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19" documentId="8_{FD4555AF-5FE3-4B4F-B1A5-34E81A1F9CF2}" xr6:coauthVersionLast="47" xr6:coauthVersionMax="47" xr10:uidLastSave="{9A2CFD03-1C3D-4316-8286-18B272D1168F}"/>
  <bookViews>
    <workbookView xWindow="-120" yWindow="-120" windowWidth="29040" windowHeight="15720" xr2:uid="{4637A2CC-0024-4A48-B989-5E3545212D8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 localSheetId="24">#REF!</definedName>
    <definedName name="españafuerteventura" localSheetId="23">#REF!</definedName>
    <definedName name="españafuerteventura" localSheetId="7">#REF!</definedName>
    <definedName name="españafuerteventura" localSheetId="9">#REF!</definedName>
    <definedName name="españafuerteventura">#REF!</definedName>
    <definedName name="españafuerteventura0" localSheetId="24">#REF!</definedName>
    <definedName name="españafuerteventura0" localSheetId="23">#REF!</definedName>
    <definedName name="españafuerteventura0" localSheetId="7">#REF!</definedName>
    <definedName name="españafuerteventura0" localSheetId="9">#REF!</definedName>
    <definedName name="españafuerteventura0">#REF!</definedName>
    <definedName name="españagrancanaria" localSheetId="24">#REF!</definedName>
    <definedName name="españagrancanaria" localSheetId="23">#REF!</definedName>
    <definedName name="españagrancanaria" localSheetId="7">#REF!</definedName>
    <definedName name="españagrancanaria" localSheetId="9">#REF!</definedName>
    <definedName name="españagrancanaria">#REF!</definedName>
    <definedName name="españagrancanaria0" localSheetId="24">#REF!</definedName>
    <definedName name="españagrancanaria0" localSheetId="23">#REF!</definedName>
    <definedName name="españagrancanaria0" localSheetId="7">#REF!</definedName>
    <definedName name="españagrancanaria0" localSheetId="9">#REF!</definedName>
    <definedName name="españagrancanaria0">#REF!</definedName>
    <definedName name="españalanzarote" localSheetId="24">#REF!</definedName>
    <definedName name="españalanzarote" localSheetId="23">#REF!</definedName>
    <definedName name="españalanzarote" localSheetId="7">#REF!</definedName>
    <definedName name="españalanzarote" localSheetId="9">#REF!</definedName>
    <definedName name="españalanzarote">#REF!</definedName>
    <definedName name="españalanzarote0" localSheetId="24">#REF!</definedName>
    <definedName name="españalanzarote0" localSheetId="23">#REF!</definedName>
    <definedName name="españalanzarote0" localSheetId="7">#REF!</definedName>
    <definedName name="españalanzarote0" localSheetId="9">#REF!</definedName>
    <definedName name="españalanzarote0">#REF!</definedName>
    <definedName name="españalapalma" localSheetId="24">#REF!</definedName>
    <definedName name="españalapalma" localSheetId="23">#REF!</definedName>
    <definedName name="españalapalma" localSheetId="7">#REF!</definedName>
    <definedName name="españalapalma" localSheetId="9">#REF!</definedName>
    <definedName name="españalapalma">#REF!</definedName>
    <definedName name="españalapalma0" localSheetId="24">#REF!</definedName>
    <definedName name="españalapalma0" localSheetId="23">#REF!</definedName>
    <definedName name="españalapalma0" localSheetId="7">#REF!</definedName>
    <definedName name="españalapalma0" localSheetId="9">#REF!</definedName>
    <definedName name="españalapalma0">#REF!</definedName>
    <definedName name="españaTFN" localSheetId="24">#REF!</definedName>
    <definedName name="españaTFN" localSheetId="23">#REF!</definedName>
    <definedName name="españaTFN" localSheetId="7">#REF!</definedName>
    <definedName name="españaTFN" localSheetId="9">#REF!</definedName>
    <definedName name="españaTFN">#REF!</definedName>
    <definedName name="españaTFN0" localSheetId="24">#REF!</definedName>
    <definedName name="españaTFN0" localSheetId="23">#REF!</definedName>
    <definedName name="españaTFN0" localSheetId="7">#REF!</definedName>
    <definedName name="españaTFN0" localSheetId="9">#REF!</definedName>
    <definedName name="españaTFN0">#REF!</definedName>
    <definedName name="españaTFS" localSheetId="24">#REF!</definedName>
    <definedName name="españaTFS" localSheetId="23">#REF!</definedName>
    <definedName name="españaTFS" localSheetId="7">#REF!</definedName>
    <definedName name="españaTFS" localSheetId="9">#REF!</definedName>
    <definedName name="españaTFS">#REF!</definedName>
    <definedName name="españaTFS0" localSheetId="24">#REF!</definedName>
    <definedName name="españaTFS0" localSheetId="23">#REF!</definedName>
    <definedName name="españaTFS0" localSheetId="7">#REF!</definedName>
    <definedName name="españaTFS0" localSheetId="9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F96" i="33"/>
  <c r="K95" i="33"/>
  <c r="L96" i="33" s="1"/>
  <c r="I95" i="33"/>
  <c r="J96" i="33" s="1"/>
  <c r="G95" i="33"/>
  <c r="H96" i="33" s="1"/>
  <c r="E95" i="33"/>
  <c r="C95" i="33"/>
  <c r="D96" i="33" s="1"/>
  <c r="K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H74" i="33"/>
  <c r="F74" i="33"/>
  <c r="K73" i="33"/>
  <c r="I73" i="33"/>
  <c r="J74" i="33" s="1"/>
  <c r="G73" i="33"/>
  <c r="E73" i="33"/>
  <c r="C73" i="33"/>
  <c r="D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K51" i="33"/>
  <c r="I51" i="33"/>
  <c r="G51" i="33"/>
  <c r="E51" i="33"/>
  <c r="H52" i="33" s="1"/>
  <c r="C51" i="33"/>
  <c r="D52" i="33" s="1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H30" i="33"/>
  <c r="F30" i="33"/>
  <c r="K29" i="33"/>
  <c r="L30" i="33" s="1"/>
  <c r="I29" i="33"/>
  <c r="J30" i="33" s="1"/>
  <c r="G29" i="33"/>
  <c r="E29" i="33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0" i="52"/>
  <c r="N99" i="52"/>
  <c r="N98" i="52"/>
  <c r="N97" i="52"/>
  <c r="M95" i="52"/>
  <c r="N78" i="52"/>
  <c r="N77" i="52"/>
  <c r="N76" i="52"/>
  <c r="N75" i="52"/>
  <c r="M73" i="52"/>
  <c r="N56" i="52"/>
  <c r="N55" i="52"/>
  <c r="N54" i="52"/>
  <c r="N53" i="52"/>
  <c r="M51" i="52"/>
  <c r="N34" i="52"/>
  <c r="N33" i="52"/>
  <c r="N32" i="52"/>
  <c r="N31" i="52"/>
  <c r="M29" i="52"/>
  <c r="N30" i="52" s="1"/>
  <c r="N12" i="52"/>
  <c r="N11" i="52"/>
  <c r="N10" i="52"/>
  <c r="N9" i="52"/>
  <c r="N8" i="52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K29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73" i="52" s="1"/>
  <c r="N74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K183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139" i="51" s="1"/>
  <c r="N100" i="50"/>
  <c r="N99" i="50"/>
  <c r="N98" i="50"/>
  <c r="N97" i="50"/>
  <c r="N96" i="50"/>
  <c r="N78" i="50"/>
  <c r="N77" i="50"/>
  <c r="N76" i="50"/>
  <c r="N75" i="50"/>
  <c r="N74" i="50"/>
  <c r="N56" i="50"/>
  <c r="N55" i="50"/>
  <c r="N54" i="50"/>
  <c r="N53" i="50"/>
  <c r="N52" i="50"/>
  <c r="N34" i="50"/>
  <c r="N33" i="50"/>
  <c r="N32" i="50"/>
  <c r="N31" i="50"/>
  <c r="N30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76" i="49"/>
  <c r="N275" i="49"/>
  <c r="N274" i="49"/>
  <c r="N273" i="49"/>
  <c r="M271" i="49"/>
  <c r="N272" i="49" s="1"/>
  <c r="N254" i="49"/>
  <c r="N253" i="49"/>
  <c r="N252" i="49"/>
  <c r="N251" i="49"/>
  <c r="M249" i="49"/>
  <c r="N250" i="49" s="1"/>
  <c r="N232" i="49"/>
  <c r="N231" i="49"/>
  <c r="N230" i="49"/>
  <c r="N229" i="49"/>
  <c r="N228" i="49"/>
  <c r="M227" i="49"/>
  <c r="N210" i="49"/>
  <c r="N209" i="49"/>
  <c r="N208" i="49"/>
  <c r="N207" i="49"/>
  <c r="M205" i="49"/>
  <c r="N206" i="49" s="1"/>
  <c r="N188" i="49"/>
  <c r="N187" i="49"/>
  <c r="N186" i="49"/>
  <c r="N185" i="49"/>
  <c r="N184" i="49"/>
  <c r="M183" i="49"/>
  <c r="N166" i="49"/>
  <c r="N165" i="49"/>
  <c r="N164" i="49"/>
  <c r="N163" i="49"/>
  <c r="M161" i="49"/>
  <c r="N162" i="49" s="1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N96" i="49"/>
  <c r="M95" i="49"/>
  <c r="N78" i="49"/>
  <c r="N77" i="49"/>
  <c r="N76" i="49"/>
  <c r="N75" i="49"/>
  <c r="M73" i="49"/>
  <c r="N74" i="49" s="1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73" i="49" s="1"/>
  <c r="L74" i="49" s="1"/>
  <c r="F52" i="33" l="1"/>
  <c r="K95" i="52"/>
  <c r="N96" i="52" s="1"/>
  <c r="K51" i="52"/>
  <c r="N52" i="52" s="1"/>
  <c r="I7" i="52"/>
  <c r="K161" i="51"/>
  <c r="N8" i="51"/>
  <c r="I7" i="51"/>
  <c r="K205" i="51"/>
  <c r="K227" i="51"/>
  <c r="K253" i="51"/>
  <c r="K29" i="51"/>
  <c r="K51" i="51"/>
  <c r="K73" i="51"/>
  <c r="K95" i="51"/>
  <c r="K117" i="51"/>
  <c r="G7" i="50"/>
  <c r="J8" i="50"/>
  <c r="L8" i="50"/>
  <c r="I7" i="49"/>
  <c r="I139" i="49" s="1"/>
  <c r="J140" i="49" s="1"/>
  <c r="K29" i="49"/>
  <c r="L30" i="49" s="1"/>
  <c r="I95" i="49"/>
  <c r="J96" i="49" s="1"/>
  <c r="K95" i="49"/>
  <c r="L96" i="49" s="1"/>
  <c r="K139" i="49"/>
  <c r="L140" i="49" s="1"/>
  <c r="K183" i="49"/>
  <c r="L184" i="49" s="1"/>
  <c r="K227" i="49"/>
  <c r="L228" i="49" s="1"/>
  <c r="K271" i="49"/>
  <c r="L272" i="49" s="1"/>
  <c r="L8" i="49"/>
  <c r="K51" i="49"/>
  <c r="L52" i="49" s="1"/>
  <c r="G7" i="49"/>
  <c r="I117" i="49"/>
  <c r="J118" i="49" s="1"/>
  <c r="I161" i="49"/>
  <c r="J162" i="49" s="1"/>
  <c r="K117" i="49"/>
  <c r="L118" i="49" s="1"/>
  <c r="K161" i="49"/>
  <c r="L162" i="49" s="1"/>
  <c r="K205" i="49"/>
  <c r="L206" i="49" s="1"/>
  <c r="K249" i="49"/>
  <c r="L250" i="49" s="1"/>
  <c r="I29" i="52" l="1"/>
  <c r="I95" i="52"/>
  <c r="I73" i="52"/>
  <c r="G7" i="52"/>
  <c r="I51" i="52"/>
  <c r="J8" i="52"/>
  <c r="L8" i="52"/>
  <c r="L96" i="52"/>
  <c r="I161" i="51"/>
  <c r="I139" i="51"/>
  <c r="I117" i="51"/>
  <c r="G7" i="51"/>
  <c r="I95" i="51"/>
  <c r="I73" i="51"/>
  <c r="I51" i="51"/>
  <c r="I29" i="51"/>
  <c r="I253" i="51"/>
  <c r="I205" i="51"/>
  <c r="I183" i="51"/>
  <c r="L8" i="51"/>
  <c r="I227" i="51"/>
  <c r="H8" i="50"/>
  <c r="E7" i="50"/>
  <c r="I51" i="49"/>
  <c r="J52" i="49" s="1"/>
  <c r="I227" i="49"/>
  <c r="J228" i="49" s="1"/>
  <c r="I271" i="49"/>
  <c r="J272" i="49" s="1"/>
  <c r="I249" i="49"/>
  <c r="J250" i="49" s="1"/>
  <c r="J8" i="49"/>
  <c r="I183" i="49"/>
  <c r="J184" i="49" s="1"/>
  <c r="I205" i="49"/>
  <c r="J206" i="49" s="1"/>
  <c r="I73" i="49"/>
  <c r="J74" i="49" s="1"/>
  <c r="I29" i="49"/>
  <c r="J30" i="49" s="1"/>
  <c r="G29" i="49"/>
  <c r="H30" i="49" s="1"/>
  <c r="G73" i="49"/>
  <c r="H74" i="49" s="1"/>
  <c r="G183" i="49"/>
  <c r="H184" i="49" s="1"/>
  <c r="G249" i="49"/>
  <c r="H250" i="49" s="1"/>
  <c r="G205" i="49"/>
  <c r="H206" i="49" s="1"/>
  <c r="G161" i="49"/>
  <c r="H162" i="49" s="1"/>
  <c r="G117" i="49"/>
  <c r="H118" i="49" s="1"/>
  <c r="E7" i="49"/>
  <c r="G271" i="49"/>
  <c r="H272" i="49" s="1"/>
  <c r="G139" i="49"/>
  <c r="H140" i="49" s="1"/>
  <c r="G51" i="49"/>
  <c r="H52" i="49" s="1"/>
  <c r="H8" i="49"/>
  <c r="G95" i="49"/>
  <c r="H96" i="49" s="1"/>
  <c r="G227" i="49"/>
  <c r="H228" i="49" s="1"/>
  <c r="L74" i="52" l="1"/>
  <c r="G95" i="52"/>
  <c r="G29" i="52"/>
  <c r="G73" i="52"/>
  <c r="E7" i="52"/>
  <c r="G51" i="52"/>
  <c r="L52" i="52"/>
  <c r="L30" i="52"/>
  <c r="G183" i="51"/>
  <c r="H184" i="51" s="1"/>
  <c r="G205" i="51"/>
  <c r="H206" i="51" s="1"/>
  <c r="G161" i="51"/>
  <c r="H162" i="51" s="1"/>
  <c r="G139" i="51"/>
  <c r="H140" i="51" s="1"/>
  <c r="E7" i="51"/>
  <c r="H8" i="51" s="1"/>
  <c r="G117" i="51"/>
  <c r="H118" i="51" s="1"/>
  <c r="G95" i="51"/>
  <c r="H96" i="51" s="1"/>
  <c r="G73" i="51"/>
  <c r="H74" i="51" s="1"/>
  <c r="G51" i="51"/>
  <c r="H52" i="51" s="1"/>
  <c r="G29" i="51"/>
  <c r="H30" i="51" s="1"/>
  <c r="G227" i="51"/>
  <c r="H228" i="51" s="1"/>
  <c r="G253" i="51"/>
  <c r="H254" i="51" s="1"/>
  <c r="J8" i="51"/>
  <c r="F8" i="50"/>
  <c r="C7" i="50"/>
  <c r="E271" i="49"/>
  <c r="F272" i="49" s="1"/>
  <c r="E227" i="49"/>
  <c r="F228" i="49" s="1"/>
  <c r="E183" i="49"/>
  <c r="F184" i="49" s="1"/>
  <c r="E139" i="49"/>
  <c r="F140" i="49" s="1"/>
  <c r="E95" i="49"/>
  <c r="F96" i="49" s="1"/>
  <c r="E29" i="49"/>
  <c r="F30" i="49" s="1"/>
  <c r="E73" i="49"/>
  <c r="F74" i="49" s="1"/>
  <c r="E249" i="49"/>
  <c r="F250" i="49" s="1"/>
  <c r="E205" i="49"/>
  <c r="F206" i="49" s="1"/>
  <c r="E161" i="49"/>
  <c r="F162" i="49" s="1"/>
  <c r="E117" i="49"/>
  <c r="F118" i="49" s="1"/>
  <c r="C7" i="49"/>
  <c r="E51" i="49"/>
  <c r="F52" i="49" s="1"/>
  <c r="F8" i="49"/>
  <c r="E95" i="52" l="1"/>
  <c r="E29" i="52"/>
  <c r="H30" i="52" s="1"/>
  <c r="E73" i="52"/>
  <c r="E51" i="52"/>
  <c r="H52" i="52" s="1"/>
  <c r="C7" i="52"/>
  <c r="F8" i="52"/>
  <c r="H74" i="52"/>
  <c r="H96" i="52"/>
  <c r="J30" i="52"/>
  <c r="J74" i="52"/>
  <c r="J96" i="52"/>
  <c r="H8" i="52"/>
  <c r="J52" i="52"/>
  <c r="E205" i="51"/>
  <c r="F206" i="51" s="1"/>
  <c r="C7" i="51"/>
  <c r="E253" i="51"/>
  <c r="F254" i="51" s="1"/>
  <c r="E183" i="51"/>
  <c r="F184" i="51" s="1"/>
  <c r="E161" i="51"/>
  <c r="F162" i="51" s="1"/>
  <c r="F8" i="51"/>
  <c r="E227" i="51"/>
  <c r="F228" i="51" s="1"/>
  <c r="E139" i="51"/>
  <c r="F140" i="51" s="1"/>
  <c r="E117" i="51"/>
  <c r="F118" i="51" s="1"/>
  <c r="E95" i="51"/>
  <c r="F96" i="51" s="1"/>
  <c r="E73" i="51"/>
  <c r="F74" i="51" s="1"/>
  <c r="E51" i="51"/>
  <c r="F52" i="51" s="1"/>
  <c r="E29" i="51"/>
  <c r="F30" i="51" s="1"/>
  <c r="D8" i="50"/>
  <c r="E29" i="50"/>
  <c r="F30" i="50" s="1"/>
  <c r="E51" i="50"/>
  <c r="F52" i="50" s="1"/>
  <c r="C29" i="50"/>
  <c r="D30" i="50" s="1"/>
  <c r="E73" i="50"/>
  <c r="F74" i="50" s="1"/>
  <c r="C51" i="50"/>
  <c r="D52" i="50" s="1"/>
  <c r="E95" i="50"/>
  <c r="F96" i="50" s="1"/>
  <c r="C73" i="50"/>
  <c r="D74" i="50" s="1"/>
  <c r="C95" i="50"/>
  <c r="D96" i="50" s="1"/>
  <c r="C271" i="49"/>
  <c r="D272" i="49" s="1"/>
  <c r="C227" i="49"/>
  <c r="D228" i="49" s="1"/>
  <c r="C183" i="49"/>
  <c r="D184" i="49" s="1"/>
  <c r="C139" i="49"/>
  <c r="D140" i="49" s="1"/>
  <c r="C95" i="49"/>
  <c r="D96" i="49" s="1"/>
  <c r="C29" i="49"/>
  <c r="D30" i="49" s="1"/>
  <c r="C73" i="49"/>
  <c r="D74" i="49" s="1"/>
  <c r="C249" i="49"/>
  <c r="D250" i="49" s="1"/>
  <c r="C205" i="49"/>
  <c r="D206" i="49" s="1"/>
  <c r="C161" i="49"/>
  <c r="D162" i="49" s="1"/>
  <c r="C117" i="49"/>
  <c r="D118" i="49" s="1"/>
  <c r="C51" i="49"/>
  <c r="D52" i="49" s="1"/>
  <c r="D8" i="49"/>
  <c r="C51" i="52" l="1"/>
  <c r="D52" i="52" s="1"/>
  <c r="D8" i="52"/>
  <c r="C95" i="52"/>
  <c r="D96" i="52" s="1"/>
  <c r="C29" i="52"/>
  <c r="D30" i="52" s="1"/>
  <c r="C73" i="52"/>
  <c r="D74" i="52" s="1"/>
  <c r="F96" i="52"/>
  <c r="F74" i="52"/>
  <c r="F30" i="52"/>
  <c r="C227" i="51"/>
  <c r="D228" i="51" s="1"/>
  <c r="C73" i="51"/>
  <c r="D74" i="51" s="1"/>
  <c r="C205" i="51"/>
  <c r="D206" i="51" s="1"/>
  <c r="C183" i="51"/>
  <c r="D184" i="51" s="1"/>
  <c r="C51" i="51"/>
  <c r="D52" i="51" s="1"/>
  <c r="C161" i="51"/>
  <c r="D162" i="51" s="1"/>
  <c r="D8" i="51"/>
  <c r="C95" i="51"/>
  <c r="D96" i="51" s="1"/>
  <c r="C29" i="51"/>
  <c r="D30" i="51" s="1"/>
  <c r="C139" i="51"/>
  <c r="D140" i="51" s="1"/>
  <c r="C117" i="51"/>
  <c r="D118" i="51" s="1"/>
  <c r="C253" i="51"/>
  <c r="D254" i="51" s="1"/>
  <c r="F52" i="52" l="1"/>
  <c r="L135" i="45" l="1"/>
  <c r="K135" i="45"/>
  <c r="I135" i="45"/>
  <c r="T5" i="45"/>
  <c r="J5" i="45"/>
  <c r="F5" i="45"/>
  <c r="O135" i="44"/>
  <c r="K135" i="44"/>
  <c r="I135" i="44"/>
  <c r="H135" i="44"/>
  <c r="G135" i="44"/>
  <c r="T5" i="44"/>
  <c r="F5" i="44"/>
  <c r="O135" i="43"/>
  <c r="K135" i="43"/>
  <c r="Q5" i="43"/>
  <c r="P5" i="43"/>
  <c r="M5" i="43"/>
  <c r="J5" i="43"/>
  <c r="O133" i="42"/>
  <c r="N133" i="42"/>
  <c r="K133" i="42"/>
  <c r="L133" i="42"/>
  <c r="I133" i="42"/>
  <c r="H133" i="42"/>
  <c r="G133" i="42"/>
  <c r="M133" i="42"/>
  <c r="S5" i="42"/>
  <c r="I5" i="42"/>
  <c r="H5" i="42"/>
  <c r="F5" i="42"/>
  <c r="H133" i="41"/>
  <c r="Q5" i="41"/>
  <c r="P5" i="41"/>
  <c r="L5" i="41"/>
  <c r="N5" i="41"/>
  <c r="F5" i="41"/>
  <c r="O133" i="40"/>
  <c r="K133" i="40"/>
  <c r="N133" i="40"/>
  <c r="T5" i="40"/>
  <c r="S5" i="40"/>
  <c r="R5" i="40"/>
  <c r="P5" i="40"/>
  <c r="J5" i="40"/>
  <c r="O123" i="39"/>
  <c r="M123" i="39"/>
  <c r="H123" i="39"/>
  <c r="G123" i="39"/>
  <c r="S5" i="39"/>
  <c r="R5" i="39"/>
  <c r="Q5" i="39"/>
  <c r="I5" i="39"/>
  <c r="G5" i="39"/>
  <c r="B3" i="37"/>
  <c r="Q5" i="36"/>
  <c r="P5" i="36"/>
  <c r="I5" i="36"/>
  <c r="B3" i="36"/>
  <c r="AL29" i="35"/>
  <c r="AK29" i="35"/>
  <c r="W29" i="35"/>
  <c r="V29" i="35"/>
  <c r="H29" i="35"/>
  <c r="AS7" i="35"/>
  <c r="AR7" i="35"/>
  <c r="L96" i="31"/>
  <c r="J96" i="31"/>
  <c r="H96" i="31"/>
  <c r="D96" i="31"/>
  <c r="L74" i="31"/>
  <c r="J74" i="31"/>
  <c r="F74" i="31"/>
  <c r="D74" i="31"/>
  <c r="H52" i="31"/>
  <c r="D52" i="31"/>
  <c r="D30" i="31"/>
  <c r="M29" i="31"/>
  <c r="L8" i="31"/>
  <c r="F8" i="31"/>
  <c r="D8" i="31"/>
  <c r="J8" i="31"/>
  <c r="H8" i="31"/>
  <c r="H272" i="30"/>
  <c r="J272" i="30"/>
  <c r="B270" i="30"/>
  <c r="L250" i="30"/>
  <c r="J250" i="30"/>
  <c r="H250" i="30"/>
  <c r="N250" i="30"/>
  <c r="F250" i="30"/>
  <c r="D250" i="30"/>
  <c r="B248" i="30"/>
  <c r="N228" i="30"/>
  <c r="L228" i="30"/>
  <c r="J228" i="30"/>
  <c r="H228" i="30"/>
  <c r="F228" i="30"/>
  <c r="D228" i="30"/>
  <c r="B226" i="30"/>
  <c r="L206" i="30"/>
  <c r="F206" i="30"/>
  <c r="D206" i="30"/>
  <c r="N206" i="30"/>
  <c r="J206" i="30"/>
  <c r="H206" i="30"/>
  <c r="B204" i="30"/>
  <c r="J184" i="30"/>
  <c r="L184" i="30"/>
  <c r="D184" i="30"/>
  <c r="B182" i="30"/>
  <c r="J162" i="30"/>
  <c r="H162" i="30"/>
  <c r="N162" i="30"/>
  <c r="D162" i="30"/>
  <c r="B160" i="30"/>
  <c r="H140" i="30"/>
  <c r="D140" i="30"/>
  <c r="B138" i="30"/>
  <c r="L118" i="30"/>
  <c r="H118" i="30"/>
  <c r="B116" i="30"/>
  <c r="L96" i="30"/>
  <c r="J96" i="30"/>
  <c r="F96" i="30"/>
  <c r="D96" i="30"/>
  <c r="N74" i="30"/>
  <c r="L74" i="30"/>
  <c r="H74" i="30"/>
  <c r="D74" i="30"/>
  <c r="J74" i="30"/>
  <c r="L52" i="30"/>
  <c r="J52" i="30"/>
  <c r="H52" i="30"/>
  <c r="F52" i="30"/>
  <c r="L30" i="30"/>
  <c r="J30" i="30"/>
  <c r="N30" i="30"/>
  <c r="H30" i="30"/>
  <c r="F30" i="30"/>
  <c r="D30" i="30"/>
  <c r="N8" i="30"/>
  <c r="D8" i="30"/>
  <c r="F8" i="30"/>
  <c r="B4" i="28"/>
  <c r="B3" i="27"/>
  <c r="K6" i="26"/>
  <c r="B4" i="26"/>
  <c r="X7" i="22"/>
  <c r="B4" i="22"/>
  <c r="I8" i="21"/>
  <c r="B5" i="21"/>
  <c r="X7" i="19"/>
  <c r="V7" i="19"/>
  <c r="R7" i="19"/>
  <c r="N7" i="19"/>
  <c r="M7" i="19"/>
  <c r="J7" i="19"/>
  <c r="H7" i="19"/>
  <c r="F7" i="19"/>
  <c r="E7" i="19"/>
  <c r="B4" i="19"/>
  <c r="Y6" i="18"/>
  <c r="X6" i="18"/>
  <c r="R6" i="18"/>
  <c r="Q6" i="18"/>
  <c r="J6" i="18"/>
  <c r="I6" i="18"/>
  <c r="B3" i="18"/>
  <c r="W7" i="17"/>
  <c r="U7" i="17"/>
  <c r="B4" i="17"/>
  <c r="B4" i="16"/>
  <c r="Y7" i="15"/>
  <c r="B4" i="15"/>
  <c r="B6" i="14"/>
  <c r="I6" i="13"/>
  <c r="B3" i="13"/>
  <c r="U5" i="12"/>
  <c r="T5" i="12"/>
  <c r="L5" i="12"/>
  <c r="K5" i="12"/>
  <c r="J5" i="12"/>
  <c r="I5" i="12"/>
  <c r="R6" i="6"/>
  <c r="Q6" i="6"/>
  <c r="J6" i="6"/>
  <c r="I6" i="6"/>
  <c r="B3" i="6"/>
  <c r="W6" i="5"/>
  <c r="S6" i="5"/>
  <c r="M6" i="5"/>
  <c r="L6" i="5"/>
  <c r="J6" i="5"/>
  <c r="B3" i="5"/>
  <c r="L152" i="3"/>
  <c r="L79" i="3"/>
  <c r="K58" i="2"/>
  <c r="J58" i="2"/>
  <c r="J31" i="2"/>
  <c r="K6" i="2"/>
  <c r="B39" i="1"/>
  <c r="B38" i="1"/>
  <c r="B37" i="1"/>
  <c r="M2" i="1"/>
  <c r="L35" i="2" l="1"/>
  <c r="K35" i="2"/>
  <c r="J35" i="2"/>
  <c r="L36" i="2"/>
  <c r="K36" i="2"/>
  <c r="J36" i="2"/>
  <c r="K18" i="9"/>
  <c r="L16" i="3"/>
  <c r="I123" i="3"/>
  <c r="L112" i="3"/>
  <c r="E69" i="2"/>
  <c r="L135" i="3"/>
  <c r="G186" i="3"/>
  <c r="K16" i="2"/>
  <c r="J16" i="2"/>
  <c r="H43" i="2"/>
  <c r="L88" i="3"/>
  <c r="E114" i="3"/>
  <c r="L163" i="3"/>
  <c r="L217" i="3"/>
  <c r="J44" i="5"/>
  <c r="I44" i="5"/>
  <c r="M44" i="5"/>
  <c r="L44" i="5"/>
  <c r="K44" i="5"/>
  <c r="K11" i="6"/>
  <c r="U34" i="12"/>
  <c r="L209" i="3"/>
  <c r="S42" i="5"/>
  <c r="U42" i="5"/>
  <c r="I192" i="3"/>
  <c r="L181" i="3"/>
  <c r="S34" i="6"/>
  <c r="E115" i="3"/>
  <c r="L143" i="3"/>
  <c r="L157" i="3"/>
  <c r="G194" i="3"/>
  <c r="L211" i="3"/>
  <c r="H42" i="2"/>
  <c r="J65" i="3"/>
  <c r="K65" i="3"/>
  <c r="E123" i="3"/>
  <c r="E118" i="3"/>
  <c r="K34" i="2"/>
  <c r="J34" i="2"/>
  <c r="J51" i="3"/>
  <c r="K51" i="3"/>
  <c r="M8" i="5"/>
  <c r="L8" i="5"/>
  <c r="J8" i="5"/>
  <c r="K20" i="2"/>
  <c r="J20" i="2"/>
  <c r="L75" i="2"/>
  <c r="L80" i="3"/>
  <c r="L137" i="3"/>
  <c r="M9" i="5"/>
  <c r="W11" i="5"/>
  <c r="S11" i="5"/>
  <c r="U11" i="5"/>
  <c r="K49" i="12"/>
  <c r="L49" i="12"/>
  <c r="J20" i="5"/>
  <c r="I20" i="5"/>
  <c r="L20" i="5"/>
  <c r="K20" i="5"/>
  <c r="L8" i="3"/>
  <c r="L155" i="3"/>
  <c r="L11" i="3"/>
  <c r="L144" i="3"/>
  <c r="L7" i="3"/>
  <c r="L15" i="3"/>
  <c r="L13" i="3"/>
  <c r="L86" i="3"/>
  <c r="K42" i="6"/>
  <c r="L39" i="2"/>
  <c r="K39" i="2"/>
  <c r="J39" i="2"/>
  <c r="G192" i="3"/>
  <c r="F43" i="2"/>
  <c r="L74" i="2"/>
  <c r="E119" i="3"/>
  <c r="L38" i="2"/>
  <c r="K38" i="2"/>
  <c r="J38" i="2"/>
  <c r="K21" i="2"/>
  <c r="J21" i="2"/>
  <c r="F42" i="2"/>
  <c r="L73" i="2"/>
  <c r="E122" i="3"/>
  <c r="L145" i="3"/>
  <c r="I190" i="3"/>
  <c r="L179" i="3"/>
  <c r="S16" i="5"/>
  <c r="U16" i="5"/>
  <c r="U30" i="5"/>
  <c r="S30" i="5"/>
  <c r="M23" i="5"/>
  <c r="W25" i="5"/>
  <c r="M37" i="5"/>
  <c r="S38" i="5"/>
  <c r="U38" i="5"/>
  <c r="M40" i="5"/>
  <c r="K7" i="6"/>
  <c r="K22" i="6"/>
  <c r="R50" i="6"/>
  <c r="Q50" i="6"/>
  <c r="O10" i="9"/>
  <c r="I15" i="9"/>
  <c r="L14" i="12"/>
  <c r="K14" i="12"/>
  <c r="U14" i="12"/>
  <c r="S15" i="6"/>
  <c r="M31" i="5"/>
  <c r="M47" i="5"/>
  <c r="J8" i="6"/>
  <c r="I8" i="6"/>
  <c r="K8" i="6"/>
  <c r="R16" i="6"/>
  <c r="Q16" i="6"/>
  <c r="S16" i="6"/>
  <c r="J23" i="6"/>
  <c r="I23" i="6"/>
  <c r="K23" i="6"/>
  <c r="R35" i="6"/>
  <c r="Q35" i="6"/>
  <c r="S35" i="6"/>
  <c r="K38" i="6"/>
  <c r="J43" i="6"/>
  <c r="I43" i="6"/>
  <c r="K43" i="6"/>
  <c r="E9" i="9"/>
  <c r="G11" i="9"/>
  <c r="K13" i="9"/>
  <c r="Q15" i="9"/>
  <c r="L34" i="12"/>
  <c r="K34" i="12"/>
  <c r="J110" i="13"/>
  <c r="I110" i="13"/>
  <c r="E22" i="18"/>
  <c r="L85" i="3"/>
  <c r="I115" i="3"/>
  <c r="L104" i="3"/>
  <c r="J162" i="3"/>
  <c r="L162" i="3"/>
  <c r="K162" i="3"/>
  <c r="L208" i="3"/>
  <c r="L216" i="3"/>
  <c r="T10" i="5"/>
  <c r="W10" i="5"/>
  <c r="V10" i="5"/>
  <c r="M16" i="5"/>
  <c r="W27" i="5"/>
  <c r="S27" i="5"/>
  <c r="U27" i="5"/>
  <c r="J36" i="5"/>
  <c r="I36" i="5"/>
  <c r="M36" i="5"/>
  <c r="L36" i="5"/>
  <c r="K36" i="5"/>
  <c r="U49" i="5"/>
  <c r="S49" i="5"/>
  <c r="M51" i="5"/>
  <c r="J12" i="6"/>
  <c r="I12" i="6"/>
  <c r="K12" i="6"/>
  <c r="J27" i="6"/>
  <c r="I27" i="6"/>
  <c r="M9" i="9"/>
  <c r="O11" i="9"/>
  <c r="E14" i="9"/>
  <c r="K16" i="9"/>
  <c r="E19" i="9"/>
  <c r="J153" i="13"/>
  <c r="I153" i="13"/>
  <c r="J154" i="3"/>
  <c r="L154" i="3"/>
  <c r="K154" i="3"/>
  <c r="J178" i="3"/>
  <c r="L178" i="3"/>
  <c r="K178" i="3"/>
  <c r="L84" i="3"/>
  <c r="E117" i="3"/>
  <c r="L139" i="3"/>
  <c r="L159" i="3"/>
  <c r="L175" i="3"/>
  <c r="I186" i="3"/>
  <c r="I194" i="3"/>
  <c r="L183" i="3"/>
  <c r="L213" i="3"/>
  <c r="S7" i="5"/>
  <c r="W7" i="5"/>
  <c r="U7" i="5"/>
  <c r="M13" i="5"/>
  <c r="J13" i="5"/>
  <c r="L13" i="5"/>
  <c r="K13" i="5"/>
  <c r="I13" i="5"/>
  <c r="L27" i="5"/>
  <c r="J27" i="5"/>
  <c r="M48" i="5"/>
  <c r="J48" i="5"/>
  <c r="I48" i="5"/>
  <c r="L48" i="5"/>
  <c r="K48" i="5"/>
  <c r="S7" i="6"/>
  <c r="K15" i="6"/>
  <c r="S22" i="6"/>
  <c r="S38" i="6"/>
  <c r="R43" i="6"/>
  <c r="Q43" i="6"/>
  <c r="S43" i="6"/>
  <c r="K46" i="6"/>
  <c r="J51" i="6"/>
  <c r="I51" i="6"/>
  <c r="J12" i="14"/>
  <c r="I12" i="14"/>
  <c r="L108" i="3"/>
  <c r="I119" i="3"/>
  <c r="L142" i="3"/>
  <c r="M49" i="5"/>
  <c r="M10" i="5"/>
  <c r="M24" i="5"/>
  <c r="J24" i="5"/>
  <c r="L24" i="5"/>
  <c r="J35" i="5"/>
  <c r="M35" i="5"/>
  <c r="L35" i="5"/>
  <c r="J39" i="5"/>
  <c r="L39" i="5"/>
  <c r="M39" i="5"/>
  <c r="R8" i="6"/>
  <c r="Q8" i="6"/>
  <c r="S8" i="6"/>
  <c r="J16" i="6"/>
  <c r="I16" i="6"/>
  <c r="K16" i="6"/>
  <c r="S42" i="6"/>
  <c r="J50" i="6"/>
  <c r="I50" i="6"/>
  <c r="E17" i="9"/>
  <c r="E20" i="9"/>
  <c r="D21" i="11"/>
  <c r="D78" i="11"/>
  <c r="K23" i="12"/>
  <c r="L23" i="12"/>
  <c r="J23" i="12"/>
  <c r="I23" i="12"/>
  <c r="D107" i="14"/>
  <c r="H17" i="2"/>
  <c r="H18" i="2"/>
  <c r="L82" i="3"/>
  <c r="L90" i="3"/>
  <c r="E116" i="3"/>
  <c r="E120" i="3"/>
  <c r="L141" i="3"/>
  <c r="L153" i="3"/>
  <c r="L161" i="3"/>
  <c r="I188" i="3"/>
  <c r="L177" i="3"/>
  <c r="I196" i="3"/>
  <c r="L185" i="3"/>
  <c r="L215" i="3"/>
  <c r="M32" i="5"/>
  <c r="J32" i="5"/>
  <c r="L32" i="5"/>
  <c r="M52" i="5"/>
  <c r="S11" i="6"/>
  <c r="R27" i="6"/>
  <c r="Q27" i="6"/>
  <c r="J35" i="6"/>
  <c r="I35" i="6"/>
  <c r="K35" i="6"/>
  <c r="G10" i="9"/>
  <c r="I12" i="9"/>
  <c r="O14" i="9"/>
  <c r="G17" i="9"/>
  <c r="U23" i="12"/>
  <c r="L81" i="3"/>
  <c r="L89" i="3"/>
  <c r="L102" i="3"/>
  <c r="I113" i="3"/>
  <c r="L106" i="3"/>
  <c r="I117" i="3"/>
  <c r="L110" i="3"/>
  <c r="I121" i="3"/>
  <c r="L138" i="3"/>
  <c r="L158" i="3"/>
  <c r="L182" i="3"/>
  <c r="L212" i="3"/>
  <c r="J12" i="5"/>
  <c r="L12" i="5"/>
  <c r="M12" i="5"/>
  <c r="M29" i="5"/>
  <c r="M43" i="5"/>
  <c r="R12" i="6"/>
  <c r="Q12" i="6"/>
  <c r="S12" i="6"/>
  <c r="K34" i="6"/>
  <c r="S46" i="6"/>
  <c r="R51" i="6"/>
  <c r="Q51" i="6"/>
  <c r="O17" i="9"/>
  <c r="D38" i="11"/>
  <c r="J41" i="13"/>
  <c r="I41" i="13"/>
  <c r="M45" i="5"/>
  <c r="I13" i="6"/>
  <c r="K13" i="6"/>
  <c r="J13" i="6"/>
  <c r="Q13" i="6"/>
  <c r="S13" i="6"/>
  <c r="R13" i="6"/>
  <c r="I28" i="6"/>
  <c r="J28" i="6"/>
  <c r="Q28" i="6"/>
  <c r="R28" i="6"/>
  <c r="K36" i="6"/>
  <c r="I36" i="6"/>
  <c r="J36" i="6"/>
  <c r="S36" i="6"/>
  <c r="Q36" i="6"/>
  <c r="R36" i="6"/>
  <c r="K44" i="6"/>
  <c r="I44" i="6"/>
  <c r="J44" i="6"/>
  <c r="S44" i="6"/>
  <c r="Q44" i="6"/>
  <c r="R44" i="6"/>
  <c r="I52" i="6"/>
  <c r="J52" i="6"/>
  <c r="Q52" i="6"/>
  <c r="R52" i="6"/>
  <c r="G9" i="9"/>
  <c r="O9" i="9"/>
  <c r="I11" i="9"/>
  <c r="Q11" i="9"/>
  <c r="M13" i="9"/>
  <c r="G14" i="9"/>
  <c r="Q17" i="9"/>
  <c r="G19" i="9"/>
  <c r="M21" i="9"/>
  <c r="D40" i="11"/>
  <c r="L10" i="12"/>
  <c r="J10" i="12"/>
  <c r="I10" i="12"/>
  <c r="K10" i="12"/>
  <c r="T13" i="12"/>
  <c r="S13" i="12"/>
  <c r="V13" i="12"/>
  <c r="L18" i="12"/>
  <c r="K18" i="12"/>
  <c r="U45" i="12"/>
  <c r="J58" i="13"/>
  <c r="I58" i="13"/>
  <c r="E93" i="14"/>
  <c r="K117" i="15"/>
  <c r="I117" i="15"/>
  <c r="M7" i="5"/>
  <c r="M15" i="5"/>
  <c r="K34" i="5"/>
  <c r="M34" i="5"/>
  <c r="I34" i="5"/>
  <c r="M42" i="5"/>
  <c r="M50" i="5"/>
  <c r="I10" i="9"/>
  <c r="Q10" i="9"/>
  <c r="K12" i="9"/>
  <c r="E13" i="9"/>
  <c r="Q14" i="9"/>
  <c r="K15" i="9"/>
  <c r="O16" i="9"/>
  <c r="I17" i="9"/>
  <c r="M18" i="9"/>
  <c r="M20" i="9"/>
  <c r="D60" i="11"/>
  <c r="D82" i="11"/>
  <c r="V6" i="12"/>
  <c r="U18" i="12"/>
  <c r="K33" i="12"/>
  <c r="L33" i="12"/>
  <c r="V38" i="12"/>
  <c r="L44" i="12"/>
  <c r="K44" i="12"/>
  <c r="V18" i="13"/>
  <c r="U18" i="13"/>
  <c r="S18" i="14"/>
  <c r="I9" i="9"/>
  <c r="Q9" i="9"/>
  <c r="K11" i="9"/>
  <c r="O13" i="9"/>
  <c r="I14" i="9"/>
  <c r="M15" i="9"/>
  <c r="G16" i="9"/>
  <c r="K19" i="9"/>
  <c r="D12" i="11"/>
  <c r="D31" i="11"/>
  <c r="D43" i="11"/>
  <c r="D62" i="11"/>
  <c r="U10" i="12"/>
  <c r="V11" i="12"/>
  <c r="U29" i="12"/>
  <c r="U40" i="12"/>
  <c r="J154" i="13"/>
  <c r="I154" i="13"/>
  <c r="J14" i="13"/>
  <c r="I14" i="13"/>
  <c r="J75" i="13"/>
  <c r="I75" i="13"/>
  <c r="D9" i="16"/>
  <c r="R23" i="6"/>
  <c r="Q23" i="6"/>
  <c r="S23" i="6"/>
  <c r="J31" i="6"/>
  <c r="I31" i="6"/>
  <c r="R31" i="6"/>
  <c r="Q31" i="6"/>
  <c r="J39" i="6"/>
  <c r="I39" i="6"/>
  <c r="K39" i="6"/>
  <c r="R39" i="6"/>
  <c r="Q39" i="6"/>
  <c r="S39" i="6"/>
  <c r="J47" i="6"/>
  <c r="I47" i="6"/>
  <c r="K47" i="6"/>
  <c r="R47" i="6"/>
  <c r="Q47" i="6"/>
  <c r="S47" i="6"/>
  <c r="K10" i="9"/>
  <c r="E12" i="9"/>
  <c r="M12" i="9"/>
  <c r="G13" i="9"/>
  <c r="E15" i="9"/>
  <c r="Q16" i="9"/>
  <c r="K17" i="9"/>
  <c r="Q18" i="9"/>
  <c r="D14" i="11"/>
  <c r="D64" i="11"/>
  <c r="D84" i="11"/>
  <c r="D104" i="11"/>
  <c r="K17" i="12"/>
  <c r="L17" i="12"/>
  <c r="L28" i="12"/>
  <c r="K28" i="12"/>
  <c r="S19" i="14"/>
  <c r="K16" i="15"/>
  <c r="I16" i="15"/>
  <c r="K9" i="9"/>
  <c r="E11" i="9"/>
  <c r="M11" i="9"/>
  <c r="Q13" i="9"/>
  <c r="O15" i="9"/>
  <c r="I16" i="9"/>
  <c r="O19" i="9"/>
  <c r="D16" i="11"/>
  <c r="D34" i="11"/>
  <c r="D65" i="11"/>
  <c r="D106" i="11"/>
  <c r="V9" i="12"/>
  <c r="K13" i="12"/>
  <c r="L13" i="12"/>
  <c r="U24" i="12"/>
  <c r="V33" i="12"/>
  <c r="K39" i="12"/>
  <c r="L39" i="12"/>
  <c r="J39" i="12"/>
  <c r="I39" i="12"/>
  <c r="V44" i="12"/>
  <c r="L50" i="12"/>
  <c r="K50" i="12"/>
  <c r="J24" i="13"/>
  <c r="I24" i="13"/>
  <c r="J93" i="13"/>
  <c r="I93" i="13"/>
  <c r="D37" i="16"/>
  <c r="M11" i="5"/>
  <c r="M22" i="5"/>
  <c r="M30" i="5"/>
  <c r="M38" i="5"/>
  <c r="M46" i="5"/>
  <c r="E10" i="9"/>
  <c r="M10" i="9"/>
  <c r="G12" i="9"/>
  <c r="O12" i="9"/>
  <c r="I13" i="9"/>
  <c r="M14" i="9"/>
  <c r="G15" i="9"/>
  <c r="M17" i="9"/>
  <c r="I18" i="9"/>
  <c r="G21" i="9"/>
  <c r="D17" i="11"/>
  <c r="D55" i="11"/>
  <c r="D87" i="11"/>
  <c r="D108" i="11"/>
  <c r="U39" i="12"/>
  <c r="U50" i="12"/>
  <c r="K109" i="15"/>
  <c r="I109" i="15"/>
  <c r="O20" i="9"/>
  <c r="I21" i="9"/>
  <c r="D8" i="11"/>
  <c r="D13" i="11"/>
  <c r="D39" i="11"/>
  <c r="D56" i="11"/>
  <c r="D61" i="11"/>
  <c r="D83" i="11"/>
  <c r="D100" i="11"/>
  <c r="U6" i="12"/>
  <c r="U11" i="12"/>
  <c r="U19" i="12"/>
  <c r="L24" i="12"/>
  <c r="K24" i="12"/>
  <c r="K29" i="12"/>
  <c r="L29" i="12"/>
  <c r="J29" i="12"/>
  <c r="I29" i="12"/>
  <c r="U30" i="12"/>
  <c r="U35" i="12"/>
  <c r="L40" i="12"/>
  <c r="K40" i="12"/>
  <c r="K45" i="12"/>
  <c r="L45" i="12"/>
  <c r="J45" i="12"/>
  <c r="I45" i="12"/>
  <c r="U46" i="12"/>
  <c r="U51" i="12"/>
  <c r="P20" i="13"/>
  <c r="J11" i="14"/>
  <c r="I11" i="14"/>
  <c r="D23" i="14"/>
  <c r="J21" i="14"/>
  <c r="I21" i="14"/>
  <c r="C37" i="14"/>
  <c r="C121" i="14"/>
  <c r="M19" i="9"/>
  <c r="G20" i="9"/>
  <c r="K21" i="9"/>
  <c r="D9" i="11"/>
  <c r="D18" i="11"/>
  <c r="D35" i="11"/>
  <c r="D44" i="11"/>
  <c r="D57" i="11"/>
  <c r="D66" i="11"/>
  <c r="D79" i="11"/>
  <c r="D88" i="11"/>
  <c r="D110" i="11"/>
  <c r="L6" i="12"/>
  <c r="H53" i="12"/>
  <c r="K6" i="12"/>
  <c r="L11" i="12"/>
  <c r="K11" i="12"/>
  <c r="K19" i="12"/>
  <c r="L19" i="12"/>
  <c r="U20" i="12"/>
  <c r="U25" i="12"/>
  <c r="L30" i="12"/>
  <c r="K30" i="12"/>
  <c r="K35" i="12"/>
  <c r="L35" i="12"/>
  <c r="U36" i="12"/>
  <c r="U41" i="12"/>
  <c r="L46" i="12"/>
  <c r="K46" i="12"/>
  <c r="K51" i="12"/>
  <c r="L51" i="12"/>
  <c r="U52" i="12"/>
  <c r="D37" i="14"/>
  <c r="C135" i="14"/>
  <c r="C23" i="17"/>
  <c r="U15" i="12"/>
  <c r="K20" i="12"/>
  <c r="L20" i="12"/>
  <c r="K25" i="12"/>
  <c r="L25" i="12"/>
  <c r="U26" i="12"/>
  <c r="V30" i="12"/>
  <c r="U31" i="12"/>
  <c r="V35" i="12"/>
  <c r="K36" i="12"/>
  <c r="L36" i="12"/>
  <c r="K41" i="12"/>
  <c r="L41" i="12"/>
  <c r="U42" i="12"/>
  <c r="V46" i="12"/>
  <c r="U47" i="12"/>
  <c r="K52" i="12"/>
  <c r="L52" i="12"/>
  <c r="U56" i="12"/>
  <c r="U57" i="12"/>
  <c r="J14" i="14"/>
  <c r="I14" i="14"/>
  <c r="J20" i="14"/>
  <c r="I20" i="14"/>
  <c r="E37" i="14"/>
  <c r="C65" i="14"/>
  <c r="D135" i="14"/>
  <c r="D10" i="11"/>
  <c r="D19" i="11"/>
  <c r="D36" i="11"/>
  <c r="D41" i="11"/>
  <c r="D58" i="11"/>
  <c r="D67" i="11"/>
  <c r="D80" i="11"/>
  <c r="D102" i="11"/>
  <c r="D111" i="11"/>
  <c r="T7" i="12"/>
  <c r="S7" i="12"/>
  <c r="V7" i="12"/>
  <c r="U8" i="12"/>
  <c r="U12" i="12"/>
  <c r="K15" i="12"/>
  <c r="J15" i="12"/>
  <c r="I15" i="12"/>
  <c r="L15" i="12"/>
  <c r="U16" i="12"/>
  <c r="U21" i="12"/>
  <c r="L26" i="12"/>
  <c r="K26" i="12"/>
  <c r="K31" i="12"/>
  <c r="J31" i="12"/>
  <c r="I31" i="12"/>
  <c r="L31" i="12"/>
  <c r="U32" i="12"/>
  <c r="U37" i="12"/>
  <c r="L42" i="12"/>
  <c r="K42" i="12"/>
  <c r="K47" i="12"/>
  <c r="J47" i="12"/>
  <c r="I47" i="12"/>
  <c r="L47" i="12"/>
  <c r="U48" i="12"/>
  <c r="U53" i="12"/>
  <c r="J10" i="13"/>
  <c r="I10" i="13"/>
  <c r="C51" i="14"/>
  <c r="D65" i="14"/>
  <c r="D79" i="14"/>
  <c r="D149" i="14"/>
  <c r="Q19" i="9"/>
  <c r="K20" i="9"/>
  <c r="E21" i="9"/>
  <c r="D15" i="11"/>
  <c r="D32" i="11"/>
  <c r="D37" i="11"/>
  <c r="D54" i="11"/>
  <c r="D63" i="11"/>
  <c r="D90" i="11"/>
  <c r="D107" i="11"/>
  <c r="L8" i="12"/>
  <c r="I8" i="12"/>
  <c r="K8" i="12"/>
  <c r="J8" i="12"/>
  <c r="H55" i="12"/>
  <c r="K12" i="12"/>
  <c r="L12" i="12"/>
  <c r="L16" i="12"/>
  <c r="K16" i="12"/>
  <c r="K21" i="12"/>
  <c r="L21" i="12"/>
  <c r="U22" i="12"/>
  <c r="U27" i="12"/>
  <c r="L32" i="12"/>
  <c r="K32" i="12"/>
  <c r="K37" i="12"/>
  <c r="L37" i="12"/>
  <c r="U38" i="12"/>
  <c r="U43" i="12"/>
  <c r="L48" i="12"/>
  <c r="K48" i="12"/>
  <c r="U54" i="12"/>
  <c r="U55" i="12"/>
  <c r="E20" i="13"/>
  <c r="I13" i="14"/>
  <c r="J13" i="14"/>
  <c r="J19" i="14"/>
  <c r="I19" i="14"/>
  <c r="D51" i="14"/>
  <c r="E65" i="14"/>
  <c r="Y9" i="15"/>
  <c r="E18" i="9"/>
  <c r="I19" i="9"/>
  <c r="O21" i="9"/>
  <c r="D11" i="11"/>
  <c r="D20" i="11"/>
  <c r="D33" i="11"/>
  <c r="D42" i="11"/>
  <c r="D59" i="11"/>
  <c r="D86" i="11"/>
  <c r="D103" i="11"/>
  <c r="D112" i="11"/>
  <c r="U13" i="12"/>
  <c r="U17" i="12"/>
  <c r="L22" i="12"/>
  <c r="K22" i="12"/>
  <c r="K27" i="12"/>
  <c r="L27" i="12"/>
  <c r="U28" i="12"/>
  <c r="U33" i="12"/>
  <c r="L38" i="12"/>
  <c r="K38" i="12"/>
  <c r="K43" i="12"/>
  <c r="L43" i="12"/>
  <c r="I43" i="12"/>
  <c r="J43" i="12"/>
  <c r="U44" i="12"/>
  <c r="U49" i="12"/>
  <c r="D93" i="14"/>
  <c r="J22" i="14"/>
  <c r="I22" i="14"/>
  <c r="D121" i="14"/>
  <c r="C79" i="14"/>
  <c r="C107" i="14"/>
  <c r="Y19" i="15"/>
  <c r="W107" i="19"/>
  <c r="Y17" i="15"/>
  <c r="I128" i="18"/>
  <c r="Q157" i="18"/>
  <c r="U78" i="18"/>
  <c r="E51" i="14"/>
  <c r="E79" i="14"/>
  <c r="E107" i="14"/>
  <c r="Y15" i="15"/>
  <c r="C163" i="14"/>
  <c r="Y13" i="15"/>
  <c r="Q55" i="18"/>
  <c r="C93" i="14"/>
  <c r="C149" i="14"/>
  <c r="D163" i="14"/>
  <c r="Y11" i="15"/>
  <c r="D65" i="16"/>
  <c r="N8" i="18"/>
  <c r="X127" i="18"/>
  <c r="I59" i="18"/>
  <c r="G64" i="18"/>
  <c r="Q149" i="18"/>
  <c r="P148" i="18"/>
  <c r="H22" i="18"/>
  <c r="Q66" i="18"/>
  <c r="O92" i="18"/>
  <c r="O9" i="16"/>
  <c r="X56" i="18"/>
  <c r="Q94" i="18"/>
  <c r="I107" i="18"/>
  <c r="X67" i="18"/>
  <c r="I115" i="18"/>
  <c r="Q158" i="18"/>
  <c r="H98" i="19"/>
  <c r="H130" i="19"/>
  <c r="R14" i="21"/>
  <c r="Q14" i="21"/>
  <c r="C65" i="16"/>
  <c r="H51" i="17"/>
  <c r="J54" i="17"/>
  <c r="I54" i="17"/>
  <c r="I96" i="17"/>
  <c r="J96" i="17"/>
  <c r="J111" i="17"/>
  <c r="I111" i="17"/>
  <c r="I11" i="18"/>
  <c r="X14" i="18"/>
  <c r="Q28" i="18"/>
  <c r="I32" i="18"/>
  <c r="U36" i="18"/>
  <c r="Q59" i="18"/>
  <c r="X61" i="18"/>
  <c r="I65" i="18"/>
  <c r="F92" i="18"/>
  <c r="X98" i="18"/>
  <c r="Q123" i="18"/>
  <c r="U134" i="18"/>
  <c r="Q141" i="18"/>
  <c r="H96" i="19"/>
  <c r="O107" i="19"/>
  <c r="I15" i="21"/>
  <c r="E121" i="14"/>
  <c r="E135" i="14"/>
  <c r="E149" i="14"/>
  <c r="E163" i="14"/>
  <c r="E9" i="16"/>
  <c r="P9" i="16"/>
  <c r="T9" i="17"/>
  <c r="Q11" i="18"/>
  <c r="I15" i="18"/>
  <c r="Q32" i="18"/>
  <c r="Q71" i="18"/>
  <c r="X72" i="18"/>
  <c r="I75" i="18"/>
  <c r="I114" i="18"/>
  <c r="M37" i="19"/>
  <c r="X66" i="19"/>
  <c r="P69" i="19"/>
  <c r="E23" i="14"/>
  <c r="J18" i="14"/>
  <c r="I18" i="14"/>
  <c r="F37" i="14"/>
  <c r="F51" i="14"/>
  <c r="F65" i="14"/>
  <c r="F79" i="14"/>
  <c r="F93" i="14"/>
  <c r="F107" i="14"/>
  <c r="F121" i="14"/>
  <c r="F135" i="14"/>
  <c r="F149" i="14"/>
  <c r="F163" i="14"/>
  <c r="U8" i="18"/>
  <c r="X18" i="18"/>
  <c r="X29" i="18"/>
  <c r="G36" i="18"/>
  <c r="I38" i="18"/>
  <c r="X41" i="18"/>
  <c r="M50" i="18"/>
  <c r="I74" i="18"/>
  <c r="Q75" i="18"/>
  <c r="X97" i="18"/>
  <c r="Q111" i="18"/>
  <c r="E23" i="19"/>
  <c r="H102" i="19"/>
  <c r="I156" i="21"/>
  <c r="I99" i="21"/>
  <c r="E160" i="13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Q12" i="18"/>
  <c r="X19" i="18"/>
  <c r="X30" i="18"/>
  <c r="I37" i="18"/>
  <c r="Q38" i="18"/>
  <c r="Q39" i="18"/>
  <c r="I42" i="18"/>
  <c r="O50" i="18"/>
  <c r="I80" i="18"/>
  <c r="Q82" i="18"/>
  <c r="X83" i="18"/>
  <c r="I116" i="18"/>
  <c r="X144" i="18"/>
  <c r="X157" i="18"/>
  <c r="I10" i="21"/>
  <c r="H10" i="21"/>
  <c r="I20" i="21"/>
  <c r="I68" i="21"/>
  <c r="G23" i="14"/>
  <c r="I16" i="14"/>
  <c r="J16" i="14"/>
  <c r="I25" i="14"/>
  <c r="J25" i="14"/>
  <c r="I26" i="14"/>
  <c r="J26" i="14"/>
  <c r="I27" i="14"/>
  <c r="J27" i="14"/>
  <c r="I28" i="14"/>
  <c r="J28" i="14"/>
  <c r="I29" i="14"/>
  <c r="H37" i="14"/>
  <c r="J29" i="14"/>
  <c r="I30" i="14"/>
  <c r="J30" i="14"/>
  <c r="I31" i="14"/>
  <c r="J31" i="14"/>
  <c r="I32" i="14"/>
  <c r="J32" i="14"/>
  <c r="I33" i="14"/>
  <c r="J33" i="14"/>
  <c r="I34" i="14"/>
  <c r="J34" i="14"/>
  <c r="I35" i="14"/>
  <c r="J35" i="14"/>
  <c r="I36" i="14"/>
  <c r="J36" i="14"/>
  <c r="I39" i="14"/>
  <c r="J39" i="14"/>
  <c r="I40" i="14"/>
  <c r="J40" i="14"/>
  <c r="I41" i="14"/>
  <c r="J41" i="14"/>
  <c r="I42" i="14"/>
  <c r="J42" i="14"/>
  <c r="I43" i="14"/>
  <c r="H51" i="14"/>
  <c r="J43" i="14"/>
  <c r="I44" i="14"/>
  <c r="J44" i="14"/>
  <c r="I45" i="14"/>
  <c r="J45" i="14"/>
  <c r="I46" i="14"/>
  <c r="J46" i="14"/>
  <c r="I47" i="14"/>
  <c r="J47" i="14"/>
  <c r="I48" i="14"/>
  <c r="J48" i="14"/>
  <c r="I49" i="14"/>
  <c r="J49" i="14"/>
  <c r="I50" i="14"/>
  <c r="J50" i="14"/>
  <c r="I53" i="14"/>
  <c r="J53" i="14"/>
  <c r="I54" i="14"/>
  <c r="J54" i="14"/>
  <c r="I55" i="14"/>
  <c r="J55" i="14"/>
  <c r="I56" i="14"/>
  <c r="J56" i="14"/>
  <c r="I57" i="14"/>
  <c r="H65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7" i="14"/>
  <c r="J67" i="14"/>
  <c r="I68" i="14"/>
  <c r="J68" i="14"/>
  <c r="I69" i="14"/>
  <c r="J69" i="14"/>
  <c r="I70" i="14"/>
  <c r="J70" i="14"/>
  <c r="I71" i="14"/>
  <c r="H79" i="14"/>
  <c r="J71" i="14"/>
  <c r="I72" i="14"/>
  <c r="J72" i="14"/>
  <c r="I73" i="14"/>
  <c r="J73" i="14"/>
  <c r="I74" i="14"/>
  <c r="J74" i="14"/>
  <c r="I75" i="14"/>
  <c r="J75" i="14"/>
  <c r="I76" i="14"/>
  <c r="J76" i="14"/>
  <c r="I77" i="14"/>
  <c r="J77" i="14"/>
  <c r="I78" i="14"/>
  <c r="J78" i="14"/>
  <c r="I81" i="14"/>
  <c r="J81" i="14"/>
  <c r="I82" i="14"/>
  <c r="J82" i="14"/>
  <c r="I83" i="14"/>
  <c r="J83" i="14"/>
  <c r="I84" i="14"/>
  <c r="J84" i="14"/>
  <c r="I85" i="14"/>
  <c r="H93" i="14"/>
  <c r="J85" i="14"/>
  <c r="I86" i="14"/>
  <c r="J86" i="14"/>
  <c r="I87" i="14"/>
  <c r="J87" i="14"/>
  <c r="I88" i="14"/>
  <c r="J88" i="14"/>
  <c r="I89" i="14"/>
  <c r="J89" i="14"/>
  <c r="I90" i="14"/>
  <c r="J90" i="14"/>
  <c r="I91" i="14"/>
  <c r="J91" i="14"/>
  <c r="I92" i="14"/>
  <c r="J92" i="14"/>
  <c r="I95" i="14"/>
  <c r="J95" i="14"/>
  <c r="I96" i="14"/>
  <c r="J96" i="14"/>
  <c r="I97" i="14"/>
  <c r="J97" i="14"/>
  <c r="I98" i="14"/>
  <c r="J98" i="14"/>
  <c r="I99" i="14"/>
  <c r="H107" i="14"/>
  <c r="J99" i="14"/>
  <c r="I100" i="14"/>
  <c r="J100" i="14"/>
  <c r="I101" i="14"/>
  <c r="J101" i="14"/>
  <c r="I102" i="14"/>
  <c r="J102" i="14"/>
  <c r="I103" i="14"/>
  <c r="J103" i="14"/>
  <c r="I104" i="14"/>
  <c r="J104" i="14"/>
  <c r="I105" i="14"/>
  <c r="J105" i="14"/>
  <c r="I106" i="14"/>
  <c r="J106" i="14"/>
  <c r="I109" i="14"/>
  <c r="J109" i="14"/>
  <c r="I110" i="14"/>
  <c r="J110" i="14"/>
  <c r="I111" i="14"/>
  <c r="J111" i="14"/>
  <c r="I112" i="14"/>
  <c r="J112" i="14"/>
  <c r="I113" i="14"/>
  <c r="H121" i="14"/>
  <c r="J113" i="14"/>
  <c r="I114" i="14"/>
  <c r="J114" i="14"/>
  <c r="I115" i="14"/>
  <c r="J115" i="14"/>
  <c r="I116" i="14"/>
  <c r="J116" i="14"/>
  <c r="I117" i="14"/>
  <c r="J117" i="14"/>
  <c r="I118" i="14"/>
  <c r="J118" i="14"/>
  <c r="I119" i="14"/>
  <c r="J119" i="14"/>
  <c r="I120" i="14"/>
  <c r="J120" i="14"/>
  <c r="I123" i="14"/>
  <c r="J123" i="14"/>
  <c r="I124" i="14"/>
  <c r="J124" i="14"/>
  <c r="I125" i="14"/>
  <c r="J125" i="14"/>
  <c r="I126" i="14"/>
  <c r="J126" i="14"/>
  <c r="I127" i="14"/>
  <c r="H135" i="14"/>
  <c r="J127" i="14"/>
  <c r="I128" i="14"/>
  <c r="J128" i="14"/>
  <c r="I129" i="14"/>
  <c r="J129" i="14"/>
  <c r="I130" i="14"/>
  <c r="J130" i="14"/>
  <c r="I131" i="14"/>
  <c r="J131" i="14"/>
  <c r="I132" i="14"/>
  <c r="J132" i="14"/>
  <c r="I133" i="14"/>
  <c r="J133" i="14"/>
  <c r="I134" i="14"/>
  <c r="J134" i="14"/>
  <c r="I137" i="14"/>
  <c r="J137" i="14"/>
  <c r="I138" i="14"/>
  <c r="J138" i="14"/>
  <c r="I139" i="14"/>
  <c r="J139" i="14"/>
  <c r="I140" i="14"/>
  <c r="J140" i="14"/>
  <c r="I141" i="14"/>
  <c r="H149" i="14"/>
  <c r="J141" i="14"/>
  <c r="I142" i="14"/>
  <c r="J142" i="14"/>
  <c r="I143" i="14"/>
  <c r="J143" i="14"/>
  <c r="I144" i="14"/>
  <c r="J144" i="14"/>
  <c r="I145" i="14"/>
  <c r="J145" i="14"/>
  <c r="I146" i="14"/>
  <c r="J146" i="14"/>
  <c r="I147" i="14"/>
  <c r="J147" i="14"/>
  <c r="I148" i="14"/>
  <c r="J148" i="14"/>
  <c r="I151" i="14"/>
  <c r="J151" i="14"/>
  <c r="I152" i="14"/>
  <c r="J152" i="14"/>
  <c r="I153" i="14"/>
  <c r="J153" i="14"/>
  <c r="I154" i="14"/>
  <c r="J154" i="14"/>
  <c r="I155" i="14"/>
  <c r="H163" i="14"/>
  <c r="J155" i="14"/>
  <c r="I156" i="14"/>
  <c r="J156" i="14"/>
  <c r="I157" i="14"/>
  <c r="J157" i="14"/>
  <c r="I158" i="14"/>
  <c r="J158" i="14"/>
  <c r="I159" i="14"/>
  <c r="J159" i="14"/>
  <c r="I160" i="14"/>
  <c r="J160" i="14"/>
  <c r="I161" i="14"/>
  <c r="J161" i="14"/>
  <c r="I162" i="14"/>
  <c r="J162" i="14"/>
  <c r="C149" i="17"/>
  <c r="C21" i="17"/>
  <c r="Q13" i="18"/>
  <c r="Q24" i="18"/>
  <c r="X45" i="18"/>
  <c r="W50" i="18"/>
  <c r="Q81" i="18"/>
  <c r="X88" i="18"/>
  <c r="Q102" i="18"/>
  <c r="I142" i="18"/>
  <c r="Q150" i="18"/>
  <c r="H129" i="19"/>
  <c r="Q12" i="9"/>
  <c r="K14" i="9"/>
  <c r="E16" i="9"/>
  <c r="M16" i="9"/>
  <c r="G18" i="9"/>
  <c r="O18" i="9"/>
  <c r="I20" i="9"/>
  <c r="Q20" i="9"/>
  <c r="D77" i="11"/>
  <c r="D81" i="11"/>
  <c r="D85" i="11"/>
  <c r="D89" i="11"/>
  <c r="D101" i="11"/>
  <c r="D105" i="11"/>
  <c r="D109" i="11"/>
  <c r="D113" i="11"/>
  <c r="H23" i="14"/>
  <c r="J15" i="14"/>
  <c r="I15" i="14"/>
  <c r="Q16" i="18"/>
  <c r="I31" i="18"/>
  <c r="X57" i="18"/>
  <c r="E64" i="18"/>
  <c r="X107" i="18"/>
  <c r="W106" i="18"/>
  <c r="Q131" i="18"/>
  <c r="E148" i="18"/>
  <c r="I154" i="18"/>
  <c r="W135" i="19"/>
  <c r="I32" i="21"/>
  <c r="I39" i="21"/>
  <c r="I67" i="21"/>
  <c r="H67" i="21"/>
  <c r="I74" i="21"/>
  <c r="I102" i="21"/>
  <c r="I33" i="18"/>
  <c r="V36" i="18"/>
  <c r="Q40" i="18"/>
  <c r="E50" i="18"/>
  <c r="Q51" i="18"/>
  <c r="M78" i="18"/>
  <c r="X79" i="18"/>
  <c r="W78" i="18"/>
  <c r="G92" i="18"/>
  <c r="X96" i="18"/>
  <c r="X124" i="18"/>
  <c r="H61" i="19"/>
  <c r="H81" i="19"/>
  <c r="P95" i="19"/>
  <c r="P113" i="19"/>
  <c r="X124" i="19"/>
  <c r="P130" i="19"/>
  <c r="H137" i="19"/>
  <c r="P142" i="19"/>
  <c r="P153" i="19"/>
  <c r="H159" i="19"/>
  <c r="R10" i="21"/>
  <c r="R15" i="21"/>
  <c r="I133" i="21"/>
  <c r="I160" i="21"/>
  <c r="E8" i="18"/>
  <c r="X10" i="18"/>
  <c r="X31" i="18"/>
  <c r="M36" i="18"/>
  <c r="X37" i="18"/>
  <c r="X47" i="18"/>
  <c r="X53" i="18"/>
  <c r="X58" i="18"/>
  <c r="U64" i="18"/>
  <c r="X74" i="18"/>
  <c r="O106" i="18"/>
  <c r="G65" i="19"/>
  <c r="I24" i="21"/>
  <c r="I48" i="21"/>
  <c r="U22" i="18"/>
  <c r="E78" i="18"/>
  <c r="O78" i="18"/>
  <c r="X141" i="18"/>
  <c r="U148" i="18"/>
  <c r="O79" i="19"/>
  <c r="W93" i="19"/>
  <c r="G107" i="19"/>
  <c r="I43" i="21"/>
  <c r="I77" i="21"/>
  <c r="I108" i="21"/>
  <c r="H108" i="21"/>
  <c r="E36" i="18"/>
  <c r="O36" i="18"/>
  <c r="M64" i="18"/>
  <c r="W64" i="18"/>
  <c r="W92" i="18"/>
  <c r="E134" i="18"/>
  <c r="O135" i="19"/>
  <c r="I57" i="21"/>
  <c r="I152" i="21"/>
  <c r="K125" i="22"/>
  <c r="J125" i="22"/>
  <c r="M22" i="18"/>
  <c r="G78" i="18"/>
  <c r="G106" i="18"/>
  <c r="O65" i="19"/>
  <c r="W79" i="19"/>
  <c r="I26" i="21"/>
  <c r="K27" i="26"/>
  <c r="I34" i="21"/>
  <c r="I66" i="21"/>
  <c r="I76" i="21"/>
  <c r="I142" i="21"/>
  <c r="X15" i="22"/>
  <c r="X61" i="19"/>
  <c r="P73" i="19"/>
  <c r="P90" i="19"/>
  <c r="P104" i="19"/>
  <c r="H111" i="19"/>
  <c r="H122" i="19"/>
  <c r="G121" i="19"/>
  <c r="W121" i="19"/>
  <c r="X127" i="19"/>
  <c r="P139" i="19"/>
  <c r="H145" i="19"/>
  <c r="H151" i="19"/>
  <c r="H156" i="19"/>
  <c r="I11" i="21"/>
  <c r="H11" i="21"/>
  <c r="I16" i="21"/>
  <c r="I40" i="21"/>
  <c r="I69" i="21"/>
  <c r="I82" i="21"/>
  <c r="I117" i="21"/>
  <c r="I154" i="21"/>
  <c r="K65" i="26"/>
  <c r="P75" i="19"/>
  <c r="H112" i="19"/>
  <c r="Q11" i="21"/>
  <c r="R11" i="21"/>
  <c r="I30" i="21"/>
  <c r="H30" i="21"/>
  <c r="H41" i="21"/>
  <c r="I41" i="21"/>
  <c r="H59" i="21"/>
  <c r="I59" i="21"/>
  <c r="I86" i="21"/>
  <c r="I109" i="21"/>
  <c r="I145" i="21"/>
  <c r="M8" i="18"/>
  <c r="U50" i="18"/>
  <c r="M134" i="18"/>
  <c r="M148" i="18"/>
  <c r="O121" i="19"/>
  <c r="W149" i="19"/>
  <c r="I14" i="21"/>
  <c r="I19" i="21"/>
  <c r="I33" i="21"/>
  <c r="I75" i="21"/>
  <c r="I119" i="21"/>
  <c r="I125" i="21"/>
  <c r="K55" i="22"/>
  <c r="J55" i="22"/>
  <c r="H142" i="19"/>
  <c r="X158" i="19"/>
  <c r="I12" i="21"/>
  <c r="I18" i="21"/>
  <c r="I31" i="21"/>
  <c r="H31" i="21"/>
  <c r="I42" i="21"/>
  <c r="I73" i="21"/>
  <c r="I84" i="21"/>
  <c r="I90" i="21"/>
  <c r="H90" i="21"/>
  <c r="I111" i="21"/>
  <c r="I126" i="21"/>
  <c r="K159" i="22"/>
  <c r="J159" i="22"/>
  <c r="X18" i="22"/>
  <c r="I94" i="21"/>
  <c r="I100" i="21"/>
  <c r="I116" i="21"/>
  <c r="X19" i="22"/>
  <c r="X9" i="22"/>
  <c r="X10" i="22"/>
  <c r="I47" i="21"/>
  <c r="H49" i="21"/>
  <c r="I49" i="21"/>
  <c r="I52" i="21"/>
  <c r="I83" i="21"/>
  <c r="I85" i="21"/>
  <c r="I91" i="21"/>
  <c r="I137" i="21"/>
  <c r="I143" i="21"/>
  <c r="I159" i="21"/>
  <c r="I25" i="21"/>
  <c r="H25" i="21"/>
  <c r="I56" i="21"/>
  <c r="H56" i="21"/>
  <c r="I58" i="21"/>
  <c r="I60" i="21"/>
  <c r="I128" i="21"/>
  <c r="I151" i="21"/>
  <c r="I101" i="21"/>
  <c r="I110" i="21"/>
  <c r="H110" i="21"/>
  <c r="I118" i="21"/>
  <c r="I127" i="21"/>
  <c r="I136" i="21"/>
  <c r="H136" i="21"/>
  <c r="H144" i="21"/>
  <c r="I144" i="21"/>
  <c r="I153" i="21"/>
  <c r="I161" i="21"/>
  <c r="K38" i="26"/>
  <c r="K10" i="26"/>
  <c r="K145" i="26"/>
  <c r="I95" i="21"/>
  <c r="I103" i="21"/>
  <c r="I112" i="21"/>
  <c r="I129" i="21"/>
  <c r="I138" i="21"/>
  <c r="I146" i="21"/>
  <c r="I155" i="21"/>
  <c r="K8" i="26"/>
  <c r="I44" i="26"/>
  <c r="K44" i="26"/>
  <c r="J44" i="26"/>
  <c r="K55" i="26"/>
  <c r="K93" i="26"/>
  <c r="K18" i="26"/>
  <c r="K80" i="26"/>
  <c r="K121" i="26"/>
  <c r="F150" i="30"/>
  <c r="K12" i="26"/>
  <c r="K9" i="26"/>
  <c r="K52" i="26"/>
  <c r="K61" i="26"/>
  <c r="K68" i="26"/>
  <c r="K101" i="26"/>
  <c r="K109" i="26"/>
  <c r="K155" i="26"/>
  <c r="K16" i="26"/>
  <c r="K88" i="26"/>
  <c r="K96" i="26"/>
  <c r="K129" i="26"/>
  <c r="K137" i="26"/>
  <c r="J25" i="27"/>
  <c r="I25" i="27"/>
  <c r="K11" i="26"/>
  <c r="J11" i="26"/>
  <c r="I11" i="26"/>
  <c r="K17" i="26"/>
  <c r="J17" i="26"/>
  <c r="I17" i="26"/>
  <c r="K30" i="26"/>
  <c r="J30" i="26"/>
  <c r="I30" i="26"/>
  <c r="K47" i="26"/>
  <c r="K85" i="26"/>
  <c r="J85" i="26"/>
  <c r="I85" i="26"/>
  <c r="K113" i="26"/>
  <c r="K126" i="26"/>
  <c r="K148" i="26"/>
  <c r="J148" i="26"/>
  <c r="I148" i="26"/>
  <c r="L24" i="28"/>
  <c r="J24" i="28"/>
  <c r="J127" i="30"/>
  <c r="J188" i="30"/>
  <c r="K29" i="26"/>
  <c r="K46" i="26"/>
  <c r="K64" i="26"/>
  <c r="K86" i="26"/>
  <c r="K114" i="26"/>
  <c r="K127" i="26"/>
  <c r="K140" i="26"/>
  <c r="K152" i="26"/>
  <c r="F10" i="30"/>
  <c r="K22" i="26"/>
  <c r="K26" i="26"/>
  <c r="K39" i="26"/>
  <c r="K56" i="26"/>
  <c r="K79" i="26"/>
  <c r="K92" i="26"/>
  <c r="K120" i="26"/>
  <c r="K143" i="26"/>
  <c r="F12" i="30"/>
  <c r="K43" i="26"/>
  <c r="K60" i="26"/>
  <c r="K74" i="26"/>
  <c r="K102" i="26"/>
  <c r="K130" i="26"/>
  <c r="L19" i="30"/>
  <c r="F103" i="30"/>
  <c r="K13" i="26"/>
  <c r="K19" i="26"/>
  <c r="K36" i="26"/>
  <c r="K53" i="26"/>
  <c r="K67" i="26"/>
  <c r="K95" i="26"/>
  <c r="K123" i="26"/>
  <c r="K136" i="26"/>
  <c r="K153" i="26"/>
  <c r="H103" i="30"/>
  <c r="K28" i="26"/>
  <c r="K37" i="26"/>
  <c r="K14" i="26"/>
  <c r="K23" i="26"/>
  <c r="J40" i="30"/>
  <c r="L65" i="30"/>
  <c r="F239" i="30"/>
  <c r="F17" i="30"/>
  <c r="L279" i="30"/>
  <c r="K25" i="26"/>
  <c r="K33" i="26"/>
  <c r="J19" i="30"/>
  <c r="L61" i="30"/>
  <c r="J86" i="30"/>
  <c r="L167" i="30"/>
  <c r="J147" i="30"/>
  <c r="N273" i="30"/>
  <c r="H10" i="31"/>
  <c r="H17" i="30"/>
  <c r="J53" i="30"/>
  <c r="L147" i="30"/>
  <c r="J253" i="30"/>
  <c r="L274" i="30"/>
  <c r="H16" i="31"/>
  <c r="H56" i="31"/>
  <c r="H14" i="30"/>
  <c r="H35" i="30"/>
  <c r="J43" i="30"/>
  <c r="L62" i="30"/>
  <c r="L97" i="30"/>
  <c r="F123" i="30"/>
  <c r="F260" i="30"/>
  <c r="L37" i="30"/>
  <c r="F107" i="30"/>
  <c r="L143" i="30"/>
  <c r="L172" i="30"/>
  <c r="J32" i="31"/>
  <c r="L30" i="28"/>
  <c r="J30" i="28"/>
  <c r="L39" i="28"/>
  <c r="J39" i="28"/>
  <c r="L14" i="30"/>
  <c r="N97" i="30"/>
  <c r="H107" i="30"/>
  <c r="H193" i="30"/>
  <c r="H85" i="31"/>
  <c r="L23" i="28"/>
  <c r="J23" i="28"/>
  <c r="L56" i="28"/>
  <c r="J56" i="28"/>
  <c r="L65" i="28"/>
  <c r="J65" i="28"/>
  <c r="L73" i="28"/>
  <c r="J73" i="28"/>
  <c r="L143" i="28"/>
  <c r="J143" i="28"/>
  <c r="N32" i="30"/>
  <c r="J65" i="30"/>
  <c r="J107" i="30"/>
  <c r="H127" i="30"/>
  <c r="F164" i="30"/>
  <c r="F9" i="31"/>
  <c r="N10" i="33"/>
  <c r="J12" i="30"/>
  <c r="F36" i="30"/>
  <c r="L41" i="30"/>
  <c r="L86" i="30"/>
  <c r="J103" i="30"/>
  <c r="N119" i="30"/>
  <c r="H123" i="30"/>
  <c r="L127" i="30"/>
  <c r="N143" i="30"/>
  <c r="F152" i="30"/>
  <c r="H164" i="30"/>
  <c r="F168" i="30"/>
  <c r="H255" i="30"/>
  <c r="J80" i="31"/>
  <c r="F13" i="30"/>
  <c r="L15" i="30"/>
  <c r="L20" i="30"/>
  <c r="N54" i="30"/>
  <c r="N98" i="30"/>
  <c r="H101" i="30"/>
  <c r="F105" i="30"/>
  <c r="H109" i="30"/>
  <c r="J123" i="30"/>
  <c r="J164" i="30"/>
  <c r="F173" i="30"/>
  <c r="L190" i="30"/>
  <c r="L195" i="30"/>
  <c r="H256" i="30"/>
  <c r="H263" i="30"/>
  <c r="J276" i="30"/>
  <c r="H20" i="31"/>
  <c r="L107" i="31"/>
  <c r="F11" i="30"/>
  <c r="H13" i="30"/>
  <c r="H18" i="30"/>
  <c r="H36" i="30"/>
  <c r="H39" i="30"/>
  <c r="F84" i="30"/>
  <c r="H57" i="30"/>
  <c r="F60" i="30"/>
  <c r="H121" i="30"/>
  <c r="J129" i="30"/>
  <c r="N141" i="30"/>
  <c r="J145" i="30"/>
  <c r="L149" i="30"/>
  <c r="H175" i="30"/>
  <c r="J263" i="30"/>
  <c r="J108" i="31"/>
  <c r="F9" i="30"/>
  <c r="H11" i="30"/>
  <c r="F21" i="30"/>
  <c r="F34" i="30"/>
  <c r="J39" i="30"/>
  <c r="L55" i="30"/>
  <c r="F99" i="30"/>
  <c r="J101" i="30"/>
  <c r="H105" i="30"/>
  <c r="J109" i="30"/>
  <c r="J121" i="30"/>
  <c r="H170" i="30"/>
  <c r="J258" i="30"/>
  <c r="J37" i="31"/>
  <c r="N10" i="35"/>
  <c r="H9" i="30"/>
  <c r="J13" i="30"/>
  <c r="L18" i="30"/>
  <c r="H21" i="30"/>
  <c r="N34" i="30"/>
  <c r="H43" i="30"/>
  <c r="N55" i="30"/>
  <c r="L101" i="30"/>
  <c r="L109" i="30"/>
  <c r="L121" i="30"/>
  <c r="J125" i="30"/>
  <c r="L129" i="30"/>
  <c r="F142" i="30"/>
  <c r="L145" i="30"/>
  <c r="F166" i="30"/>
  <c r="J170" i="30"/>
  <c r="J175" i="30"/>
  <c r="F193" i="30"/>
  <c r="J279" i="30"/>
  <c r="F16" i="31"/>
  <c r="J84" i="31"/>
  <c r="H102" i="31"/>
  <c r="V33" i="35"/>
  <c r="W33" i="35"/>
  <c r="P22" i="37"/>
  <c r="Q22" i="37"/>
  <c r="J10" i="30"/>
  <c r="J11" i="30"/>
  <c r="L12" i="30"/>
  <c r="H16" i="30"/>
  <c r="J17" i="30"/>
  <c r="F32" i="30"/>
  <c r="H33" i="30"/>
  <c r="F41" i="30"/>
  <c r="J42" i="30"/>
  <c r="H56" i="30"/>
  <c r="L64" i="30"/>
  <c r="J79" i="30"/>
  <c r="H98" i="30"/>
  <c r="H99" i="30"/>
  <c r="L100" i="30"/>
  <c r="F104" i="30"/>
  <c r="F106" i="30"/>
  <c r="H108" i="30"/>
  <c r="J120" i="30"/>
  <c r="F124" i="30"/>
  <c r="H126" i="30"/>
  <c r="J130" i="30"/>
  <c r="N142" i="30"/>
  <c r="J144" i="30"/>
  <c r="J146" i="30"/>
  <c r="L148" i="30"/>
  <c r="L150" i="30"/>
  <c r="H163" i="30"/>
  <c r="N166" i="30"/>
  <c r="H260" i="30"/>
  <c r="J10" i="31"/>
  <c r="H54" i="31"/>
  <c r="N12" i="33"/>
  <c r="V11" i="35"/>
  <c r="P34" i="36"/>
  <c r="Q34" i="36"/>
  <c r="J9" i="30"/>
  <c r="L10" i="30"/>
  <c r="F15" i="30"/>
  <c r="J16" i="30"/>
  <c r="H20" i="30"/>
  <c r="J21" i="30"/>
  <c r="H31" i="30"/>
  <c r="J35" i="30"/>
  <c r="L39" i="30"/>
  <c r="H41" i="30"/>
  <c r="J56" i="30"/>
  <c r="L60" i="30"/>
  <c r="L85" i="30"/>
  <c r="L99" i="30"/>
  <c r="H102" i="30"/>
  <c r="H124" i="30"/>
  <c r="L130" i="30"/>
  <c r="L144" i="30"/>
  <c r="F165" i="30"/>
  <c r="J171" i="30"/>
  <c r="F187" i="30"/>
  <c r="N232" i="30"/>
  <c r="H239" i="30"/>
  <c r="F257" i="30"/>
  <c r="H281" i="30"/>
  <c r="F38" i="31"/>
  <c r="F42" i="31"/>
  <c r="J58" i="31"/>
  <c r="F100" i="31"/>
  <c r="J11" i="36"/>
  <c r="I11" i="36"/>
  <c r="N11" i="30"/>
  <c r="N12" i="30"/>
  <c r="F14" i="30"/>
  <c r="F19" i="30"/>
  <c r="J20" i="30"/>
  <c r="J33" i="30"/>
  <c r="L34" i="30"/>
  <c r="L63" i="30"/>
  <c r="L78" i="30"/>
  <c r="H97" i="30"/>
  <c r="J98" i="30"/>
  <c r="N99" i="30"/>
  <c r="N100" i="30"/>
  <c r="J102" i="30"/>
  <c r="H104" i="30"/>
  <c r="H106" i="30"/>
  <c r="J108" i="30"/>
  <c r="L120" i="30"/>
  <c r="J122" i="30"/>
  <c r="J124" i="30"/>
  <c r="J126" i="30"/>
  <c r="L128" i="30"/>
  <c r="F141" i="30"/>
  <c r="N144" i="30"/>
  <c r="L146" i="30"/>
  <c r="F151" i="30"/>
  <c r="F153" i="30"/>
  <c r="J163" i="30"/>
  <c r="H165" i="30"/>
  <c r="F169" i="30"/>
  <c r="H174" i="30"/>
  <c r="F185" i="30"/>
  <c r="H189" i="30"/>
  <c r="F197" i="30"/>
  <c r="N254" i="30"/>
  <c r="F278" i="30"/>
  <c r="N10" i="31"/>
  <c r="H14" i="31"/>
  <c r="N9" i="30"/>
  <c r="N10" i="30"/>
  <c r="J15" i="30"/>
  <c r="L16" i="30"/>
  <c r="F18" i="30"/>
  <c r="J31" i="30"/>
  <c r="L32" i="30"/>
  <c r="F37" i="30"/>
  <c r="L38" i="30"/>
  <c r="L56" i="30"/>
  <c r="J62" i="30"/>
  <c r="J97" i="30"/>
  <c r="F101" i="30"/>
  <c r="J106" i="30"/>
  <c r="N120" i="30"/>
  <c r="L126" i="30"/>
  <c r="H141" i="30"/>
  <c r="H153" i="30"/>
  <c r="F167" i="30"/>
  <c r="J174" i="30"/>
  <c r="H187" i="30"/>
  <c r="L194" i="30"/>
  <c r="F252" i="30"/>
  <c r="L261" i="30"/>
  <c r="F273" i="30"/>
  <c r="L282" i="30"/>
  <c r="N11" i="31"/>
  <c r="J15" i="31"/>
  <c r="F56" i="31"/>
  <c r="F60" i="31"/>
  <c r="F106" i="31"/>
  <c r="AB8" i="35"/>
  <c r="M12" i="41"/>
  <c r="L12" i="41"/>
  <c r="L9" i="30"/>
  <c r="H10" i="30"/>
  <c r="L11" i="30"/>
  <c r="H12" i="30"/>
  <c r="L13" i="30"/>
  <c r="J14" i="30"/>
  <c r="H15" i="30"/>
  <c r="F16" i="30"/>
  <c r="L17" i="30"/>
  <c r="J18" i="30"/>
  <c r="H19" i="30"/>
  <c r="F20" i="30"/>
  <c r="L21" i="30"/>
  <c r="F38" i="30"/>
  <c r="L42" i="30"/>
  <c r="N78" i="30"/>
  <c r="F97" i="30"/>
  <c r="L98" i="30"/>
  <c r="F100" i="30"/>
  <c r="L102" i="30"/>
  <c r="J104" i="30"/>
  <c r="J105" i="30"/>
  <c r="L106" i="30"/>
  <c r="L107" i="30"/>
  <c r="L108" i="30"/>
  <c r="J141" i="30"/>
  <c r="H142" i="30"/>
  <c r="F143" i="30"/>
  <c r="F144" i="30"/>
  <c r="F147" i="30"/>
  <c r="F148" i="30"/>
  <c r="F149" i="30"/>
  <c r="H150" i="30"/>
  <c r="H151" i="30"/>
  <c r="H152" i="30"/>
  <c r="J153" i="30"/>
  <c r="L163" i="30"/>
  <c r="L164" i="30"/>
  <c r="J165" i="30"/>
  <c r="H166" i="30"/>
  <c r="H167" i="30"/>
  <c r="H168" i="30"/>
  <c r="J169" i="30"/>
  <c r="L170" i="30"/>
  <c r="F172" i="30"/>
  <c r="H251" i="30"/>
  <c r="L252" i="30"/>
  <c r="F254" i="30"/>
  <c r="J262" i="30"/>
  <c r="H275" i="30"/>
  <c r="L276" i="30"/>
  <c r="F285" i="30"/>
  <c r="J9" i="31"/>
  <c r="N12" i="31"/>
  <c r="L14" i="31"/>
  <c r="L16" i="31"/>
  <c r="L20" i="31"/>
  <c r="F86" i="31"/>
  <c r="F31" i="31"/>
  <c r="H38" i="31"/>
  <c r="F78" i="31"/>
  <c r="L31" i="30"/>
  <c r="H32" i="30"/>
  <c r="L33" i="30"/>
  <c r="H34" i="30"/>
  <c r="L35" i="30"/>
  <c r="J36" i="30"/>
  <c r="H37" i="30"/>
  <c r="F40" i="30"/>
  <c r="L43" i="30"/>
  <c r="N56" i="30"/>
  <c r="J99" i="30"/>
  <c r="H100" i="30"/>
  <c r="L103" i="30"/>
  <c r="L105" i="30"/>
  <c r="H143" i="30"/>
  <c r="F146" i="30"/>
  <c r="H149" i="30"/>
  <c r="J152" i="30"/>
  <c r="N163" i="30"/>
  <c r="J166" i="30"/>
  <c r="L169" i="30"/>
  <c r="J173" i="30"/>
  <c r="L174" i="30"/>
  <c r="J251" i="30"/>
  <c r="H259" i="30"/>
  <c r="H280" i="30"/>
  <c r="L283" i="30"/>
  <c r="L9" i="31"/>
  <c r="F15" i="31"/>
  <c r="F19" i="31"/>
  <c r="F21" i="31"/>
  <c r="F33" i="31"/>
  <c r="F76" i="31"/>
  <c r="H101" i="31"/>
  <c r="H106" i="31"/>
  <c r="J9" i="40"/>
  <c r="M9" i="40"/>
  <c r="L104" i="30"/>
  <c r="F109" i="30"/>
  <c r="H129" i="30"/>
  <c r="L141" i="30"/>
  <c r="J142" i="30"/>
  <c r="J143" i="30"/>
  <c r="H144" i="30"/>
  <c r="F145" i="30"/>
  <c r="H146" i="30"/>
  <c r="H147" i="30"/>
  <c r="H148" i="30"/>
  <c r="J149" i="30"/>
  <c r="J150" i="30"/>
  <c r="J151" i="30"/>
  <c r="L152" i="30"/>
  <c r="L153" i="30"/>
  <c r="N164" i="30"/>
  <c r="L165" i="30"/>
  <c r="L166" i="30"/>
  <c r="J167" i="30"/>
  <c r="J168" i="30"/>
  <c r="F171" i="30"/>
  <c r="H172" i="30"/>
  <c r="L173" i="30"/>
  <c r="F256" i="30"/>
  <c r="F261" i="30"/>
  <c r="L262" i="30"/>
  <c r="H285" i="30"/>
  <c r="F277" i="30"/>
  <c r="L278" i="30"/>
  <c r="J280" i="30"/>
  <c r="L11" i="31"/>
  <c r="H15" i="31"/>
  <c r="H19" i="31"/>
  <c r="J21" i="31"/>
  <c r="F39" i="31"/>
  <c r="F43" i="31"/>
  <c r="H78" i="31"/>
  <c r="F102" i="31"/>
  <c r="F107" i="31"/>
  <c r="V18" i="35"/>
  <c r="AL34" i="35"/>
  <c r="AK34" i="35"/>
  <c r="P16" i="36"/>
  <c r="Q16" i="36"/>
  <c r="F31" i="30"/>
  <c r="N31" i="30"/>
  <c r="J32" i="30"/>
  <c r="F33" i="30"/>
  <c r="N33" i="30"/>
  <c r="J34" i="30"/>
  <c r="F35" i="30"/>
  <c r="L36" i="30"/>
  <c r="J38" i="30"/>
  <c r="H40" i="30"/>
  <c r="F42" i="30"/>
  <c r="F98" i="30"/>
  <c r="J100" i="30"/>
  <c r="F102" i="30"/>
  <c r="F108" i="30"/>
  <c r="L142" i="30"/>
  <c r="H145" i="30"/>
  <c r="J148" i="30"/>
  <c r="L151" i="30"/>
  <c r="F163" i="30"/>
  <c r="N165" i="30"/>
  <c r="L168" i="30"/>
  <c r="H171" i="30"/>
  <c r="F175" i="30"/>
  <c r="H253" i="30"/>
  <c r="J259" i="30"/>
  <c r="J274" i="30"/>
  <c r="N275" i="30"/>
  <c r="H277" i="30"/>
  <c r="N9" i="31"/>
  <c r="J13" i="31"/>
  <c r="L17" i="31"/>
  <c r="L21" i="31"/>
  <c r="F54" i="31"/>
  <c r="W36" i="35"/>
  <c r="V36" i="35"/>
  <c r="W40" i="35"/>
  <c r="V40" i="35"/>
  <c r="L9" i="40"/>
  <c r="H169" i="30"/>
  <c r="F170" i="30"/>
  <c r="L171" i="30"/>
  <c r="J172" i="30"/>
  <c r="H173" i="30"/>
  <c r="F174" i="30"/>
  <c r="L175" i="30"/>
  <c r="N252" i="30"/>
  <c r="L254" i="30"/>
  <c r="J255" i="30"/>
  <c r="L257" i="30"/>
  <c r="L258" i="30"/>
  <c r="H273" i="30"/>
  <c r="F275" i="30"/>
  <c r="F281" i="30"/>
  <c r="F12" i="31"/>
  <c r="F13" i="31"/>
  <c r="J14" i="31"/>
  <c r="H18" i="31"/>
  <c r="J19" i="31"/>
  <c r="H42" i="31"/>
  <c r="H76" i="31"/>
  <c r="H99" i="31"/>
  <c r="H105" i="31"/>
  <c r="Q19" i="36"/>
  <c r="P19" i="36"/>
  <c r="J30" i="36"/>
  <c r="I30" i="36"/>
  <c r="R7" i="42"/>
  <c r="AA19" i="42"/>
  <c r="S7" i="42"/>
  <c r="T7" i="42"/>
  <c r="J37" i="30"/>
  <c r="H38" i="30"/>
  <c r="F39" i="30"/>
  <c r="L40" i="30"/>
  <c r="J41" i="30"/>
  <c r="H42" i="30"/>
  <c r="F43" i="30"/>
  <c r="F10" i="31"/>
  <c r="F11" i="31"/>
  <c r="H12" i="31"/>
  <c r="F17" i="31"/>
  <c r="J18" i="31"/>
  <c r="V14" i="35"/>
  <c r="AR17" i="35"/>
  <c r="AU17" i="35"/>
  <c r="AT17" i="35"/>
  <c r="AS17" i="35"/>
  <c r="V31" i="35"/>
  <c r="W31" i="35"/>
  <c r="I8" i="36"/>
  <c r="J8" i="36"/>
  <c r="F85" i="31"/>
  <c r="P24" i="36"/>
  <c r="Q24" i="36"/>
  <c r="Q51" i="36"/>
  <c r="P51" i="36"/>
  <c r="D11" i="39"/>
  <c r="J11" i="31"/>
  <c r="J12" i="31"/>
  <c r="L13" i="31"/>
  <c r="J17" i="31"/>
  <c r="L18" i="31"/>
  <c r="F20" i="31"/>
  <c r="H58" i="31"/>
  <c r="V9" i="35"/>
  <c r="AR12" i="35"/>
  <c r="AS12" i="35"/>
  <c r="Q42" i="36"/>
  <c r="P42" i="36"/>
  <c r="E11" i="39"/>
  <c r="H134" i="42"/>
  <c r="G134" i="42"/>
  <c r="I134" i="42"/>
  <c r="Q26" i="36"/>
  <c r="P26" i="36"/>
  <c r="Q35" i="36"/>
  <c r="P35" i="36"/>
  <c r="I41" i="36"/>
  <c r="J41" i="36"/>
  <c r="G127" i="39"/>
  <c r="H127" i="39"/>
  <c r="I127" i="39"/>
  <c r="J7" i="42"/>
  <c r="I7" i="42"/>
  <c r="H7" i="42"/>
  <c r="H9" i="31"/>
  <c r="L10" i="31"/>
  <c r="H11" i="31"/>
  <c r="L12" i="31"/>
  <c r="H13" i="31"/>
  <c r="F14" i="31"/>
  <c r="L15" i="31"/>
  <c r="J16" i="31"/>
  <c r="H17" i="31"/>
  <c r="F18" i="31"/>
  <c r="L19" i="31"/>
  <c r="J20" i="31"/>
  <c r="H21" i="31"/>
  <c r="AK30" i="35"/>
  <c r="AL30" i="35"/>
  <c r="AL37" i="35"/>
  <c r="AK37" i="35"/>
  <c r="R6" i="39"/>
  <c r="Q6" i="39"/>
  <c r="P6" i="39"/>
  <c r="O6" i="39"/>
  <c r="M10" i="40"/>
  <c r="L10" i="40"/>
  <c r="F6" i="41"/>
  <c r="J7" i="40"/>
  <c r="F7" i="41"/>
  <c r="Q8" i="36"/>
  <c r="P8" i="36"/>
  <c r="P9" i="36"/>
  <c r="Q9" i="36"/>
  <c r="P11" i="36"/>
  <c r="Q11" i="36"/>
  <c r="P40" i="36"/>
  <c r="Q40" i="36"/>
  <c r="Q49" i="36"/>
  <c r="P49" i="36"/>
  <c r="L7" i="39"/>
  <c r="K7" i="39"/>
  <c r="M7" i="39"/>
  <c r="Q10" i="36"/>
  <c r="P10" i="36"/>
  <c r="T7" i="39"/>
  <c r="O7" i="39"/>
  <c r="S7" i="39"/>
  <c r="R7" i="39"/>
  <c r="Q7" i="39"/>
  <c r="P7" i="39"/>
  <c r="H126" i="39"/>
  <c r="I126" i="39"/>
  <c r="G126" i="39"/>
  <c r="H9" i="39"/>
  <c r="F11" i="39"/>
  <c r="G9" i="39"/>
  <c r="I9" i="39"/>
  <c r="O127" i="39"/>
  <c r="N127" i="39"/>
  <c r="M127" i="39"/>
  <c r="L127" i="39"/>
  <c r="K127" i="39"/>
  <c r="I11" i="40"/>
  <c r="J11" i="40"/>
  <c r="H11" i="40"/>
  <c r="H138" i="40"/>
  <c r="G138" i="40"/>
  <c r="T6" i="40"/>
  <c r="R6" i="40"/>
  <c r="S6" i="40"/>
  <c r="J8" i="40"/>
  <c r="H137" i="41"/>
  <c r="G137" i="41"/>
  <c r="AK31" i="35"/>
  <c r="AL31" i="35"/>
  <c r="I7" i="39"/>
  <c r="H7" i="39"/>
  <c r="G7" i="39"/>
  <c r="R8" i="39"/>
  <c r="Q8" i="39"/>
  <c r="O8" i="39"/>
  <c r="T8" i="39"/>
  <c r="S8" i="39"/>
  <c r="P8" i="39"/>
  <c r="O125" i="39"/>
  <c r="K125" i="39"/>
  <c r="N125" i="39"/>
  <c r="AA20" i="40"/>
  <c r="Q10" i="40"/>
  <c r="T10" i="40"/>
  <c r="P10" i="40"/>
  <c r="I12" i="40"/>
  <c r="J12" i="40"/>
  <c r="H12" i="40"/>
  <c r="O137" i="41"/>
  <c r="M137" i="41"/>
  <c r="N137" i="41"/>
  <c r="L137" i="41"/>
  <c r="F6" i="42"/>
  <c r="T7" i="43"/>
  <c r="S8" i="44"/>
  <c r="R8" i="44"/>
  <c r="Q8" i="44"/>
  <c r="P8" i="44"/>
  <c r="T8" i="44"/>
  <c r="G6" i="39"/>
  <c r="H6" i="39"/>
  <c r="M124" i="39"/>
  <c r="L124" i="39"/>
  <c r="T7" i="40"/>
  <c r="AA19" i="40" s="1"/>
  <c r="O134" i="40"/>
  <c r="K134" i="40"/>
  <c r="N134" i="40"/>
  <c r="J6" i="42"/>
  <c r="H6" i="42"/>
  <c r="I6" i="42"/>
  <c r="I12" i="42"/>
  <c r="H12" i="42"/>
  <c r="J12" i="42"/>
  <c r="Q8" i="43"/>
  <c r="P8" i="43"/>
  <c r="T8" i="43"/>
  <c r="D13" i="46"/>
  <c r="K6" i="39"/>
  <c r="L6" i="39"/>
  <c r="P9" i="39"/>
  <c r="T9" i="39"/>
  <c r="N11" i="39"/>
  <c r="R9" i="39"/>
  <c r="O9" i="39"/>
  <c r="S9" i="39"/>
  <c r="Q9" i="39"/>
  <c r="J6" i="40"/>
  <c r="S11" i="40"/>
  <c r="T11" i="40"/>
  <c r="P11" i="40"/>
  <c r="R11" i="40"/>
  <c r="Q11" i="40"/>
  <c r="G135" i="41"/>
  <c r="H135" i="41"/>
  <c r="T6" i="42"/>
  <c r="I138" i="42"/>
  <c r="H138" i="42"/>
  <c r="G138" i="42"/>
  <c r="F12" i="44"/>
  <c r="G8" i="39"/>
  <c r="I8" i="39"/>
  <c r="H8" i="39"/>
  <c r="C129" i="39"/>
  <c r="T8" i="40"/>
  <c r="M12" i="40"/>
  <c r="L12" i="40"/>
  <c r="F10" i="41"/>
  <c r="T9" i="42"/>
  <c r="R9" i="42"/>
  <c r="S9" i="42"/>
  <c r="J14" i="43"/>
  <c r="T13" i="43"/>
  <c r="Q13" i="43"/>
  <c r="P13" i="43"/>
  <c r="J7" i="43"/>
  <c r="F13" i="44"/>
  <c r="I144" i="44"/>
  <c r="M10" i="43"/>
  <c r="L10" i="43"/>
  <c r="N10" i="43"/>
  <c r="Q12" i="43"/>
  <c r="P12" i="43"/>
  <c r="T12" i="43"/>
  <c r="P15" i="44"/>
  <c r="T15" i="44"/>
  <c r="S15" i="44"/>
  <c r="R15" i="44"/>
  <c r="Q15" i="44"/>
  <c r="H14" i="45"/>
  <c r="J14" i="45"/>
  <c r="I14" i="45"/>
  <c r="D14" i="46"/>
  <c r="L10" i="39"/>
  <c r="M10" i="39"/>
  <c r="K10" i="39"/>
  <c r="Q9" i="40"/>
  <c r="T9" i="40"/>
  <c r="P9" i="40"/>
  <c r="J10" i="40"/>
  <c r="H135" i="40"/>
  <c r="G135" i="40"/>
  <c r="H137" i="40"/>
  <c r="G137" i="40"/>
  <c r="L138" i="40"/>
  <c r="K138" i="40"/>
  <c r="N138" i="40"/>
  <c r="M138" i="40"/>
  <c r="O138" i="40"/>
  <c r="S10" i="41"/>
  <c r="R10" i="41"/>
  <c r="F7" i="42"/>
  <c r="S11" i="42"/>
  <c r="R11" i="42"/>
  <c r="P11" i="42"/>
  <c r="T11" i="42"/>
  <c r="Q11" i="42"/>
  <c r="J6" i="43"/>
  <c r="F9" i="44"/>
  <c r="L9" i="39"/>
  <c r="M9" i="39"/>
  <c r="K9" i="39"/>
  <c r="J11" i="39"/>
  <c r="Q12" i="40"/>
  <c r="T12" i="40"/>
  <c r="S12" i="40"/>
  <c r="R12" i="40"/>
  <c r="P12" i="40"/>
  <c r="N137" i="40"/>
  <c r="M137" i="40"/>
  <c r="L137" i="40"/>
  <c r="K137" i="40"/>
  <c r="O137" i="40"/>
  <c r="F11" i="41"/>
  <c r="F12" i="42"/>
  <c r="J11" i="43"/>
  <c r="N142" i="43"/>
  <c r="O142" i="43"/>
  <c r="C11" i="39"/>
  <c r="N136" i="40"/>
  <c r="M136" i="40"/>
  <c r="O136" i="40"/>
  <c r="L136" i="40"/>
  <c r="K136" i="40"/>
  <c r="F9" i="42"/>
  <c r="F8" i="42"/>
  <c r="M12" i="42"/>
  <c r="L12" i="42"/>
  <c r="H135" i="42"/>
  <c r="I135" i="42"/>
  <c r="G135" i="42"/>
  <c r="N8" i="43"/>
  <c r="M8" i="43"/>
  <c r="L8" i="43"/>
  <c r="N141" i="43"/>
  <c r="O141" i="43"/>
  <c r="N8" i="45"/>
  <c r="M8" i="45"/>
  <c r="L8" i="45"/>
  <c r="M138" i="45"/>
  <c r="L138" i="45"/>
  <c r="K135" i="40"/>
  <c r="M135" i="40"/>
  <c r="O135" i="40"/>
  <c r="N135" i="40"/>
  <c r="L135" i="40"/>
  <c r="N12" i="43"/>
  <c r="L12" i="43"/>
  <c r="M12" i="43"/>
  <c r="T10" i="43"/>
  <c r="P10" i="43"/>
  <c r="Q10" i="43"/>
  <c r="N13" i="43"/>
  <c r="L13" i="43"/>
  <c r="M13" i="43"/>
  <c r="C16" i="44"/>
  <c r="N15" i="44"/>
  <c r="M15" i="44"/>
  <c r="L15" i="44"/>
  <c r="I142" i="45"/>
  <c r="H142" i="45"/>
  <c r="G142" i="45"/>
  <c r="L8" i="39"/>
  <c r="M8" i="39"/>
  <c r="K8" i="39"/>
  <c r="I10" i="39"/>
  <c r="H10" i="39"/>
  <c r="G10" i="39"/>
  <c r="T10" i="39"/>
  <c r="S10" i="39"/>
  <c r="R10" i="39"/>
  <c r="Q10" i="39"/>
  <c r="P10" i="39"/>
  <c r="O10" i="39"/>
  <c r="M11" i="40"/>
  <c r="L11" i="40"/>
  <c r="H136" i="40"/>
  <c r="G136" i="40"/>
  <c r="H138" i="41"/>
  <c r="G138" i="41"/>
  <c r="N136" i="42"/>
  <c r="M136" i="42"/>
  <c r="K136" i="42"/>
  <c r="O136" i="42"/>
  <c r="L136" i="42"/>
  <c r="L138" i="42"/>
  <c r="K138" i="42"/>
  <c r="O138" i="42"/>
  <c r="N138" i="42"/>
  <c r="M138" i="42"/>
  <c r="J12" i="43"/>
  <c r="D146" i="43"/>
  <c r="D16" i="44"/>
  <c r="H145" i="44"/>
  <c r="I145" i="44"/>
  <c r="G145" i="44"/>
  <c r="N13" i="45"/>
  <c r="M13" i="45"/>
  <c r="L13" i="45"/>
  <c r="I144" i="45"/>
  <c r="H144" i="45"/>
  <c r="G144" i="45"/>
  <c r="I11" i="41"/>
  <c r="H11" i="41"/>
  <c r="S11" i="41"/>
  <c r="R11" i="41"/>
  <c r="Q11" i="41"/>
  <c r="P11" i="41"/>
  <c r="F12" i="41"/>
  <c r="N136" i="41"/>
  <c r="M136" i="41"/>
  <c r="L136" i="41"/>
  <c r="O136" i="41"/>
  <c r="O134" i="42"/>
  <c r="M134" i="42"/>
  <c r="N134" i="42"/>
  <c r="L134" i="42"/>
  <c r="K134" i="42"/>
  <c r="N137" i="42"/>
  <c r="O137" i="42"/>
  <c r="M137" i="42"/>
  <c r="L137" i="42"/>
  <c r="K137" i="42"/>
  <c r="J13" i="43"/>
  <c r="M6" i="43"/>
  <c r="L6" i="43"/>
  <c r="N6" i="43"/>
  <c r="T15" i="43"/>
  <c r="F6" i="44"/>
  <c r="E16" i="44"/>
  <c r="F16" i="44" s="1"/>
  <c r="J7" i="44"/>
  <c r="I7" i="44"/>
  <c r="H7" i="44"/>
  <c r="F8" i="44"/>
  <c r="J13" i="44"/>
  <c r="I13" i="44"/>
  <c r="H13" i="44"/>
  <c r="I136" i="44"/>
  <c r="C16" i="45"/>
  <c r="I12" i="41"/>
  <c r="H12" i="41"/>
  <c r="Q12" i="41"/>
  <c r="P12" i="41"/>
  <c r="R12" i="41"/>
  <c r="S12" i="41"/>
  <c r="L138" i="41"/>
  <c r="M138" i="41"/>
  <c r="N138" i="41"/>
  <c r="O138" i="41"/>
  <c r="F11" i="42"/>
  <c r="T6" i="43"/>
  <c r="Q6" i="43"/>
  <c r="P6" i="43"/>
  <c r="J10" i="43"/>
  <c r="J14" i="44"/>
  <c r="H14" i="44"/>
  <c r="I14" i="44"/>
  <c r="D15" i="47"/>
  <c r="O135" i="41"/>
  <c r="M135" i="41"/>
  <c r="L135" i="41"/>
  <c r="N135" i="41"/>
  <c r="T11" i="43"/>
  <c r="J15" i="43"/>
  <c r="M7" i="44"/>
  <c r="L7" i="44"/>
  <c r="N7" i="44"/>
  <c r="I140" i="44"/>
  <c r="H140" i="44"/>
  <c r="G140" i="44"/>
  <c r="T7" i="45"/>
  <c r="S7" i="45"/>
  <c r="R7" i="45"/>
  <c r="Q7" i="45"/>
  <c r="P7" i="45"/>
  <c r="L11" i="41"/>
  <c r="M11" i="41"/>
  <c r="G136" i="41"/>
  <c r="H136" i="41"/>
  <c r="F10" i="42"/>
  <c r="J11" i="42"/>
  <c r="H11" i="42"/>
  <c r="I11" i="42"/>
  <c r="Q12" i="42"/>
  <c r="P12" i="42"/>
  <c r="S12" i="42"/>
  <c r="R12" i="42"/>
  <c r="T12" i="42"/>
  <c r="J8" i="43"/>
  <c r="T14" i="43"/>
  <c r="N14" i="44"/>
  <c r="M14" i="44"/>
  <c r="L14" i="44"/>
  <c r="I137" i="42"/>
  <c r="H137" i="42"/>
  <c r="G137" i="42"/>
  <c r="N12" i="44"/>
  <c r="L12" i="44"/>
  <c r="M12" i="44"/>
  <c r="T13" i="44"/>
  <c r="R13" i="44"/>
  <c r="S13" i="44"/>
  <c r="Q13" i="44"/>
  <c r="P13" i="44"/>
  <c r="N10" i="45"/>
  <c r="M10" i="45"/>
  <c r="L10" i="45"/>
  <c r="D21" i="46"/>
  <c r="D8" i="48"/>
  <c r="N9" i="44"/>
  <c r="M9" i="44"/>
  <c r="L9" i="44"/>
  <c r="O142" i="44"/>
  <c r="N142" i="44"/>
  <c r="T10" i="45"/>
  <c r="S10" i="45"/>
  <c r="R10" i="45"/>
  <c r="Q10" i="45"/>
  <c r="P10" i="45"/>
  <c r="F15" i="45"/>
  <c r="K135" i="42"/>
  <c r="O135" i="42"/>
  <c r="N135" i="42"/>
  <c r="M135" i="42"/>
  <c r="L135" i="42"/>
  <c r="N11" i="44"/>
  <c r="M11" i="44"/>
  <c r="L11" i="44"/>
  <c r="T12" i="44"/>
  <c r="S12" i="44"/>
  <c r="R12" i="44"/>
  <c r="Q12" i="44"/>
  <c r="P12" i="44"/>
  <c r="F7" i="45"/>
  <c r="F11" i="45"/>
  <c r="R12" i="45"/>
  <c r="Q12" i="45"/>
  <c r="P12" i="45"/>
  <c r="T12" i="45"/>
  <c r="S12" i="45"/>
  <c r="J15" i="45"/>
  <c r="I15" i="45"/>
  <c r="H15" i="45"/>
  <c r="L11" i="42"/>
  <c r="M11" i="42"/>
  <c r="I136" i="42"/>
  <c r="H136" i="42"/>
  <c r="G136" i="42"/>
  <c r="K16" i="44"/>
  <c r="N6" i="44"/>
  <c r="M6" i="44"/>
  <c r="L6" i="44"/>
  <c r="T7" i="44"/>
  <c r="P7" i="44"/>
  <c r="S7" i="44"/>
  <c r="R7" i="44"/>
  <c r="Q7" i="44"/>
  <c r="J8" i="44"/>
  <c r="I8" i="44"/>
  <c r="H8" i="44"/>
  <c r="N10" i="44"/>
  <c r="M10" i="44"/>
  <c r="L10" i="44"/>
  <c r="F9" i="45"/>
  <c r="J11" i="45"/>
  <c r="I11" i="45"/>
  <c r="H11" i="45"/>
  <c r="D16" i="48"/>
  <c r="G16" i="45"/>
  <c r="J6" i="45"/>
  <c r="I6" i="45"/>
  <c r="H6" i="45"/>
  <c r="J8" i="45"/>
  <c r="I8" i="45"/>
  <c r="H8" i="45"/>
  <c r="M145" i="45"/>
  <c r="L145" i="45"/>
  <c r="D14" i="47"/>
  <c r="D15" i="48"/>
  <c r="J12" i="44"/>
  <c r="I12" i="44"/>
  <c r="H12" i="44"/>
  <c r="F15" i="44"/>
  <c r="L145" i="44"/>
  <c r="N145" i="44"/>
  <c r="O145" i="44"/>
  <c r="M145" i="44"/>
  <c r="M144" i="44"/>
  <c r="L144" i="44"/>
  <c r="F12" i="45"/>
  <c r="T14" i="45"/>
  <c r="S14" i="45"/>
  <c r="R14" i="45"/>
  <c r="Q14" i="45"/>
  <c r="P14" i="45"/>
  <c r="I136" i="45"/>
  <c r="H136" i="45"/>
  <c r="K136" i="45" s="1"/>
  <c r="G136" i="45"/>
  <c r="D9" i="46"/>
  <c r="D17" i="46"/>
  <c r="I9" i="44"/>
  <c r="H9" i="44"/>
  <c r="J9" i="44"/>
  <c r="Q9" i="44"/>
  <c r="P9" i="44"/>
  <c r="T9" i="44"/>
  <c r="S9" i="44"/>
  <c r="R9" i="44"/>
  <c r="F10" i="44"/>
  <c r="P11" i="44"/>
  <c r="R11" i="44"/>
  <c r="Q11" i="44"/>
  <c r="T11" i="44"/>
  <c r="S11" i="44"/>
  <c r="L13" i="44"/>
  <c r="N13" i="44"/>
  <c r="M13" i="44"/>
  <c r="H15" i="44"/>
  <c r="J15" i="44"/>
  <c r="I15" i="44"/>
  <c r="M140" i="44"/>
  <c r="L140" i="44"/>
  <c r="N6" i="45"/>
  <c r="M6" i="45"/>
  <c r="L6" i="45"/>
  <c r="K16" i="45"/>
  <c r="J7" i="45"/>
  <c r="I7" i="45"/>
  <c r="H7" i="45"/>
  <c r="I145" i="45"/>
  <c r="I141" i="45"/>
  <c r="H141" i="45"/>
  <c r="K141" i="45" s="1"/>
  <c r="G141" i="45"/>
  <c r="D10" i="47"/>
  <c r="D18" i="47"/>
  <c r="D11" i="48"/>
  <c r="D19" i="48"/>
  <c r="F11" i="44"/>
  <c r="F14" i="44"/>
  <c r="R14" i="44"/>
  <c r="P14" i="44"/>
  <c r="Q14" i="44"/>
  <c r="T14" i="44"/>
  <c r="S14" i="44"/>
  <c r="O136" i="44"/>
  <c r="M136" i="44"/>
  <c r="N136" i="44"/>
  <c r="L136" i="44"/>
  <c r="T6" i="45"/>
  <c r="O16" i="45"/>
  <c r="P6" i="45"/>
  <c r="R6" i="45"/>
  <c r="S6" i="45"/>
  <c r="Q6" i="45"/>
  <c r="R8" i="45"/>
  <c r="Q8" i="45"/>
  <c r="P8" i="45"/>
  <c r="S8" i="45"/>
  <c r="T8" i="45"/>
  <c r="N9" i="45"/>
  <c r="L9" i="45"/>
  <c r="M9" i="45"/>
  <c r="H10" i="45"/>
  <c r="J10" i="45"/>
  <c r="I10" i="45"/>
  <c r="J12" i="45"/>
  <c r="I12" i="45"/>
  <c r="H12" i="45"/>
  <c r="T15" i="45"/>
  <c r="S15" i="45"/>
  <c r="R15" i="45"/>
  <c r="Q15" i="45"/>
  <c r="P15" i="45"/>
  <c r="D10" i="46"/>
  <c r="D18" i="46"/>
  <c r="G16" i="44"/>
  <c r="J6" i="44"/>
  <c r="H6" i="44"/>
  <c r="I6" i="44"/>
  <c r="T6" i="44"/>
  <c r="R6" i="44"/>
  <c r="P6" i="44"/>
  <c r="O16" i="44"/>
  <c r="Q6" i="44"/>
  <c r="S6" i="44"/>
  <c r="F7" i="44"/>
  <c r="N8" i="44"/>
  <c r="M8" i="44"/>
  <c r="L8" i="44"/>
  <c r="J10" i="44"/>
  <c r="I10" i="44"/>
  <c r="H10" i="44"/>
  <c r="P10" i="44"/>
  <c r="S10" i="44"/>
  <c r="R10" i="44"/>
  <c r="Q10" i="44"/>
  <c r="T10" i="44"/>
  <c r="H11" i="44"/>
  <c r="J11" i="44"/>
  <c r="I11" i="44"/>
  <c r="N141" i="44"/>
  <c r="O141" i="44"/>
  <c r="F8" i="45"/>
  <c r="T11" i="45"/>
  <c r="S11" i="45"/>
  <c r="R11" i="45"/>
  <c r="Q11" i="45"/>
  <c r="P11" i="45"/>
  <c r="M12" i="45"/>
  <c r="N12" i="45"/>
  <c r="L12" i="45"/>
  <c r="I139" i="45"/>
  <c r="H139" i="45"/>
  <c r="K139" i="45" s="1"/>
  <c r="G139" i="45"/>
  <c r="D11" i="47"/>
  <c r="D19" i="47"/>
  <c r="D12" i="48"/>
  <c r="D20" i="48"/>
  <c r="F13" i="45"/>
  <c r="N14" i="45"/>
  <c r="M14" i="45"/>
  <c r="L14" i="45"/>
  <c r="I138" i="45"/>
  <c r="H138" i="45"/>
  <c r="K138" i="45" s="1"/>
  <c r="G138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F6" i="45"/>
  <c r="E16" i="45"/>
  <c r="F16" i="45" s="1"/>
  <c r="L7" i="45"/>
  <c r="N7" i="45"/>
  <c r="M7" i="45"/>
  <c r="H9" i="45"/>
  <c r="J9" i="45"/>
  <c r="I9" i="45"/>
  <c r="P9" i="45"/>
  <c r="T9" i="45"/>
  <c r="Q9" i="45"/>
  <c r="R9" i="45"/>
  <c r="S9" i="45"/>
  <c r="F10" i="45"/>
  <c r="L11" i="45"/>
  <c r="N11" i="45"/>
  <c r="M11" i="45"/>
  <c r="H13" i="45"/>
  <c r="J13" i="45"/>
  <c r="I13" i="45"/>
  <c r="P13" i="45"/>
  <c r="T13" i="45"/>
  <c r="S13" i="45"/>
  <c r="R13" i="45"/>
  <c r="Q13" i="45"/>
  <c r="F14" i="45"/>
  <c r="L15" i="45"/>
  <c r="N15" i="45"/>
  <c r="M15" i="45"/>
  <c r="D8" i="46"/>
  <c r="D12" i="46"/>
  <c r="D16" i="46"/>
  <c r="D20" i="46"/>
  <c r="D9" i="47"/>
  <c r="D13" i="47"/>
  <c r="D17" i="47"/>
  <c r="D21" i="47"/>
  <c r="D10" i="48"/>
  <c r="D14" i="48"/>
  <c r="D18" i="48"/>
  <c r="L6" i="3"/>
  <c r="K6" i="3"/>
  <c r="J79" i="3"/>
  <c r="J6" i="3"/>
  <c r="K152" i="3"/>
  <c r="T6" i="5"/>
  <c r="K79" i="3"/>
  <c r="L31" i="2"/>
  <c r="K31" i="2"/>
  <c r="L6" i="2"/>
  <c r="L58" i="2"/>
  <c r="J152" i="3"/>
  <c r="V6" i="5"/>
  <c r="I6" i="5"/>
  <c r="U6" i="5"/>
  <c r="J6" i="2"/>
  <c r="K6" i="5"/>
  <c r="K6" i="6"/>
  <c r="S6" i="6"/>
  <c r="S5" i="12"/>
  <c r="T9" i="14"/>
  <c r="M7" i="15"/>
  <c r="L7" i="15"/>
  <c r="K7" i="15"/>
  <c r="J7" i="15"/>
  <c r="V5" i="12"/>
  <c r="W6" i="13"/>
  <c r="V6" i="13"/>
  <c r="U6" i="13"/>
  <c r="I7" i="15"/>
  <c r="K6" i="13"/>
  <c r="J6" i="13"/>
  <c r="J9" i="14"/>
  <c r="I9" i="14"/>
  <c r="J7" i="17"/>
  <c r="W7" i="16"/>
  <c r="V7" i="16"/>
  <c r="U7" i="16"/>
  <c r="I7" i="16"/>
  <c r="J7" i="16"/>
  <c r="W7" i="15"/>
  <c r="K7" i="16"/>
  <c r="X7" i="15"/>
  <c r="U7" i="19"/>
  <c r="L7" i="19"/>
  <c r="P7" i="19"/>
  <c r="I7" i="17"/>
  <c r="D7" i="19"/>
  <c r="K7" i="17"/>
  <c r="V7" i="17"/>
  <c r="W7" i="22"/>
  <c r="R8" i="21"/>
  <c r="Q8" i="21"/>
  <c r="L7" i="22"/>
  <c r="K7" i="22"/>
  <c r="J7" i="22"/>
  <c r="H8" i="21"/>
  <c r="V7" i="22"/>
  <c r="J6" i="26"/>
  <c r="I6" i="26"/>
  <c r="K6" i="27"/>
  <c r="J6" i="27"/>
  <c r="I6" i="27"/>
  <c r="J8" i="30"/>
  <c r="L8" i="30"/>
  <c r="J140" i="30"/>
  <c r="L6" i="28"/>
  <c r="K6" i="28"/>
  <c r="M6" i="28"/>
  <c r="J6" i="28"/>
  <c r="I6" i="28"/>
  <c r="L140" i="30"/>
  <c r="N140" i="30"/>
  <c r="J118" i="30"/>
  <c r="N30" i="31"/>
  <c r="H8" i="30"/>
  <c r="L272" i="30"/>
  <c r="AL7" i="35"/>
  <c r="AK7" i="35"/>
  <c r="AJ7" i="35"/>
  <c r="D52" i="30"/>
  <c r="F74" i="30"/>
  <c r="H96" i="30"/>
  <c r="N7" i="35"/>
  <c r="F118" i="30"/>
  <c r="D118" i="30"/>
  <c r="H184" i="30"/>
  <c r="F184" i="30"/>
  <c r="I29" i="35"/>
  <c r="F5" i="43"/>
  <c r="I5" i="43"/>
  <c r="H5" i="43"/>
  <c r="N52" i="30"/>
  <c r="N96" i="30"/>
  <c r="F162" i="30"/>
  <c r="L162" i="30"/>
  <c r="N184" i="30"/>
  <c r="N272" i="30"/>
  <c r="F52" i="31"/>
  <c r="H74" i="31"/>
  <c r="N118" i="30"/>
  <c r="Q5" i="37"/>
  <c r="P5" i="37"/>
  <c r="J30" i="31"/>
  <c r="J52" i="31"/>
  <c r="L52" i="31"/>
  <c r="F96" i="31"/>
  <c r="M73" i="33"/>
  <c r="M95" i="33"/>
  <c r="N96" i="33" s="1"/>
  <c r="M51" i="33"/>
  <c r="M29" i="33"/>
  <c r="N8" i="33"/>
  <c r="F140" i="30"/>
  <c r="F272" i="30"/>
  <c r="D272" i="30"/>
  <c r="N8" i="31"/>
  <c r="M95" i="31"/>
  <c r="N96" i="31" s="1"/>
  <c r="M73" i="31"/>
  <c r="N74" i="31" s="1"/>
  <c r="M51" i="31"/>
  <c r="N52" i="31" s="1"/>
  <c r="L30" i="31"/>
  <c r="AU7" i="35"/>
  <c r="H7" i="35"/>
  <c r="AB7" i="35"/>
  <c r="J5" i="37"/>
  <c r="I5" i="37"/>
  <c r="F30" i="31"/>
  <c r="M133" i="41"/>
  <c r="L133" i="41"/>
  <c r="K133" i="41"/>
  <c r="O133" i="41"/>
  <c r="N133" i="41"/>
  <c r="H5" i="40"/>
  <c r="F5" i="40"/>
  <c r="I5" i="40"/>
  <c r="H30" i="31"/>
  <c r="N5" i="42"/>
  <c r="M5" i="42"/>
  <c r="L5" i="42"/>
  <c r="Q5" i="42"/>
  <c r="AV7" i="35"/>
  <c r="AT7" i="35"/>
  <c r="J5" i="36"/>
  <c r="L133" i="40"/>
  <c r="I133" i="40"/>
  <c r="H133" i="40"/>
  <c r="G133" i="40"/>
  <c r="I5" i="41"/>
  <c r="H5" i="41"/>
  <c r="H5" i="39"/>
  <c r="J5" i="41"/>
  <c r="L5" i="40"/>
  <c r="Q5" i="40"/>
  <c r="H5" i="44"/>
  <c r="J5" i="44"/>
  <c r="I5" i="44"/>
  <c r="L5" i="39"/>
  <c r="M5" i="39"/>
  <c r="M5" i="40"/>
  <c r="K5" i="39"/>
  <c r="L123" i="39"/>
  <c r="N123" i="39"/>
  <c r="N5" i="40"/>
  <c r="M5" i="44"/>
  <c r="V7" i="35"/>
  <c r="T5" i="39"/>
  <c r="P5" i="39"/>
  <c r="O5" i="39"/>
  <c r="K123" i="39"/>
  <c r="I135" i="43"/>
  <c r="G135" i="43"/>
  <c r="M135" i="43"/>
  <c r="H135" i="43"/>
  <c r="S5" i="43"/>
  <c r="Q5" i="44"/>
  <c r="N5" i="44"/>
  <c r="L5" i="44"/>
  <c r="R5" i="43"/>
  <c r="I123" i="39"/>
  <c r="J5" i="42"/>
  <c r="M133" i="40"/>
  <c r="S5" i="41"/>
  <c r="T5" i="41"/>
  <c r="R5" i="41"/>
  <c r="I133" i="41"/>
  <c r="T5" i="42"/>
  <c r="R5" i="42"/>
  <c r="G133" i="41"/>
  <c r="P5" i="42"/>
  <c r="S5" i="45"/>
  <c r="R5" i="45"/>
  <c r="M5" i="41"/>
  <c r="N5" i="43"/>
  <c r="L5" i="43"/>
  <c r="N135" i="43"/>
  <c r="T5" i="43"/>
  <c r="P5" i="44"/>
  <c r="N5" i="45"/>
  <c r="Q5" i="45"/>
  <c r="L5" i="45"/>
  <c r="R5" i="44"/>
  <c r="M5" i="45"/>
  <c r="L135" i="43"/>
  <c r="S5" i="44"/>
  <c r="M135" i="44"/>
  <c r="P5" i="45"/>
  <c r="H5" i="45"/>
  <c r="I5" i="45"/>
  <c r="N135" i="44"/>
  <c r="O135" i="45"/>
  <c r="N135" i="45"/>
  <c r="M135" i="45"/>
  <c r="G135" i="45"/>
  <c r="L135" i="44"/>
  <c r="H135" i="45"/>
  <c r="X129" i="19" l="1"/>
  <c r="H101" i="19"/>
  <c r="H88" i="19"/>
  <c r="H75" i="19"/>
  <c r="X60" i="19"/>
  <c r="M118" i="18"/>
  <c r="M106" i="18"/>
  <c r="U90" i="18"/>
  <c r="M34" i="18"/>
  <c r="H66" i="21"/>
  <c r="H159" i="21"/>
  <c r="H127" i="21"/>
  <c r="F92" i="21"/>
  <c r="H84" i="21"/>
  <c r="F134" i="21"/>
  <c r="H126" i="21"/>
  <c r="H34" i="21"/>
  <c r="H103" i="21"/>
  <c r="H119" i="21"/>
  <c r="Q10" i="21"/>
  <c r="D64" i="21"/>
  <c r="D22" i="21"/>
  <c r="X128" i="18"/>
  <c r="G62" i="18"/>
  <c r="I54" i="18"/>
  <c r="G50" i="18"/>
  <c r="X60" i="18"/>
  <c r="W62" i="18"/>
  <c r="W146" i="18"/>
  <c r="X138" i="18"/>
  <c r="W160" i="18"/>
  <c r="X152" i="18"/>
  <c r="O90" i="18"/>
  <c r="Q86" i="18"/>
  <c r="Q100" i="18"/>
  <c r="G20" i="18"/>
  <c r="I17" i="18"/>
  <c r="W18" i="22"/>
  <c r="V18" i="22"/>
  <c r="H151" i="21"/>
  <c r="C64" i="21"/>
  <c r="C134" i="21"/>
  <c r="F104" i="18"/>
  <c r="Q80" i="18"/>
  <c r="H76" i="18"/>
  <c r="I68" i="18"/>
  <c r="H64" i="18"/>
  <c r="F34" i="18"/>
  <c r="F22" i="18"/>
  <c r="Q58" i="18"/>
  <c r="Q44" i="18"/>
  <c r="Q122" i="18"/>
  <c r="Q136" i="18"/>
  <c r="I16" i="18"/>
  <c r="I103" i="18"/>
  <c r="I27" i="18"/>
  <c r="H34" i="18"/>
  <c r="I113" i="18"/>
  <c r="I127" i="18"/>
  <c r="C133" i="17"/>
  <c r="W16" i="17"/>
  <c r="V16" i="17"/>
  <c r="U16" i="17"/>
  <c r="F23" i="19"/>
  <c r="H104" i="19"/>
  <c r="F91" i="19"/>
  <c r="H83" i="19"/>
  <c r="F161" i="19"/>
  <c r="H60" i="19"/>
  <c r="H114" i="19"/>
  <c r="X139" i="18"/>
  <c r="Q115" i="18"/>
  <c r="F78" i="18"/>
  <c r="I19" i="17"/>
  <c r="J19" i="17"/>
  <c r="F133" i="19"/>
  <c r="F121" i="19"/>
  <c r="H125" i="19"/>
  <c r="H87" i="19"/>
  <c r="E161" i="19"/>
  <c r="E119" i="19"/>
  <c r="I149" i="18"/>
  <c r="H148" i="18"/>
  <c r="N104" i="18"/>
  <c r="N36" i="18"/>
  <c r="Q19" i="18"/>
  <c r="V90" i="18"/>
  <c r="X82" i="18"/>
  <c r="V78" i="18"/>
  <c r="X16" i="18"/>
  <c r="N48" i="18"/>
  <c r="N76" i="18"/>
  <c r="J28" i="17"/>
  <c r="I28" i="17"/>
  <c r="N37" i="19"/>
  <c r="N93" i="19"/>
  <c r="P99" i="19"/>
  <c r="P143" i="19"/>
  <c r="P157" i="19"/>
  <c r="P100" i="19"/>
  <c r="I150" i="18"/>
  <c r="Q117" i="18"/>
  <c r="N78" i="18"/>
  <c r="I55" i="18"/>
  <c r="H62" i="18"/>
  <c r="N20" i="18"/>
  <c r="C77" i="17"/>
  <c r="J32" i="17"/>
  <c r="I32" i="17"/>
  <c r="J85" i="17"/>
  <c r="I85" i="17"/>
  <c r="J155" i="17"/>
  <c r="I155" i="17"/>
  <c r="J31" i="17"/>
  <c r="I31" i="17"/>
  <c r="J109" i="17"/>
  <c r="I109" i="17"/>
  <c r="E135" i="19"/>
  <c r="M133" i="19"/>
  <c r="I131" i="18"/>
  <c r="I112" i="18"/>
  <c r="N90" i="18"/>
  <c r="D49" i="17"/>
  <c r="D37" i="17"/>
  <c r="D107" i="16"/>
  <c r="J58" i="16"/>
  <c r="I58" i="16"/>
  <c r="F21" i="15"/>
  <c r="D146" i="13"/>
  <c r="E48" i="13"/>
  <c r="V37" i="19"/>
  <c r="X74" i="19"/>
  <c r="X96" i="19"/>
  <c r="X118" i="19"/>
  <c r="X110" i="19"/>
  <c r="X140" i="19"/>
  <c r="X62" i="19"/>
  <c r="V107" i="19"/>
  <c r="X108" i="19"/>
  <c r="T104" i="18"/>
  <c r="L22" i="18"/>
  <c r="D146" i="18"/>
  <c r="D36" i="18"/>
  <c r="D48" i="18"/>
  <c r="E147" i="16"/>
  <c r="C107" i="16"/>
  <c r="I57" i="16"/>
  <c r="J57" i="16"/>
  <c r="E91" i="16"/>
  <c r="E79" i="16"/>
  <c r="E161" i="16"/>
  <c r="T132" i="18"/>
  <c r="S78" i="18"/>
  <c r="S132" i="18"/>
  <c r="C105" i="16"/>
  <c r="E147" i="15"/>
  <c r="F119" i="16"/>
  <c r="C93" i="16"/>
  <c r="C91" i="15"/>
  <c r="G35" i="15"/>
  <c r="C48" i="13"/>
  <c r="J43" i="16"/>
  <c r="I43" i="16"/>
  <c r="J82" i="16"/>
  <c r="I82" i="16"/>
  <c r="V12" i="16"/>
  <c r="U12" i="16"/>
  <c r="G37" i="16"/>
  <c r="J59" i="17"/>
  <c r="I59" i="17"/>
  <c r="X9" i="15"/>
  <c r="W9" i="15"/>
  <c r="K137" i="13"/>
  <c r="J137" i="13"/>
  <c r="I137" i="13"/>
  <c r="J106" i="13"/>
  <c r="I106" i="13"/>
  <c r="K106" i="13"/>
  <c r="H90" i="13"/>
  <c r="K82" i="13"/>
  <c r="J82" i="13"/>
  <c r="I82" i="13"/>
  <c r="I125" i="15"/>
  <c r="H133" i="15"/>
  <c r="M125" i="15"/>
  <c r="K125" i="15"/>
  <c r="L125" i="15"/>
  <c r="J125" i="15"/>
  <c r="F132" i="13"/>
  <c r="K109" i="13"/>
  <c r="J109" i="13"/>
  <c r="I109" i="13"/>
  <c r="F188" i="3"/>
  <c r="Q9" i="6"/>
  <c r="S9" i="6"/>
  <c r="R9" i="6"/>
  <c r="V9" i="5"/>
  <c r="T9" i="5"/>
  <c r="S9" i="5"/>
  <c r="W9" i="5"/>
  <c r="U9" i="5"/>
  <c r="I10" i="5"/>
  <c r="K10" i="5"/>
  <c r="J90" i="3"/>
  <c r="K90" i="3"/>
  <c r="L71" i="3"/>
  <c r="J71" i="3"/>
  <c r="K71" i="3"/>
  <c r="J38" i="3"/>
  <c r="L38" i="3"/>
  <c r="K38" i="3"/>
  <c r="I137" i="45"/>
  <c r="G137" i="45"/>
  <c r="H137" i="45"/>
  <c r="K137" i="45" s="1"/>
  <c r="F146" i="45"/>
  <c r="M137" i="45"/>
  <c r="L137" i="45"/>
  <c r="H145" i="43"/>
  <c r="G145" i="43"/>
  <c r="I145" i="43"/>
  <c r="J29" i="36"/>
  <c r="I29" i="36"/>
  <c r="J14" i="36"/>
  <c r="I14" i="36"/>
  <c r="Q44" i="36"/>
  <c r="P44" i="36"/>
  <c r="F57" i="31"/>
  <c r="H57" i="31"/>
  <c r="F263" i="30"/>
  <c r="I6" i="37"/>
  <c r="J6" i="37"/>
  <c r="AU15" i="35"/>
  <c r="AT15" i="35"/>
  <c r="L61" i="31"/>
  <c r="J131" i="30"/>
  <c r="L131" i="30"/>
  <c r="J53" i="31"/>
  <c r="F194" i="30"/>
  <c r="Q19" i="37"/>
  <c r="P19" i="37"/>
  <c r="C20" i="28"/>
  <c r="I34" i="35"/>
  <c r="H34" i="35"/>
  <c r="F61" i="30"/>
  <c r="J233" i="30"/>
  <c r="F233" i="30"/>
  <c r="N76" i="31"/>
  <c r="L82" i="28"/>
  <c r="J82" i="28"/>
  <c r="I82" i="28"/>
  <c r="M82" i="28"/>
  <c r="K82" i="28"/>
  <c r="H90" i="28"/>
  <c r="L125" i="28"/>
  <c r="J125" i="28"/>
  <c r="I125" i="28"/>
  <c r="K125" i="28"/>
  <c r="M125" i="28"/>
  <c r="K42" i="28"/>
  <c r="I42" i="28"/>
  <c r="M42" i="28"/>
  <c r="L42" i="28"/>
  <c r="J42" i="28"/>
  <c r="M95" i="28"/>
  <c r="K95" i="28"/>
  <c r="J95" i="28"/>
  <c r="I95" i="28"/>
  <c r="L95" i="28"/>
  <c r="C20" i="27"/>
  <c r="J125" i="26"/>
  <c r="I125" i="26"/>
  <c r="K125" i="26"/>
  <c r="K122" i="26"/>
  <c r="J122" i="26"/>
  <c r="I122" i="26"/>
  <c r="D76" i="26"/>
  <c r="K51" i="27"/>
  <c r="J51" i="27"/>
  <c r="I51" i="27"/>
  <c r="K153" i="27"/>
  <c r="J153" i="27"/>
  <c r="I153" i="27"/>
  <c r="J156" i="27"/>
  <c r="I156" i="27"/>
  <c r="K156" i="27"/>
  <c r="J107" i="27"/>
  <c r="K107" i="27"/>
  <c r="I107" i="27"/>
  <c r="J79" i="26"/>
  <c r="I79" i="26"/>
  <c r="J64" i="26"/>
  <c r="I64" i="26"/>
  <c r="P8" i="42"/>
  <c r="T8" i="42"/>
  <c r="R8" i="42"/>
  <c r="S8" i="42"/>
  <c r="Q8" i="42"/>
  <c r="H8" i="41"/>
  <c r="M8" i="41"/>
  <c r="J8" i="41"/>
  <c r="I8" i="41"/>
  <c r="L8" i="41"/>
  <c r="J36" i="36"/>
  <c r="I36" i="36"/>
  <c r="N8" i="42"/>
  <c r="L8" i="42"/>
  <c r="J9" i="36"/>
  <c r="I9" i="36"/>
  <c r="Q20" i="36"/>
  <c r="P20" i="36"/>
  <c r="H107" i="31"/>
  <c r="J107" i="31"/>
  <c r="I9" i="37"/>
  <c r="J9" i="37"/>
  <c r="L58" i="28"/>
  <c r="K58" i="28"/>
  <c r="M58" i="28"/>
  <c r="I58" i="28"/>
  <c r="J58" i="28"/>
  <c r="M122" i="28"/>
  <c r="K122" i="28"/>
  <c r="J122" i="28"/>
  <c r="L122" i="28"/>
  <c r="I122" i="28"/>
  <c r="I135" i="28"/>
  <c r="M135" i="28"/>
  <c r="L135" i="28"/>
  <c r="K135" i="28"/>
  <c r="J135" i="28"/>
  <c r="I117" i="28"/>
  <c r="K117" i="28"/>
  <c r="J117" i="28"/>
  <c r="L117" i="28"/>
  <c r="M117" i="28"/>
  <c r="M148" i="28"/>
  <c r="K148" i="28"/>
  <c r="J148" i="28"/>
  <c r="I148" i="28"/>
  <c r="L148" i="28"/>
  <c r="L116" i="28"/>
  <c r="J116" i="28"/>
  <c r="I116" i="28"/>
  <c r="M116" i="28"/>
  <c r="K116" i="28"/>
  <c r="K51" i="28"/>
  <c r="I51" i="28"/>
  <c r="M51" i="28"/>
  <c r="L51" i="28"/>
  <c r="J51" i="28"/>
  <c r="K128" i="28"/>
  <c r="I128" i="28"/>
  <c r="M128" i="28"/>
  <c r="L128" i="28"/>
  <c r="J128" i="28"/>
  <c r="J37" i="28"/>
  <c r="M37" i="28"/>
  <c r="K37" i="28"/>
  <c r="I37" i="28"/>
  <c r="L37" i="28"/>
  <c r="J114" i="28"/>
  <c r="M114" i="28"/>
  <c r="L114" i="28"/>
  <c r="K114" i="28"/>
  <c r="I114" i="28"/>
  <c r="H34" i="28"/>
  <c r="M26" i="28"/>
  <c r="J26" i="28"/>
  <c r="I26" i="28"/>
  <c r="L26" i="28"/>
  <c r="K26" i="28"/>
  <c r="M103" i="28"/>
  <c r="L103" i="28"/>
  <c r="K103" i="28"/>
  <c r="J103" i="28"/>
  <c r="I103" i="28"/>
  <c r="N208" i="30"/>
  <c r="L209" i="30"/>
  <c r="L214" i="30"/>
  <c r="F211" i="30"/>
  <c r="F209" i="30"/>
  <c r="L212" i="30"/>
  <c r="L216" i="30"/>
  <c r="H211" i="30"/>
  <c r="J131" i="26"/>
  <c r="I131" i="26"/>
  <c r="K131" i="26"/>
  <c r="K42" i="26"/>
  <c r="I42" i="26"/>
  <c r="J42" i="26"/>
  <c r="K70" i="26"/>
  <c r="J70" i="26"/>
  <c r="I70" i="26"/>
  <c r="I72" i="26"/>
  <c r="K72" i="26"/>
  <c r="J72" i="26"/>
  <c r="I150" i="26"/>
  <c r="J150" i="26"/>
  <c r="K150" i="26"/>
  <c r="K134" i="26"/>
  <c r="J134" i="26"/>
  <c r="I134" i="26"/>
  <c r="K139" i="26"/>
  <c r="J139" i="26"/>
  <c r="I139" i="26"/>
  <c r="J31" i="26"/>
  <c r="I31" i="26"/>
  <c r="K31" i="26"/>
  <c r="H34" i="26"/>
  <c r="I14" i="27"/>
  <c r="J14" i="27"/>
  <c r="K100" i="26"/>
  <c r="J100" i="26"/>
  <c r="I100" i="26"/>
  <c r="K65" i="28"/>
  <c r="I65" i="28"/>
  <c r="I23" i="28"/>
  <c r="K23" i="28"/>
  <c r="K29" i="28"/>
  <c r="I29" i="28"/>
  <c r="K98" i="28"/>
  <c r="I98" i="28"/>
  <c r="K84" i="27"/>
  <c r="J84" i="27"/>
  <c r="I84" i="27"/>
  <c r="F20" i="26"/>
  <c r="I151" i="27"/>
  <c r="J151" i="27"/>
  <c r="K151" i="27"/>
  <c r="K33" i="27"/>
  <c r="J33" i="27"/>
  <c r="I33" i="27"/>
  <c r="K94" i="27"/>
  <c r="I94" i="27"/>
  <c r="J94" i="27"/>
  <c r="J70" i="27"/>
  <c r="I70" i="27"/>
  <c r="K70" i="27"/>
  <c r="K43" i="27"/>
  <c r="J43" i="27"/>
  <c r="I43" i="27"/>
  <c r="J22" i="27"/>
  <c r="I22" i="27"/>
  <c r="K22" i="27"/>
  <c r="I159" i="27"/>
  <c r="K159" i="27"/>
  <c r="J159" i="27"/>
  <c r="I108" i="27"/>
  <c r="K108" i="27"/>
  <c r="J108" i="27"/>
  <c r="J122" i="27"/>
  <c r="I122" i="27"/>
  <c r="K122" i="27"/>
  <c r="K45" i="27"/>
  <c r="I45" i="27"/>
  <c r="J45" i="27"/>
  <c r="K123" i="27"/>
  <c r="I123" i="27"/>
  <c r="J123" i="27"/>
  <c r="J46" i="27"/>
  <c r="I46" i="27"/>
  <c r="K46" i="27"/>
  <c r="J115" i="27"/>
  <c r="I115" i="27"/>
  <c r="K115" i="27"/>
  <c r="J83" i="27"/>
  <c r="I83" i="27"/>
  <c r="K83" i="27"/>
  <c r="H160" i="27"/>
  <c r="J152" i="27"/>
  <c r="I152" i="27"/>
  <c r="K152" i="27"/>
  <c r="F146" i="26"/>
  <c r="F76" i="26"/>
  <c r="J27" i="26"/>
  <c r="I27" i="26"/>
  <c r="J13" i="26"/>
  <c r="I13" i="26"/>
  <c r="J80" i="26"/>
  <c r="I80" i="26"/>
  <c r="J8" i="26"/>
  <c r="I8" i="26"/>
  <c r="J43" i="26"/>
  <c r="I43" i="26"/>
  <c r="J130" i="26"/>
  <c r="I130" i="26"/>
  <c r="G90" i="26"/>
  <c r="J126" i="26"/>
  <c r="I126" i="26"/>
  <c r="E90" i="26"/>
  <c r="E21" i="22"/>
  <c r="E105" i="22"/>
  <c r="H113" i="21"/>
  <c r="I113" i="21"/>
  <c r="G120" i="21"/>
  <c r="I35" i="21"/>
  <c r="H35" i="21"/>
  <c r="C63" i="22"/>
  <c r="C105" i="22"/>
  <c r="I131" i="21"/>
  <c r="H131" i="21"/>
  <c r="H62" i="21"/>
  <c r="I62" i="21"/>
  <c r="X13" i="22"/>
  <c r="W13" i="22"/>
  <c r="V13" i="22"/>
  <c r="U21" i="22"/>
  <c r="I124" i="21"/>
  <c r="H124" i="21"/>
  <c r="I46" i="21"/>
  <c r="H46" i="21"/>
  <c r="G105" i="22"/>
  <c r="G77" i="22"/>
  <c r="L10" i="22"/>
  <c r="K10" i="22"/>
  <c r="J10" i="22"/>
  <c r="P129" i="19"/>
  <c r="O133" i="19"/>
  <c r="P57" i="19"/>
  <c r="X54" i="19"/>
  <c r="G51" i="19"/>
  <c r="H52" i="19"/>
  <c r="P46" i="19"/>
  <c r="X43" i="19"/>
  <c r="G49" i="19"/>
  <c r="H41" i="19"/>
  <c r="O37" i="19"/>
  <c r="R38" i="19"/>
  <c r="P38" i="19"/>
  <c r="X32" i="19"/>
  <c r="H30" i="19"/>
  <c r="O35" i="19"/>
  <c r="P27" i="19"/>
  <c r="W23" i="19"/>
  <c r="X24" i="19"/>
  <c r="H19" i="19"/>
  <c r="P16" i="19"/>
  <c r="W21" i="19"/>
  <c r="X13" i="19"/>
  <c r="H11" i="19"/>
  <c r="M146" i="18"/>
  <c r="K151" i="22"/>
  <c r="L151" i="22"/>
  <c r="J151" i="22"/>
  <c r="L47" i="22"/>
  <c r="K47" i="22"/>
  <c r="J47" i="22"/>
  <c r="K52" i="22"/>
  <c r="L52" i="22"/>
  <c r="J52" i="22"/>
  <c r="J40" i="22"/>
  <c r="L40" i="22"/>
  <c r="K40" i="22"/>
  <c r="K73" i="22"/>
  <c r="L73" i="22"/>
  <c r="J73" i="22"/>
  <c r="K74" i="22"/>
  <c r="L74" i="22"/>
  <c r="J74" i="22"/>
  <c r="K113" i="22"/>
  <c r="J113" i="22"/>
  <c r="L113" i="22"/>
  <c r="K152" i="22"/>
  <c r="L152" i="22"/>
  <c r="J152" i="22"/>
  <c r="K75" i="22"/>
  <c r="L75" i="22"/>
  <c r="J75" i="22"/>
  <c r="K114" i="22"/>
  <c r="L114" i="22"/>
  <c r="J114" i="22"/>
  <c r="K149" i="22"/>
  <c r="L149" i="22"/>
  <c r="J149" i="22"/>
  <c r="L85" i="22"/>
  <c r="K85" i="22"/>
  <c r="J85" i="22"/>
  <c r="L124" i="22"/>
  <c r="K124" i="22"/>
  <c r="J124" i="22"/>
  <c r="L158" i="22"/>
  <c r="K158" i="22"/>
  <c r="J158" i="22"/>
  <c r="V17" i="22"/>
  <c r="W17" i="22"/>
  <c r="X17" i="22"/>
  <c r="K38" i="22"/>
  <c r="J38" i="22"/>
  <c r="H119" i="22"/>
  <c r="J24" i="22"/>
  <c r="K24" i="22"/>
  <c r="H91" i="22"/>
  <c r="E50" i="21"/>
  <c r="E134" i="21"/>
  <c r="O149" i="19"/>
  <c r="P150" i="19"/>
  <c r="H127" i="19"/>
  <c r="G133" i="19"/>
  <c r="X99" i="19"/>
  <c r="W105" i="19"/>
  <c r="X86" i="19"/>
  <c r="W91" i="19"/>
  <c r="X73" i="19"/>
  <c r="P59" i="19"/>
  <c r="E118" i="18"/>
  <c r="E106" i="18"/>
  <c r="M90" i="18"/>
  <c r="U62" i="18"/>
  <c r="E34" i="18"/>
  <c r="J45" i="22"/>
  <c r="L45" i="22"/>
  <c r="K45" i="22"/>
  <c r="H142" i="21"/>
  <c r="F22" i="21"/>
  <c r="H14" i="21"/>
  <c r="H133" i="21"/>
  <c r="H118" i="21"/>
  <c r="H143" i="21"/>
  <c r="H43" i="21"/>
  <c r="F120" i="21"/>
  <c r="H112" i="21"/>
  <c r="H128" i="21"/>
  <c r="H99" i="21"/>
  <c r="D92" i="21"/>
  <c r="I125" i="18"/>
  <c r="G132" i="18"/>
  <c r="Y75" i="18"/>
  <c r="X75" i="18"/>
  <c r="X42" i="18"/>
  <c r="G22" i="18"/>
  <c r="I23" i="18"/>
  <c r="X69" i="18"/>
  <c r="W76" i="18"/>
  <c r="X155" i="18"/>
  <c r="O8" i="18"/>
  <c r="G34" i="18"/>
  <c r="I26" i="18"/>
  <c r="W15" i="22"/>
  <c r="V15" i="22"/>
  <c r="F21" i="22"/>
  <c r="F133" i="22"/>
  <c r="F77" i="22"/>
  <c r="F49" i="22"/>
  <c r="H33" i="21"/>
  <c r="C106" i="21"/>
  <c r="C148" i="21"/>
  <c r="C162" i="21"/>
  <c r="H116" i="21"/>
  <c r="H146" i="19"/>
  <c r="Q142" i="18"/>
  <c r="R95" i="18"/>
  <c r="Q95" i="18"/>
  <c r="N64" i="18"/>
  <c r="I46" i="18"/>
  <c r="X24" i="18"/>
  <c r="Q60" i="18"/>
  <c r="Q53" i="18"/>
  <c r="Q130" i="18"/>
  <c r="R144" i="18"/>
  <c r="Q144" i="18"/>
  <c r="I45" i="18"/>
  <c r="I117" i="18"/>
  <c r="I44" i="18"/>
  <c r="J122" i="18"/>
  <c r="I122" i="18"/>
  <c r="I136" i="18"/>
  <c r="H121" i="17"/>
  <c r="J122" i="17"/>
  <c r="I122" i="17"/>
  <c r="I16" i="17"/>
  <c r="J16" i="17"/>
  <c r="N23" i="19"/>
  <c r="H103" i="19"/>
  <c r="H128" i="19"/>
  <c r="F105" i="19"/>
  <c r="H158" i="19"/>
  <c r="F77" i="19"/>
  <c r="H69" i="19"/>
  <c r="H123" i="19"/>
  <c r="V118" i="18"/>
  <c r="X110" i="18"/>
  <c r="V106" i="18"/>
  <c r="I72" i="18"/>
  <c r="Q31" i="18"/>
  <c r="V20" i="18"/>
  <c r="X12" i="18"/>
  <c r="I123" i="17"/>
  <c r="J123" i="17"/>
  <c r="C51" i="17"/>
  <c r="U18" i="17"/>
  <c r="W18" i="17"/>
  <c r="V18" i="17"/>
  <c r="E21" i="19"/>
  <c r="E51" i="19"/>
  <c r="E107" i="19"/>
  <c r="E121" i="19"/>
  <c r="Q145" i="18"/>
  <c r="R145" i="18"/>
  <c r="N132" i="18"/>
  <c r="N120" i="18"/>
  <c r="V92" i="18"/>
  <c r="X93" i="18"/>
  <c r="Q57" i="18"/>
  <c r="Q46" i="18"/>
  <c r="V8" i="18"/>
  <c r="X84" i="18"/>
  <c r="X25" i="18"/>
  <c r="X102" i="18"/>
  <c r="X116" i="18"/>
  <c r="N146" i="18"/>
  <c r="F160" i="18"/>
  <c r="F76" i="18"/>
  <c r="J124" i="17"/>
  <c r="I124" i="17"/>
  <c r="J27" i="17"/>
  <c r="I27" i="17"/>
  <c r="H35" i="17"/>
  <c r="M119" i="19"/>
  <c r="M79" i="19"/>
  <c r="E37" i="19"/>
  <c r="N49" i="19"/>
  <c r="N105" i="19"/>
  <c r="P97" i="19"/>
  <c r="P116" i="19"/>
  <c r="N35" i="19"/>
  <c r="P71" i="19"/>
  <c r="P61" i="19"/>
  <c r="P102" i="19"/>
  <c r="I140" i="18"/>
  <c r="Q72" i="18"/>
  <c r="R9" i="18"/>
  <c r="Q9" i="18"/>
  <c r="P8" i="18"/>
  <c r="R60" i="18" s="1"/>
  <c r="I125" i="17"/>
  <c r="J125" i="17"/>
  <c r="H133" i="17"/>
  <c r="J86" i="17"/>
  <c r="I86" i="17"/>
  <c r="J156" i="17"/>
  <c r="I156" i="17"/>
  <c r="J40" i="17"/>
  <c r="I40" i="17"/>
  <c r="J117" i="17"/>
  <c r="I117" i="17"/>
  <c r="M147" i="19"/>
  <c r="M161" i="19"/>
  <c r="M149" i="19"/>
  <c r="Q109" i="18"/>
  <c r="C22" i="18"/>
  <c r="D147" i="17"/>
  <c r="F147" i="16"/>
  <c r="J103" i="16"/>
  <c r="I103" i="16"/>
  <c r="C63" i="16"/>
  <c r="H49" i="16"/>
  <c r="J41" i="16"/>
  <c r="I41" i="16"/>
  <c r="H23" i="16"/>
  <c r="J24" i="16"/>
  <c r="I24" i="16"/>
  <c r="F149" i="16"/>
  <c r="F133" i="16"/>
  <c r="F121" i="16"/>
  <c r="Q21" i="15"/>
  <c r="X72" i="19"/>
  <c r="V121" i="19"/>
  <c r="X122" i="19"/>
  <c r="X115" i="19"/>
  <c r="V23" i="19"/>
  <c r="X76" i="19"/>
  <c r="X102" i="19"/>
  <c r="X67" i="19"/>
  <c r="X116" i="19"/>
  <c r="L34" i="18"/>
  <c r="T62" i="18"/>
  <c r="T20" i="18"/>
  <c r="T8" i="18"/>
  <c r="T50" i="18"/>
  <c r="T48" i="18"/>
  <c r="T36" i="18"/>
  <c r="L132" i="18"/>
  <c r="L62" i="18"/>
  <c r="L20" i="18"/>
  <c r="L8" i="18"/>
  <c r="D64" i="18"/>
  <c r="D8" i="18"/>
  <c r="D90" i="18"/>
  <c r="D134" i="18"/>
  <c r="D148" i="18"/>
  <c r="D105" i="16"/>
  <c r="I40" i="16"/>
  <c r="J40" i="16"/>
  <c r="I14" i="16"/>
  <c r="J14" i="16"/>
  <c r="E107" i="16"/>
  <c r="E63" i="15"/>
  <c r="D49" i="15"/>
  <c r="E21" i="15"/>
  <c r="S146" i="18"/>
  <c r="S134" i="18"/>
  <c r="C106" i="18"/>
  <c r="D77" i="16"/>
  <c r="C20" i="13"/>
  <c r="J34" i="16"/>
  <c r="I34" i="16"/>
  <c r="J90" i="16"/>
  <c r="I90" i="16"/>
  <c r="G147" i="16"/>
  <c r="I11" i="17"/>
  <c r="J11" i="17"/>
  <c r="X11" i="15"/>
  <c r="W11" i="15"/>
  <c r="E77" i="17"/>
  <c r="K53" i="13"/>
  <c r="J53" i="13"/>
  <c r="I53" i="13"/>
  <c r="J114" i="13"/>
  <c r="I114" i="13"/>
  <c r="K114" i="13"/>
  <c r="K99" i="13"/>
  <c r="J99" i="13"/>
  <c r="I99" i="13"/>
  <c r="G90" i="13"/>
  <c r="L98" i="15"/>
  <c r="K98" i="15"/>
  <c r="J98" i="15"/>
  <c r="I98" i="15"/>
  <c r="M98" i="15"/>
  <c r="M59" i="15"/>
  <c r="L59" i="15"/>
  <c r="K59" i="15"/>
  <c r="J59" i="15"/>
  <c r="I59" i="15"/>
  <c r="J25" i="12"/>
  <c r="I25" i="12"/>
  <c r="S57" i="12"/>
  <c r="V57" i="12"/>
  <c r="T57" i="12"/>
  <c r="F116" i="3"/>
  <c r="I39" i="5"/>
  <c r="K39" i="5"/>
  <c r="E17" i="2"/>
  <c r="J46" i="3"/>
  <c r="K46" i="3"/>
  <c r="L139" i="45"/>
  <c r="O139" i="45"/>
  <c r="N139" i="45"/>
  <c r="M139" i="45"/>
  <c r="N137" i="45"/>
  <c r="O137" i="45"/>
  <c r="C160" i="27"/>
  <c r="C48" i="27"/>
  <c r="C62" i="27"/>
  <c r="I58" i="26"/>
  <c r="K58" i="26"/>
  <c r="J58" i="26"/>
  <c r="I81" i="26"/>
  <c r="J81" i="26"/>
  <c r="K81" i="26"/>
  <c r="I158" i="26"/>
  <c r="K158" i="26"/>
  <c r="J158" i="26"/>
  <c r="I142" i="26"/>
  <c r="J142" i="26"/>
  <c r="K142" i="26"/>
  <c r="K112" i="26"/>
  <c r="J112" i="26"/>
  <c r="I112" i="26"/>
  <c r="G104" i="27"/>
  <c r="G132" i="27"/>
  <c r="I47" i="27"/>
  <c r="J47" i="27"/>
  <c r="K94" i="26"/>
  <c r="J94" i="26"/>
  <c r="I94" i="26"/>
  <c r="I73" i="28"/>
  <c r="K73" i="28"/>
  <c r="K18" i="28"/>
  <c r="I18" i="28"/>
  <c r="I108" i="28"/>
  <c r="K108" i="28"/>
  <c r="I38" i="28"/>
  <c r="K38" i="28"/>
  <c r="K32" i="27"/>
  <c r="J32" i="27"/>
  <c r="I32" i="27"/>
  <c r="D146" i="26"/>
  <c r="J18" i="27"/>
  <c r="I18" i="27"/>
  <c r="K18" i="27"/>
  <c r="J36" i="27"/>
  <c r="I36" i="27"/>
  <c r="K36" i="27"/>
  <c r="H48" i="27"/>
  <c r="K40" i="27"/>
  <c r="I40" i="27"/>
  <c r="J40" i="27"/>
  <c r="J96" i="27"/>
  <c r="I96" i="27"/>
  <c r="H104" i="27"/>
  <c r="K96" i="27"/>
  <c r="I93" i="27"/>
  <c r="K93" i="27"/>
  <c r="J93" i="27"/>
  <c r="K58" i="27"/>
  <c r="I58" i="27"/>
  <c r="J58" i="27"/>
  <c r="K60" i="27"/>
  <c r="J60" i="27"/>
  <c r="I60" i="27"/>
  <c r="K112" i="27"/>
  <c r="J112" i="27"/>
  <c r="I112" i="27"/>
  <c r="K137" i="27"/>
  <c r="J137" i="27"/>
  <c r="I137" i="27"/>
  <c r="I125" i="27"/>
  <c r="J125" i="27"/>
  <c r="K125" i="27"/>
  <c r="K54" i="27"/>
  <c r="I54" i="27"/>
  <c r="H62" i="27"/>
  <c r="J54" i="27"/>
  <c r="K131" i="27"/>
  <c r="I131" i="27"/>
  <c r="J131" i="27"/>
  <c r="J55" i="27"/>
  <c r="K55" i="27"/>
  <c r="I55" i="27"/>
  <c r="J124" i="27"/>
  <c r="H132" i="27"/>
  <c r="K124" i="27"/>
  <c r="I124" i="27"/>
  <c r="J92" i="27"/>
  <c r="K92" i="27"/>
  <c r="I92" i="27"/>
  <c r="F118" i="26"/>
  <c r="I23" i="26"/>
  <c r="J23" i="26"/>
  <c r="I129" i="26"/>
  <c r="J129" i="26"/>
  <c r="J120" i="26"/>
  <c r="I120" i="26"/>
  <c r="J19" i="26"/>
  <c r="I19" i="26"/>
  <c r="J86" i="26"/>
  <c r="I86" i="26"/>
  <c r="J16" i="26"/>
  <c r="I16" i="26"/>
  <c r="I52" i="26"/>
  <c r="J52" i="26"/>
  <c r="J137" i="26"/>
  <c r="I137" i="26"/>
  <c r="F90" i="27"/>
  <c r="F160" i="27"/>
  <c r="I61" i="26"/>
  <c r="J61" i="26"/>
  <c r="E146" i="26"/>
  <c r="E48" i="26"/>
  <c r="E118" i="26"/>
  <c r="I113" i="26"/>
  <c r="J113" i="26"/>
  <c r="D119" i="22"/>
  <c r="E133" i="22"/>
  <c r="G91" i="22"/>
  <c r="H104" i="21"/>
  <c r="I104" i="21"/>
  <c r="H27" i="21"/>
  <c r="I27" i="21"/>
  <c r="I123" i="21"/>
  <c r="H123" i="21"/>
  <c r="H54" i="21"/>
  <c r="I54" i="21"/>
  <c r="I115" i="21"/>
  <c r="H115" i="21"/>
  <c r="I38" i="21"/>
  <c r="H38" i="21"/>
  <c r="G147" i="22"/>
  <c r="X152" i="19"/>
  <c r="X126" i="19"/>
  <c r="W133" i="19"/>
  <c r="H57" i="19"/>
  <c r="P54" i="19"/>
  <c r="X48" i="19"/>
  <c r="H46" i="19"/>
  <c r="P43" i="19"/>
  <c r="X40" i="19"/>
  <c r="G37" i="19"/>
  <c r="H38" i="19"/>
  <c r="P32" i="19"/>
  <c r="X29" i="19"/>
  <c r="G35" i="19"/>
  <c r="H27" i="19"/>
  <c r="O23" i="19"/>
  <c r="P24" i="19"/>
  <c r="X18" i="19"/>
  <c r="H16" i="19"/>
  <c r="O21" i="19"/>
  <c r="P13" i="19"/>
  <c r="W9" i="19"/>
  <c r="X10" i="19"/>
  <c r="E146" i="18"/>
  <c r="X12" i="22"/>
  <c r="W12" i="22"/>
  <c r="V12" i="22"/>
  <c r="K60" i="22"/>
  <c r="L60" i="22"/>
  <c r="J60" i="22"/>
  <c r="K65" i="22"/>
  <c r="L65" i="22"/>
  <c r="J65" i="22"/>
  <c r="J44" i="22"/>
  <c r="L44" i="22"/>
  <c r="K44" i="22"/>
  <c r="K108" i="22"/>
  <c r="L108" i="22"/>
  <c r="J108" i="22"/>
  <c r="K79" i="22"/>
  <c r="J79" i="22"/>
  <c r="L79" i="22"/>
  <c r="K117" i="22"/>
  <c r="L117" i="22"/>
  <c r="J117" i="22"/>
  <c r="K156" i="22"/>
  <c r="J156" i="22"/>
  <c r="L156" i="22"/>
  <c r="K80" i="22"/>
  <c r="L80" i="22"/>
  <c r="J80" i="22"/>
  <c r="K118" i="22"/>
  <c r="L118" i="22"/>
  <c r="J118" i="22"/>
  <c r="K153" i="22"/>
  <c r="I161" i="22"/>
  <c r="L153" i="22"/>
  <c r="J153" i="22"/>
  <c r="L89" i="22"/>
  <c r="K89" i="22"/>
  <c r="J89" i="22"/>
  <c r="K128" i="22"/>
  <c r="J128" i="22"/>
  <c r="L128" i="22"/>
  <c r="J42" i="22"/>
  <c r="K42" i="22"/>
  <c r="H35" i="22"/>
  <c r="H161" i="22"/>
  <c r="E148" i="21"/>
  <c r="E36" i="21"/>
  <c r="Q12" i="21"/>
  <c r="R12" i="21"/>
  <c r="E120" i="21"/>
  <c r="E64" i="21"/>
  <c r="X146" i="19"/>
  <c r="P124" i="19"/>
  <c r="R98" i="19"/>
  <c r="P98" i="19"/>
  <c r="O105" i="19"/>
  <c r="P85" i="19"/>
  <c r="O91" i="19"/>
  <c r="R72" i="19"/>
  <c r="P72" i="19"/>
  <c r="O77" i="19"/>
  <c r="H58" i="19"/>
  <c r="U104" i="18"/>
  <c r="E90" i="18"/>
  <c r="M62" i="18"/>
  <c r="L29" i="22"/>
  <c r="K29" i="22"/>
  <c r="J29" i="22"/>
  <c r="H15" i="21"/>
  <c r="H125" i="21"/>
  <c r="H152" i="21"/>
  <c r="F78" i="21"/>
  <c r="H52" i="21"/>
  <c r="H129" i="21"/>
  <c r="H137" i="21"/>
  <c r="H94" i="21"/>
  <c r="H39" i="21"/>
  <c r="D50" i="21"/>
  <c r="Y114" i="18"/>
  <c r="X114" i="18"/>
  <c r="X73" i="18"/>
  <c r="W48" i="18"/>
  <c r="X40" i="18"/>
  <c r="W36" i="18"/>
  <c r="Y86" i="18"/>
  <c r="X86" i="18"/>
  <c r="W90" i="18"/>
  <c r="X100" i="18"/>
  <c r="W104" i="18"/>
  <c r="O20" i="18"/>
  <c r="Q17" i="18"/>
  <c r="Q103" i="18"/>
  <c r="G48" i="18"/>
  <c r="I43" i="18"/>
  <c r="G120" i="18"/>
  <c r="G134" i="18"/>
  <c r="I135" i="18"/>
  <c r="F63" i="22"/>
  <c r="F161" i="22"/>
  <c r="C120" i="21"/>
  <c r="H101" i="21"/>
  <c r="P86" i="19"/>
  <c r="V146" i="18"/>
  <c r="V134" i="18"/>
  <c r="Q114" i="18"/>
  <c r="R114" i="18"/>
  <c r="X89" i="18"/>
  <c r="R74" i="18"/>
  <c r="Q74" i="18"/>
  <c r="I19" i="18"/>
  <c r="R98" i="18"/>
  <c r="Q98" i="18"/>
  <c r="R61" i="18"/>
  <c r="Q61" i="18"/>
  <c r="Q139" i="18"/>
  <c r="R139" i="18"/>
  <c r="Q153" i="18"/>
  <c r="R153" i="18"/>
  <c r="P160" i="18"/>
  <c r="I47" i="18"/>
  <c r="I124" i="18"/>
  <c r="H132" i="18"/>
  <c r="I53" i="18"/>
  <c r="I130" i="18"/>
  <c r="I144" i="18"/>
  <c r="K114" i="17"/>
  <c r="J114" i="17"/>
  <c r="I114" i="17"/>
  <c r="H119" i="17"/>
  <c r="W15" i="17"/>
  <c r="V15" i="17"/>
  <c r="U15" i="17"/>
  <c r="C147" i="17"/>
  <c r="P117" i="19"/>
  <c r="N21" i="19"/>
  <c r="F147" i="19"/>
  <c r="H139" i="19"/>
  <c r="H100" i="19"/>
  <c r="H109" i="19"/>
  <c r="H73" i="19"/>
  <c r="H131" i="19"/>
  <c r="J109" i="18"/>
  <c r="I109" i="18"/>
  <c r="Q69" i="18"/>
  <c r="R69" i="18"/>
  <c r="X28" i="18"/>
  <c r="J115" i="17"/>
  <c r="I115" i="17"/>
  <c r="U17" i="17"/>
  <c r="V17" i="17"/>
  <c r="P118" i="19"/>
  <c r="M21" i="19"/>
  <c r="E63" i="19"/>
  <c r="R116" i="18"/>
  <c r="Q116" i="18"/>
  <c r="R73" i="18"/>
  <c r="Q73" i="18"/>
  <c r="R30" i="18"/>
  <c r="Q30" i="18"/>
  <c r="Q14" i="18"/>
  <c r="R14" i="18"/>
  <c r="P20" i="18"/>
  <c r="X11" i="18"/>
  <c r="X101" i="18"/>
  <c r="X33" i="18"/>
  <c r="X111" i="18"/>
  <c r="X125" i="18"/>
  <c r="V132" i="18"/>
  <c r="I116" i="17"/>
  <c r="J116" i="17"/>
  <c r="J26" i="17"/>
  <c r="I26" i="17"/>
  <c r="P159" i="19"/>
  <c r="F107" i="19"/>
  <c r="H108" i="19"/>
  <c r="N121" i="19"/>
  <c r="P122" i="19"/>
  <c r="N65" i="19"/>
  <c r="P66" i="19"/>
  <c r="N119" i="19"/>
  <c r="P111" i="19"/>
  <c r="Q137" i="18"/>
  <c r="R137" i="18"/>
  <c r="X113" i="18"/>
  <c r="R89" i="18"/>
  <c r="Q89" i="18"/>
  <c r="Q45" i="18"/>
  <c r="R45" i="18"/>
  <c r="J87" i="17"/>
  <c r="I87" i="17"/>
  <c r="J157" i="17"/>
  <c r="I157" i="17"/>
  <c r="K48" i="17"/>
  <c r="J48" i="17"/>
  <c r="I48" i="17"/>
  <c r="H49" i="17"/>
  <c r="J126" i="17"/>
  <c r="I126" i="17"/>
  <c r="X158" i="18"/>
  <c r="Q128" i="18"/>
  <c r="R128" i="18"/>
  <c r="R21" i="17"/>
  <c r="D161" i="17"/>
  <c r="D77" i="17"/>
  <c r="D149" i="17"/>
  <c r="J138" i="16"/>
  <c r="I138" i="16"/>
  <c r="C37" i="16"/>
  <c r="C49" i="15"/>
  <c r="E118" i="13"/>
  <c r="E90" i="13"/>
  <c r="E62" i="13"/>
  <c r="E34" i="13"/>
  <c r="L22" i="21"/>
  <c r="V77" i="19"/>
  <c r="V65" i="19"/>
  <c r="X113" i="19"/>
  <c r="X130" i="19"/>
  <c r="V21" i="19"/>
  <c r="V9" i="19"/>
  <c r="V51" i="19"/>
  <c r="X114" i="19"/>
  <c r="V147" i="19"/>
  <c r="X139" i="19"/>
  <c r="V119" i="19"/>
  <c r="X111" i="19"/>
  <c r="X71" i="19"/>
  <c r="V133" i="19"/>
  <c r="X125" i="19"/>
  <c r="C146" i="18"/>
  <c r="T64" i="18"/>
  <c r="T118" i="18"/>
  <c r="T134" i="18"/>
  <c r="T148" i="18"/>
  <c r="L120" i="18"/>
  <c r="L48" i="18"/>
  <c r="J128" i="16"/>
  <c r="I128" i="16"/>
  <c r="F77" i="15"/>
  <c r="C63" i="15"/>
  <c r="G49" i="15"/>
  <c r="F35" i="15"/>
  <c r="C118" i="18"/>
  <c r="S106" i="18"/>
  <c r="K48" i="18"/>
  <c r="C120" i="18"/>
  <c r="P9" i="17"/>
  <c r="F77" i="16"/>
  <c r="F23" i="16"/>
  <c r="D133" i="15"/>
  <c r="J74" i="16"/>
  <c r="I74" i="16"/>
  <c r="J17" i="16"/>
  <c r="I17" i="16"/>
  <c r="G77" i="15"/>
  <c r="C160" i="13"/>
  <c r="J122" i="16"/>
  <c r="I122" i="16"/>
  <c r="H121" i="16"/>
  <c r="J159" i="16"/>
  <c r="I159" i="16"/>
  <c r="J53" i="17"/>
  <c r="I53" i="17"/>
  <c r="J71" i="17"/>
  <c r="I71" i="17"/>
  <c r="G161" i="17"/>
  <c r="K103" i="13"/>
  <c r="J103" i="13"/>
  <c r="I103" i="13"/>
  <c r="K61" i="13"/>
  <c r="J61" i="13"/>
  <c r="I61" i="13"/>
  <c r="I38" i="13"/>
  <c r="K38" i="13"/>
  <c r="J38" i="13"/>
  <c r="K159" i="13"/>
  <c r="J159" i="13"/>
  <c r="I159" i="13"/>
  <c r="J16" i="12"/>
  <c r="I16" i="12"/>
  <c r="M137" i="15"/>
  <c r="L137" i="15"/>
  <c r="J137" i="15"/>
  <c r="K137" i="15"/>
  <c r="I137" i="15"/>
  <c r="K138" i="13"/>
  <c r="J138" i="13"/>
  <c r="I138" i="13"/>
  <c r="H146" i="13"/>
  <c r="S28" i="12"/>
  <c r="T28" i="12"/>
  <c r="G115" i="3"/>
  <c r="Q30" i="6"/>
  <c r="R30" i="6"/>
  <c r="I21" i="5"/>
  <c r="K21" i="5"/>
  <c r="L49" i="5"/>
  <c r="J49" i="5"/>
  <c r="H117" i="3"/>
  <c r="J106" i="3"/>
  <c r="K106" i="3"/>
  <c r="J157" i="3"/>
  <c r="K157" i="3"/>
  <c r="O140" i="44"/>
  <c r="N140" i="44"/>
  <c r="M14" i="43"/>
  <c r="L14" i="43"/>
  <c r="N14" i="43"/>
  <c r="Q14" i="43"/>
  <c r="P14" i="43"/>
  <c r="R10" i="43"/>
  <c r="S10" i="43"/>
  <c r="F8" i="40"/>
  <c r="H8" i="40"/>
  <c r="I8" i="40"/>
  <c r="I16" i="36"/>
  <c r="J16" i="36"/>
  <c r="AL33" i="35"/>
  <c r="AK33" i="35"/>
  <c r="H33" i="31"/>
  <c r="F80" i="31"/>
  <c r="H80" i="31"/>
  <c r="I26" i="37"/>
  <c r="J26" i="37"/>
  <c r="J30" i="37"/>
  <c r="I30" i="37"/>
  <c r="F284" i="30"/>
  <c r="F109" i="31"/>
  <c r="H109" i="31"/>
  <c r="L64" i="31"/>
  <c r="J196" i="30"/>
  <c r="J97" i="31"/>
  <c r="F186" i="30"/>
  <c r="H186" i="30"/>
  <c r="Q15" i="37"/>
  <c r="P15" i="37"/>
  <c r="F126" i="30"/>
  <c r="C48" i="28"/>
  <c r="F8" i="43"/>
  <c r="I8" i="43"/>
  <c r="H8" i="43"/>
  <c r="H13" i="35"/>
  <c r="H81" i="30"/>
  <c r="F79" i="30"/>
  <c r="H79" i="30"/>
  <c r="J44" i="28"/>
  <c r="L44" i="28"/>
  <c r="E48" i="28"/>
  <c r="J40" i="28"/>
  <c r="L40" i="28"/>
  <c r="L50" i="28"/>
  <c r="K50" i="28"/>
  <c r="M50" i="28"/>
  <c r="I50" i="28"/>
  <c r="J50" i="28"/>
  <c r="J106" i="28"/>
  <c r="M106" i="28"/>
  <c r="L106" i="28"/>
  <c r="K106" i="28"/>
  <c r="I106" i="28"/>
  <c r="J215" i="30"/>
  <c r="J28" i="22"/>
  <c r="K28" i="22"/>
  <c r="L28" i="22"/>
  <c r="H55" i="19"/>
  <c r="G63" i="19"/>
  <c r="X46" i="19"/>
  <c r="H33" i="19"/>
  <c r="H25" i="19"/>
  <c r="X16" i="19"/>
  <c r="R11" i="19"/>
  <c r="P11" i="19"/>
  <c r="J12" i="22"/>
  <c r="L12" i="22"/>
  <c r="K12" i="22"/>
  <c r="K51" i="22"/>
  <c r="J51" i="22"/>
  <c r="L51" i="22"/>
  <c r="K110" i="22"/>
  <c r="L110" i="22"/>
  <c r="J110" i="22"/>
  <c r="O144" i="43"/>
  <c r="N144" i="43"/>
  <c r="T6" i="41"/>
  <c r="S6" i="41"/>
  <c r="Q6" i="41"/>
  <c r="P6" i="41"/>
  <c r="R6" i="41"/>
  <c r="T12" i="41"/>
  <c r="T9" i="41"/>
  <c r="T10" i="41"/>
  <c r="AA20" i="41" s="1"/>
  <c r="T11" i="41"/>
  <c r="N124" i="39"/>
  <c r="O124" i="39"/>
  <c r="J10" i="36"/>
  <c r="I10" i="36"/>
  <c r="AR9" i="35"/>
  <c r="AU9" i="35"/>
  <c r="AS9" i="35"/>
  <c r="AV9" i="35"/>
  <c r="AT9" i="35"/>
  <c r="I23" i="36"/>
  <c r="J23" i="36"/>
  <c r="F61" i="31"/>
  <c r="H61" i="31"/>
  <c r="L251" i="30"/>
  <c r="N251" i="30"/>
  <c r="J16" i="37"/>
  <c r="I16" i="37"/>
  <c r="J38" i="37"/>
  <c r="I38" i="37"/>
  <c r="AB11" i="35"/>
  <c r="L284" i="30"/>
  <c r="AB12" i="35"/>
  <c r="F98" i="31"/>
  <c r="L79" i="31"/>
  <c r="L84" i="31"/>
  <c r="H128" i="30"/>
  <c r="J128" i="30"/>
  <c r="J65" i="31"/>
  <c r="J38" i="31"/>
  <c r="N186" i="30"/>
  <c r="Q24" i="37"/>
  <c r="P24" i="37"/>
  <c r="L193" i="30"/>
  <c r="F34" i="28"/>
  <c r="J34" i="31"/>
  <c r="J80" i="30"/>
  <c r="C118" i="28"/>
  <c r="F48" i="28"/>
  <c r="D90" i="27"/>
  <c r="F13" i="43"/>
  <c r="H13" i="43"/>
  <c r="I13" i="43"/>
  <c r="H33" i="35"/>
  <c r="I33" i="35"/>
  <c r="H84" i="30"/>
  <c r="F232" i="30"/>
  <c r="H240" i="30"/>
  <c r="N11" i="35"/>
  <c r="F56" i="30"/>
  <c r="J53" i="28"/>
  <c r="L53" i="28"/>
  <c r="E62" i="28"/>
  <c r="O137" i="44"/>
  <c r="M137" i="44"/>
  <c r="L137" i="44"/>
  <c r="N137" i="44"/>
  <c r="J146" i="44"/>
  <c r="H137" i="44"/>
  <c r="I137" i="44"/>
  <c r="G137" i="44"/>
  <c r="F146" i="44"/>
  <c r="D16" i="43"/>
  <c r="N140" i="43"/>
  <c r="O140" i="43"/>
  <c r="J26" i="36"/>
  <c r="I26" i="36"/>
  <c r="Q25" i="36"/>
  <c r="P25" i="36"/>
  <c r="H31" i="31"/>
  <c r="F6" i="40"/>
  <c r="H6" i="40"/>
  <c r="F12" i="40"/>
  <c r="I6" i="40"/>
  <c r="F11" i="40"/>
  <c r="AB10" i="35"/>
  <c r="J41" i="37"/>
  <c r="I41" i="37"/>
  <c r="J18" i="37"/>
  <c r="I18" i="37"/>
  <c r="I46" i="37"/>
  <c r="J46" i="37"/>
  <c r="F81" i="31"/>
  <c r="H81" i="31"/>
  <c r="J285" i="30"/>
  <c r="L285" i="30"/>
  <c r="H16" i="35"/>
  <c r="F97" i="31"/>
  <c r="H97" i="31"/>
  <c r="L82" i="31"/>
  <c r="F118" i="28"/>
  <c r="J64" i="31"/>
  <c r="J187" i="30"/>
  <c r="Q35" i="37"/>
  <c r="P35" i="37"/>
  <c r="Q14" i="37"/>
  <c r="P14" i="37"/>
  <c r="L75" i="30"/>
  <c r="N75" i="30"/>
  <c r="D76" i="27"/>
  <c r="F7" i="43"/>
  <c r="H7" i="43"/>
  <c r="I7" i="43"/>
  <c r="F53" i="30"/>
  <c r="H53" i="30"/>
  <c r="L234" i="30"/>
  <c r="N18" i="35"/>
  <c r="AL10" i="35"/>
  <c r="AK10" i="35"/>
  <c r="AJ10" i="35"/>
  <c r="E146" i="28"/>
  <c r="N55" i="31"/>
  <c r="L151" i="28"/>
  <c r="J151" i="28"/>
  <c r="I151" i="28"/>
  <c r="M151" i="28"/>
  <c r="K151" i="28"/>
  <c r="L134" i="28"/>
  <c r="J134" i="28"/>
  <c r="I134" i="28"/>
  <c r="M134" i="28"/>
  <c r="K134" i="28"/>
  <c r="K59" i="28"/>
  <c r="I59" i="28"/>
  <c r="M59" i="28"/>
  <c r="L59" i="28"/>
  <c r="J59" i="28"/>
  <c r="J123" i="28"/>
  <c r="M123" i="28"/>
  <c r="L123" i="28"/>
  <c r="K123" i="28"/>
  <c r="I123" i="28"/>
  <c r="L218" i="30"/>
  <c r="H210" i="30"/>
  <c r="F212" i="30"/>
  <c r="D146" i="44"/>
  <c r="O144" i="45"/>
  <c r="N144" i="45"/>
  <c r="L144" i="45"/>
  <c r="M144" i="45"/>
  <c r="O139" i="44"/>
  <c r="N139" i="44"/>
  <c r="L137" i="43"/>
  <c r="O137" i="43"/>
  <c r="N137" i="43"/>
  <c r="M137" i="43"/>
  <c r="J146" i="43"/>
  <c r="O143" i="45"/>
  <c r="N143" i="45"/>
  <c r="N138" i="43"/>
  <c r="O138" i="43"/>
  <c r="L10" i="41"/>
  <c r="N10" i="41"/>
  <c r="M10" i="41"/>
  <c r="P10" i="41"/>
  <c r="Q10" i="41"/>
  <c r="S9" i="41"/>
  <c r="R9" i="41"/>
  <c r="S6" i="42"/>
  <c r="R6" i="42"/>
  <c r="R7" i="41"/>
  <c r="Q7" i="41"/>
  <c r="AA19" i="41"/>
  <c r="P7" i="41"/>
  <c r="T7" i="41"/>
  <c r="S7" i="41"/>
  <c r="I128" i="39"/>
  <c r="G128" i="39"/>
  <c r="H128" i="39"/>
  <c r="F129" i="39"/>
  <c r="C16" i="43"/>
  <c r="R6" i="43"/>
  <c r="S6" i="43"/>
  <c r="G144" i="43"/>
  <c r="I144" i="43"/>
  <c r="H144" i="43"/>
  <c r="K144" i="43" s="1"/>
  <c r="L144" i="43"/>
  <c r="M144" i="43"/>
  <c r="G136" i="43"/>
  <c r="I136" i="43"/>
  <c r="F146" i="43"/>
  <c r="H136" i="43"/>
  <c r="K136" i="43" s="1"/>
  <c r="L136" i="43"/>
  <c r="M136" i="43"/>
  <c r="M128" i="39"/>
  <c r="N128" i="39"/>
  <c r="O128" i="39"/>
  <c r="L128" i="39"/>
  <c r="K128" i="39"/>
  <c r="J129" i="39"/>
  <c r="V13" i="35"/>
  <c r="P36" i="37"/>
  <c r="Q36" i="37"/>
  <c r="J22" i="36"/>
  <c r="I22" i="36"/>
  <c r="I33" i="36"/>
  <c r="J33" i="36"/>
  <c r="J28" i="36"/>
  <c r="I28" i="36"/>
  <c r="J40" i="36"/>
  <c r="I40" i="36"/>
  <c r="AV11" i="35"/>
  <c r="AS11" i="35"/>
  <c r="AT11" i="35"/>
  <c r="AR11" i="35"/>
  <c r="AQ22" i="35"/>
  <c r="AU11" i="35"/>
  <c r="H79" i="31"/>
  <c r="J79" i="31"/>
  <c r="N7" i="42"/>
  <c r="L7" i="42"/>
  <c r="M7" i="42"/>
  <c r="Q7" i="42"/>
  <c r="P7" i="42"/>
  <c r="J37" i="36"/>
  <c r="I37" i="36"/>
  <c r="Q12" i="36"/>
  <c r="P12" i="36"/>
  <c r="P32" i="36"/>
  <c r="Q32" i="36"/>
  <c r="P23" i="36"/>
  <c r="Q23" i="36"/>
  <c r="AL35" i="35"/>
  <c r="AK35" i="35"/>
  <c r="J46" i="36"/>
  <c r="I46" i="36"/>
  <c r="H103" i="31"/>
  <c r="J103" i="31"/>
  <c r="H60" i="31"/>
  <c r="F10" i="40"/>
  <c r="H10" i="40"/>
  <c r="I10" i="40"/>
  <c r="F62" i="31"/>
  <c r="H62" i="31"/>
  <c r="F104" i="31"/>
  <c r="H104" i="31"/>
  <c r="F87" i="31"/>
  <c r="H87" i="31"/>
  <c r="F253" i="30"/>
  <c r="F259" i="30"/>
  <c r="I39" i="37"/>
  <c r="J39" i="37"/>
  <c r="J34" i="37"/>
  <c r="I34" i="37"/>
  <c r="I35" i="37"/>
  <c r="J35" i="37"/>
  <c r="J17" i="37"/>
  <c r="I17" i="37"/>
  <c r="I29" i="37"/>
  <c r="J29" i="37"/>
  <c r="AB16" i="35"/>
  <c r="F63" i="31"/>
  <c r="H63" i="31"/>
  <c r="F274" i="30"/>
  <c r="H274" i="30"/>
  <c r="F280" i="30"/>
  <c r="AB13" i="35"/>
  <c r="F82" i="31"/>
  <c r="L56" i="31"/>
  <c r="L60" i="31"/>
  <c r="L87" i="31"/>
  <c r="L109" i="31"/>
  <c r="L38" i="31"/>
  <c r="J191" i="30"/>
  <c r="L191" i="30"/>
  <c r="D146" i="27"/>
  <c r="N98" i="33"/>
  <c r="J83" i="31"/>
  <c r="J98" i="31"/>
  <c r="J54" i="31"/>
  <c r="J76" i="31"/>
  <c r="J43" i="31"/>
  <c r="F188" i="30"/>
  <c r="H188" i="30"/>
  <c r="H194" i="30"/>
  <c r="J194" i="30"/>
  <c r="Q33" i="37"/>
  <c r="P33" i="37"/>
  <c r="P51" i="37"/>
  <c r="Q51" i="37"/>
  <c r="P8" i="37"/>
  <c r="Q8" i="37"/>
  <c r="Q43" i="37"/>
  <c r="P43" i="37"/>
  <c r="P20" i="37"/>
  <c r="Q20" i="37"/>
  <c r="Q45" i="37"/>
  <c r="P45" i="37"/>
  <c r="F120" i="30"/>
  <c r="H120" i="30"/>
  <c r="L77" i="30"/>
  <c r="N77" i="30"/>
  <c r="F76" i="28"/>
  <c r="H197" i="30"/>
  <c r="L124" i="30"/>
  <c r="F90" i="28"/>
  <c r="C62" i="28"/>
  <c r="E160" i="27"/>
  <c r="D118" i="27"/>
  <c r="E48" i="27"/>
  <c r="F9" i="43"/>
  <c r="I31" i="35"/>
  <c r="H31" i="35"/>
  <c r="H9" i="35"/>
  <c r="H59" i="30"/>
  <c r="H64" i="30"/>
  <c r="J64" i="30"/>
  <c r="J240" i="30"/>
  <c r="L236" i="30"/>
  <c r="L229" i="30"/>
  <c r="J237" i="30"/>
  <c r="L237" i="30"/>
  <c r="N229" i="30"/>
  <c r="J235" i="30"/>
  <c r="L235" i="30"/>
  <c r="F85" i="30"/>
  <c r="N16" i="35"/>
  <c r="F64" i="30"/>
  <c r="AL12" i="35"/>
  <c r="AK12" i="35"/>
  <c r="AJ12" i="35"/>
  <c r="J153" i="28"/>
  <c r="L153" i="28"/>
  <c r="L158" i="28"/>
  <c r="J158" i="28"/>
  <c r="N97" i="31"/>
  <c r="F213" i="30"/>
  <c r="M55" i="28"/>
  <c r="L55" i="28"/>
  <c r="I55" i="28"/>
  <c r="K55" i="28"/>
  <c r="J55" i="28"/>
  <c r="I92" i="28"/>
  <c r="M92" i="28"/>
  <c r="L92" i="28"/>
  <c r="K92" i="28"/>
  <c r="J92" i="28"/>
  <c r="I152" i="28"/>
  <c r="M152" i="28"/>
  <c r="L152" i="28"/>
  <c r="K152" i="28"/>
  <c r="J152" i="28"/>
  <c r="H160" i="28"/>
  <c r="M96" i="28"/>
  <c r="K96" i="28"/>
  <c r="J96" i="28"/>
  <c r="L96" i="28"/>
  <c r="I96" i="28"/>
  <c r="H104" i="28"/>
  <c r="M156" i="28"/>
  <c r="K156" i="28"/>
  <c r="J156" i="28"/>
  <c r="L156" i="28"/>
  <c r="I156" i="28"/>
  <c r="M46" i="28"/>
  <c r="L46" i="28"/>
  <c r="K46" i="28"/>
  <c r="J46" i="28"/>
  <c r="I46" i="28"/>
  <c r="K68" i="28"/>
  <c r="I68" i="28"/>
  <c r="H76" i="28"/>
  <c r="M68" i="28"/>
  <c r="L68" i="28"/>
  <c r="J68" i="28"/>
  <c r="K145" i="28"/>
  <c r="I145" i="28"/>
  <c r="M145" i="28"/>
  <c r="J145" i="28"/>
  <c r="L145" i="28"/>
  <c r="J54" i="28"/>
  <c r="H62" i="28"/>
  <c r="M54" i="28"/>
  <c r="K54" i="28"/>
  <c r="I54" i="28"/>
  <c r="L54" i="28"/>
  <c r="J131" i="28"/>
  <c r="I131" i="28"/>
  <c r="M131" i="28"/>
  <c r="L131" i="28"/>
  <c r="K131" i="28"/>
  <c r="M52" i="28"/>
  <c r="L52" i="28"/>
  <c r="K52" i="28"/>
  <c r="J52" i="28"/>
  <c r="I52" i="28"/>
  <c r="M121" i="28"/>
  <c r="L121" i="28"/>
  <c r="K121" i="28"/>
  <c r="J121" i="28"/>
  <c r="I121" i="28"/>
  <c r="H212" i="30"/>
  <c r="F218" i="30"/>
  <c r="H207" i="30"/>
  <c r="F219" i="30"/>
  <c r="K103" i="26"/>
  <c r="J103" i="26"/>
  <c r="I103" i="26"/>
  <c r="C34" i="27"/>
  <c r="I50" i="26"/>
  <c r="K50" i="26"/>
  <c r="J50" i="26"/>
  <c r="I89" i="26"/>
  <c r="K89" i="26"/>
  <c r="J89" i="26"/>
  <c r="I73" i="26"/>
  <c r="K73" i="26"/>
  <c r="J73" i="26"/>
  <c r="K151" i="26"/>
  <c r="J151" i="26"/>
  <c r="I151" i="26"/>
  <c r="J106" i="26"/>
  <c r="I106" i="26"/>
  <c r="K106" i="26"/>
  <c r="J157" i="26"/>
  <c r="I157" i="26"/>
  <c r="K157" i="26"/>
  <c r="K87" i="26"/>
  <c r="J87" i="26"/>
  <c r="I87" i="26"/>
  <c r="G104" i="28"/>
  <c r="G34" i="28"/>
  <c r="G48" i="28"/>
  <c r="I40" i="28"/>
  <c r="K40" i="28"/>
  <c r="C48" i="26"/>
  <c r="C104" i="26"/>
  <c r="K39" i="27"/>
  <c r="J39" i="27"/>
  <c r="I39" i="27"/>
  <c r="K59" i="27"/>
  <c r="J59" i="27"/>
  <c r="I59" i="27"/>
  <c r="K42" i="27"/>
  <c r="I42" i="27"/>
  <c r="J42" i="27"/>
  <c r="J113" i="27"/>
  <c r="I113" i="27"/>
  <c r="K113" i="27"/>
  <c r="K121" i="27"/>
  <c r="J121" i="27"/>
  <c r="I121" i="27"/>
  <c r="K95" i="27"/>
  <c r="J95" i="27"/>
  <c r="I95" i="27"/>
  <c r="J79" i="27"/>
  <c r="I79" i="27"/>
  <c r="K79" i="27"/>
  <c r="J130" i="27"/>
  <c r="I130" i="27"/>
  <c r="K130" i="27"/>
  <c r="K155" i="27"/>
  <c r="J155" i="27"/>
  <c r="I155" i="27"/>
  <c r="K136" i="27"/>
  <c r="J136" i="27"/>
  <c r="I136" i="27"/>
  <c r="K71" i="27"/>
  <c r="I71" i="27"/>
  <c r="J71" i="27"/>
  <c r="K140" i="27"/>
  <c r="I140" i="27"/>
  <c r="J140" i="27"/>
  <c r="J64" i="27"/>
  <c r="I64" i="27"/>
  <c r="K64" i="27"/>
  <c r="J141" i="27"/>
  <c r="K141" i="27"/>
  <c r="I141" i="27"/>
  <c r="J100" i="27"/>
  <c r="K100" i="27"/>
  <c r="I100" i="27"/>
  <c r="D104" i="26"/>
  <c r="F104" i="26"/>
  <c r="I36" i="26"/>
  <c r="J36" i="26"/>
  <c r="I153" i="26"/>
  <c r="J153" i="26"/>
  <c r="J93" i="26"/>
  <c r="I93" i="26"/>
  <c r="J25" i="26"/>
  <c r="I25" i="26"/>
  <c r="J60" i="26"/>
  <c r="I60" i="26"/>
  <c r="J145" i="26"/>
  <c r="I145" i="26"/>
  <c r="J74" i="26"/>
  <c r="I74" i="26"/>
  <c r="J143" i="26"/>
  <c r="I143" i="26"/>
  <c r="F20" i="27"/>
  <c r="E62" i="26"/>
  <c r="E63" i="22"/>
  <c r="D133" i="22"/>
  <c r="H96" i="21"/>
  <c r="I96" i="21"/>
  <c r="D35" i="22"/>
  <c r="C21" i="22"/>
  <c r="C147" i="22"/>
  <c r="I114" i="21"/>
  <c r="H114" i="21"/>
  <c r="H45" i="21"/>
  <c r="I45" i="21"/>
  <c r="I98" i="21"/>
  <c r="H98" i="21"/>
  <c r="G106" i="21"/>
  <c r="I29" i="21"/>
  <c r="H29" i="21"/>
  <c r="H150" i="19"/>
  <c r="G149" i="19"/>
  <c r="H124" i="19"/>
  <c r="X56" i="19"/>
  <c r="H54" i="19"/>
  <c r="R48" i="19"/>
  <c r="P48" i="19"/>
  <c r="X45" i="19"/>
  <c r="H43" i="19"/>
  <c r="P40" i="19"/>
  <c r="X34" i="19"/>
  <c r="H32" i="19"/>
  <c r="R29" i="19"/>
  <c r="P29" i="19"/>
  <c r="X26" i="19"/>
  <c r="G23" i="19"/>
  <c r="H24" i="19"/>
  <c r="P18" i="19"/>
  <c r="R18" i="19"/>
  <c r="X15" i="19"/>
  <c r="G21" i="19"/>
  <c r="H13" i="19"/>
  <c r="O9" i="19"/>
  <c r="R10" i="19"/>
  <c r="P10" i="19"/>
  <c r="U132" i="18"/>
  <c r="U120" i="18"/>
  <c r="X20" i="22"/>
  <c r="W20" i="22"/>
  <c r="V20" i="22"/>
  <c r="L16" i="22"/>
  <c r="K16" i="22"/>
  <c r="J16" i="22"/>
  <c r="K95" i="22"/>
  <c r="L95" i="22"/>
  <c r="J95" i="22"/>
  <c r="K99" i="22"/>
  <c r="L99" i="22"/>
  <c r="J99" i="22"/>
  <c r="K48" i="22"/>
  <c r="J48" i="22"/>
  <c r="L48" i="22"/>
  <c r="K142" i="22"/>
  <c r="L142" i="22"/>
  <c r="J142" i="22"/>
  <c r="K83" i="22"/>
  <c r="I91" i="22"/>
  <c r="L83" i="22"/>
  <c r="J83" i="22"/>
  <c r="K122" i="22"/>
  <c r="J122" i="22"/>
  <c r="L122" i="22"/>
  <c r="K160" i="22"/>
  <c r="L160" i="22"/>
  <c r="J160" i="22"/>
  <c r="K84" i="22"/>
  <c r="L84" i="22"/>
  <c r="J84" i="22"/>
  <c r="K123" i="22"/>
  <c r="J123" i="22"/>
  <c r="L123" i="22"/>
  <c r="K157" i="22"/>
  <c r="J157" i="22"/>
  <c r="L157" i="22"/>
  <c r="K94" i="22"/>
  <c r="J94" i="22"/>
  <c r="L94" i="22"/>
  <c r="J132" i="22"/>
  <c r="L132" i="22"/>
  <c r="K132" i="22"/>
  <c r="K112" i="22"/>
  <c r="J112" i="22"/>
  <c r="L112" i="22"/>
  <c r="H21" i="22"/>
  <c r="H133" i="22"/>
  <c r="J32" i="22"/>
  <c r="K32" i="22"/>
  <c r="Q19" i="21"/>
  <c r="R19" i="21"/>
  <c r="Q16" i="21"/>
  <c r="R16" i="21"/>
  <c r="P22" i="21"/>
  <c r="E78" i="21"/>
  <c r="H144" i="19"/>
  <c r="H118" i="19"/>
  <c r="G105" i="19"/>
  <c r="H97" i="19"/>
  <c r="G93" i="19"/>
  <c r="H84" i="19"/>
  <c r="G91" i="19"/>
  <c r="H71" i="19"/>
  <c r="G77" i="19"/>
  <c r="U160" i="18"/>
  <c r="M104" i="18"/>
  <c r="U76" i="18"/>
  <c r="E62" i="18"/>
  <c r="H18" i="21"/>
  <c r="H160" i="21"/>
  <c r="F148" i="21"/>
  <c r="H156" i="21"/>
  <c r="H60" i="21"/>
  <c r="H138" i="21"/>
  <c r="H145" i="21"/>
  <c r="D120" i="21"/>
  <c r="Y149" i="18"/>
  <c r="X149" i="18"/>
  <c r="W148" i="18"/>
  <c r="G118" i="18"/>
  <c r="Y71" i="18"/>
  <c r="X71" i="18"/>
  <c r="Y38" i="18"/>
  <c r="X38" i="18"/>
  <c r="Y9" i="18"/>
  <c r="X9" i="18"/>
  <c r="W8" i="18"/>
  <c r="Y69" i="18" s="1"/>
  <c r="X95" i="18"/>
  <c r="X109" i="18"/>
  <c r="Y109" i="18"/>
  <c r="O34" i="18"/>
  <c r="O22" i="18"/>
  <c r="O118" i="18"/>
  <c r="O132" i="18"/>
  <c r="I143" i="18"/>
  <c r="F35" i="22"/>
  <c r="F106" i="21"/>
  <c r="C22" i="21"/>
  <c r="H58" i="21"/>
  <c r="N133" i="19"/>
  <c r="P125" i="19"/>
  <c r="E9" i="19"/>
  <c r="I137" i="18"/>
  <c r="J137" i="18"/>
  <c r="X87" i="18"/>
  <c r="I41" i="18"/>
  <c r="Q159" i="18"/>
  <c r="R159" i="18"/>
  <c r="R112" i="18"/>
  <c r="Q112" i="18"/>
  <c r="R70" i="18"/>
  <c r="Q70" i="18"/>
  <c r="Q156" i="18"/>
  <c r="R156" i="18"/>
  <c r="I155" i="18"/>
  <c r="I52" i="18"/>
  <c r="J138" i="18"/>
  <c r="H146" i="18"/>
  <c r="I138" i="18"/>
  <c r="H134" i="18"/>
  <c r="I61" i="18"/>
  <c r="I139" i="18"/>
  <c r="I153" i="18"/>
  <c r="C49" i="17"/>
  <c r="I15" i="17"/>
  <c r="J15" i="17"/>
  <c r="C161" i="17"/>
  <c r="F49" i="19"/>
  <c r="F21" i="19"/>
  <c r="F9" i="19"/>
  <c r="F51" i="19"/>
  <c r="H117" i="19"/>
  <c r="H82" i="19"/>
  <c r="H140" i="19"/>
  <c r="F106" i="18"/>
  <c r="X66" i="18"/>
  <c r="Q26" i="18"/>
  <c r="P34" i="18"/>
  <c r="R26" i="18"/>
  <c r="I9" i="18"/>
  <c r="H8" i="18"/>
  <c r="J16" i="18" s="1"/>
  <c r="C119" i="17"/>
  <c r="C107" i="17"/>
  <c r="M49" i="19"/>
  <c r="E133" i="19"/>
  <c r="E147" i="19"/>
  <c r="X140" i="18"/>
  <c r="J56" i="18"/>
  <c r="I56" i="18"/>
  <c r="F20" i="18"/>
  <c r="X13" i="18"/>
  <c r="X115" i="18"/>
  <c r="V48" i="18"/>
  <c r="J146" i="17"/>
  <c r="I146" i="17"/>
  <c r="J25" i="17"/>
  <c r="I25" i="17"/>
  <c r="P101" i="19"/>
  <c r="P60" i="19"/>
  <c r="F35" i="19"/>
  <c r="N63" i="19"/>
  <c r="N51" i="19"/>
  <c r="P126" i="19"/>
  <c r="P127" i="19"/>
  <c r="P88" i="19"/>
  <c r="P152" i="19"/>
  <c r="P70" i="19"/>
  <c r="N77" i="19"/>
  <c r="P128" i="19"/>
  <c r="N134" i="18"/>
  <c r="I111" i="18"/>
  <c r="Q88" i="18"/>
  <c r="R88" i="18"/>
  <c r="I71" i="18"/>
  <c r="J101" i="17"/>
  <c r="I101" i="17"/>
  <c r="C65" i="17"/>
  <c r="C9" i="17"/>
  <c r="K88" i="17"/>
  <c r="I88" i="17"/>
  <c r="J88" i="17"/>
  <c r="J158" i="17"/>
  <c r="I158" i="17"/>
  <c r="J57" i="17"/>
  <c r="I57" i="17"/>
  <c r="H63" i="17"/>
  <c r="J143" i="17"/>
  <c r="I143" i="17"/>
  <c r="M65" i="19"/>
  <c r="M9" i="19"/>
  <c r="V160" i="18"/>
  <c r="X123" i="18"/>
  <c r="R99" i="18"/>
  <c r="Q99" i="18"/>
  <c r="S21" i="22"/>
  <c r="T76" i="18"/>
  <c r="D20" i="18"/>
  <c r="D63" i="17"/>
  <c r="E105" i="16"/>
  <c r="J69" i="16"/>
  <c r="I69" i="16"/>
  <c r="H77" i="16"/>
  <c r="D63" i="15"/>
  <c r="U9" i="12"/>
  <c r="X89" i="19"/>
  <c r="X123" i="19"/>
  <c r="X156" i="19"/>
  <c r="X141" i="19"/>
  <c r="V63" i="19"/>
  <c r="X144" i="19"/>
  <c r="V93" i="19"/>
  <c r="X94" i="19"/>
  <c r="X128" i="19"/>
  <c r="X75" i="19"/>
  <c r="X142" i="19"/>
  <c r="T34" i="18"/>
  <c r="L64" i="18"/>
  <c r="L50" i="18"/>
  <c r="L134" i="18"/>
  <c r="L148" i="18"/>
  <c r="D160" i="18"/>
  <c r="C133" i="16"/>
  <c r="J94" i="16"/>
  <c r="I94" i="16"/>
  <c r="H93" i="16"/>
  <c r="I66" i="16"/>
  <c r="H65" i="16"/>
  <c r="J66" i="16"/>
  <c r="E51" i="16"/>
  <c r="I18" i="16"/>
  <c r="J18" i="16"/>
  <c r="S9" i="16"/>
  <c r="E133" i="16"/>
  <c r="E121" i="16"/>
  <c r="E93" i="16"/>
  <c r="G91" i="15"/>
  <c r="D77" i="15"/>
  <c r="K76" i="18"/>
  <c r="K20" i="18"/>
  <c r="K8" i="18"/>
  <c r="D147" i="16"/>
  <c r="G133" i="15"/>
  <c r="O23" i="14"/>
  <c r="V91" i="19"/>
  <c r="X83" i="19"/>
  <c r="D63" i="16"/>
  <c r="D132" i="13"/>
  <c r="J130" i="16"/>
  <c r="I130" i="16"/>
  <c r="G93" i="17"/>
  <c r="T9" i="16"/>
  <c r="V10" i="16"/>
  <c r="U10" i="16"/>
  <c r="I59" i="16"/>
  <c r="J59" i="16"/>
  <c r="J72" i="17"/>
  <c r="I72" i="17"/>
  <c r="T21" i="15"/>
  <c r="E49" i="17"/>
  <c r="G104" i="13"/>
  <c r="K130" i="13"/>
  <c r="J130" i="13"/>
  <c r="I130" i="13"/>
  <c r="I46" i="13"/>
  <c r="K46" i="13"/>
  <c r="J46" i="13"/>
  <c r="S55" i="12"/>
  <c r="V55" i="12"/>
  <c r="T55" i="12"/>
  <c r="A13" i="12"/>
  <c r="I13" i="12"/>
  <c r="G55" i="12"/>
  <c r="J13" i="12"/>
  <c r="J18" i="12"/>
  <c r="I18" i="12"/>
  <c r="M57" i="15"/>
  <c r="L57" i="15"/>
  <c r="K57" i="15"/>
  <c r="J57" i="15"/>
  <c r="I57" i="15"/>
  <c r="K93" i="15"/>
  <c r="J93" i="15"/>
  <c r="I93" i="15"/>
  <c r="M93" i="15"/>
  <c r="L93" i="15"/>
  <c r="J143" i="13"/>
  <c r="I143" i="13"/>
  <c r="K143" i="13"/>
  <c r="K95" i="13"/>
  <c r="J95" i="13"/>
  <c r="I95" i="13"/>
  <c r="F54" i="12"/>
  <c r="K33" i="13"/>
  <c r="J33" i="13"/>
  <c r="I33" i="13"/>
  <c r="I41" i="5"/>
  <c r="M41" i="5"/>
  <c r="L41" i="5"/>
  <c r="K41" i="5"/>
  <c r="J41" i="5"/>
  <c r="S21" i="6"/>
  <c r="R21" i="6"/>
  <c r="Q21" i="6"/>
  <c r="T54" i="12"/>
  <c r="S54" i="12"/>
  <c r="J9" i="5"/>
  <c r="L9" i="5"/>
  <c r="I8" i="5"/>
  <c r="K8" i="5"/>
  <c r="L29" i="5"/>
  <c r="J29" i="5"/>
  <c r="K15" i="3"/>
  <c r="J15" i="3"/>
  <c r="L69" i="3"/>
  <c r="K69" i="3"/>
  <c r="J69" i="3"/>
  <c r="J10" i="42"/>
  <c r="I10" i="42"/>
  <c r="H10" i="42"/>
  <c r="L10" i="42"/>
  <c r="M10" i="42"/>
  <c r="I140" i="43"/>
  <c r="H140" i="43"/>
  <c r="K140" i="43" s="1"/>
  <c r="G140" i="43"/>
  <c r="L140" i="43"/>
  <c r="M140" i="43"/>
  <c r="I6" i="41"/>
  <c r="H6" i="41"/>
  <c r="J6" i="41"/>
  <c r="J11" i="41"/>
  <c r="J12" i="41"/>
  <c r="Q37" i="36"/>
  <c r="P37" i="36"/>
  <c r="Q43" i="36"/>
  <c r="P43" i="36"/>
  <c r="F251" i="30"/>
  <c r="J36" i="37"/>
  <c r="I36" i="37"/>
  <c r="F282" i="30"/>
  <c r="L80" i="31"/>
  <c r="J100" i="31"/>
  <c r="F192" i="30"/>
  <c r="P40" i="37"/>
  <c r="Q40" i="37"/>
  <c r="J186" i="30"/>
  <c r="E62" i="27"/>
  <c r="F236" i="30"/>
  <c r="N8" i="35"/>
  <c r="E132" i="28"/>
  <c r="L99" i="28"/>
  <c r="J99" i="28"/>
  <c r="I99" i="28"/>
  <c r="M99" i="28"/>
  <c r="K99" i="28"/>
  <c r="K120" i="28"/>
  <c r="I120" i="28"/>
  <c r="M120" i="28"/>
  <c r="L120" i="28"/>
  <c r="J120" i="28"/>
  <c r="H213" i="30"/>
  <c r="F210" i="30"/>
  <c r="L210" i="30"/>
  <c r="K138" i="26"/>
  <c r="H146" i="26"/>
  <c r="J138" i="26"/>
  <c r="I138" i="26"/>
  <c r="I141" i="26"/>
  <c r="K141" i="26"/>
  <c r="J141" i="26"/>
  <c r="G146" i="27"/>
  <c r="G90" i="28"/>
  <c r="K111" i="27"/>
  <c r="I111" i="27"/>
  <c r="J111" i="27"/>
  <c r="D62" i="26"/>
  <c r="I23" i="27"/>
  <c r="K23" i="27"/>
  <c r="J23" i="27"/>
  <c r="K103" i="27"/>
  <c r="J103" i="27"/>
  <c r="I103" i="27"/>
  <c r="K114" i="27"/>
  <c r="I114" i="27"/>
  <c r="J114" i="27"/>
  <c r="I143" i="27"/>
  <c r="J143" i="27"/>
  <c r="K143" i="27"/>
  <c r="G132" i="26"/>
  <c r="E161" i="22"/>
  <c r="D21" i="22"/>
  <c r="W16" i="22"/>
  <c r="V16" i="22"/>
  <c r="X16" i="22"/>
  <c r="C133" i="22"/>
  <c r="I140" i="21"/>
  <c r="H140" i="21"/>
  <c r="G148" i="21"/>
  <c r="I55" i="21"/>
  <c r="H55" i="21"/>
  <c r="G63" i="22"/>
  <c r="O49" i="19"/>
  <c r="R41" i="19"/>
  <c r="P41" i="19"/>
  <c r="H18" i="35"/>
  <c r="F79" i="31"/>
  <c r="H257" i="30"/>
  <c r="J257" i="30"/>
  <c r="J10" i="37"/>
  <c r="I10" i="37"/>
  <c r="J7" i="37"/>
  <c r="I7" i="37"/>
  <c r="H278" i="30"/>
  <c r="J278" i="30"/>
  <c r="H15" i="35"/>
  <c r="Q49" i="37"/>
  <c r="P49" i="37"/>
  <c r="L75" i="31"/>
  <c r="J101" i="31"/>
  <c r="J192" i="30"/>
  <c r="P13" i="37"/>
  <c r="Q13" i="37"/>
  <c r="P41" i="37"/>
  <c r="Q41" i="37"/>
  <c r="Q29" i="37"/>
  <c r="P29" i="37"/>
  <c r="D160" i="28"/>
  <c r="F119" i="30"/>
  <c r="H119" i="30"/>
  <c r="E132" i="27"/>
  <c r="E20" i="27"/>
  <c r="F58" i="30"/>
  <c r="H58" i="30"/>
  <c r="F238" i="30"/>
  <c r="H235" i="30"/>
  <c r="F234" i="30"/>
  <c r="F82" i="30"/>
  <c r="H82" i="30"/>
  <c r="AJ9" i="35"/>
  <c r="AL9" i="35"/>
  <c r="AK9" i="35"/>
  <c r="L84" i="28"/>
  <c r="K84" i="28"/>
  <c r="M84" i="28"/>
  <c r="J84" i="28"/>
  <c r="I84" i="28"/>
  <c r="N9" i="41"/>
  <c r="L9" i="41"/>
  <c r="P9" i="41"/>
  <c r="Q9" i="41"/>
  <c r="H8" i="42"/>
  <c r="J8" i="42"/>
  <c r="I8" i="42"/>
  <c r="M8" i="42"/>
  <c r="S13" i="43"/>
  <c r="R13" i="43"/>
  <c r="V38" i="35"/>
  <c r="W38" i="35"/>
  <c r="H83" i="31"/>
  <c r="P45" i="36"/>
  <c r="Q45" i="36"/>
  <c r="F83" i="31"/>
  <c r="F258" i="30"/>
  <c r="H258" i="30"/>
  <c r="J11" i="37"/>
  <c r="I11" i="37"/>
  <c r="F279" i="30"/>
  <c r="H279" i="30"/>
  <c r="L43" i="31"/>
  <c r="F125" i="30"/>
  <c r="H125" i="30"/>
  <c r="N100" i="33"/>
  <c r="J39" i="31"/>
  <c r="L39" i="31"/>
  <c r="J193" i="30"/>
  <c r="Q42" i="37"/>
  <c r="P42" i="37"/>
  <c r="P37" i="37"/>
  <c r="Q37" i="37"/>
  <c r="L125" i="30"/>
  <c r="D160" i="27"/>
  <c r="D48" i="27"/>
  <c r="I35" i="35"/>
  <c r="H35" i="35"/>
  <c r="F62" i="30"/>
  <c r="H62" i="30"/>
  <c r="AJ18" i="35"/>
  <c r="AK18" i="35"/>
  <c r="AL18" i="35"/>
  <c r="L108" i="28"/>
  <c r="J108" i="28"/>
  <c r="M64" i="28"/>
  <c r="L64" i="28"/>
  <c r="J64" i="28"/>
  <c r="K64" i="28"/>
  <c r="I64" i="28"/>
  <c r="L144" i="28"/>
  <c r="K144" i="28"/>
  <c r="M144" i="28"/>
  <c r="J144" i="28"/>
  <c r="I144" i="28"/>
  <c r="I31" i="28"/>
  <c r="K31" i="28"/>
  <c r="J31" i="28"/>
  <c r="M31" i="28"/>
  <c r="L31" i="28"/>
  <c r="K137" i="28"/>
  <c r="I137" i="28"/>
  <c r="M137" i="28"/>
  <c r="L137" i="28"/>
  <c r="J137" i="28"/>
  <c r="M43" i="28"/>
  <c r="L43" i="28"/>
  <c r="K43" i="28"/>
  <c r="J43" i="28"/>
  <c r="I43" i="28"/>
  <c r="H214" i="30"/>
  <c r="J212" i="30"/>
  <c r="H218" i="30"/>
  <c r="H118" i="26"/>
  <c r="K110" i="26"/>
  <c r="J110" i="26"/>
  <c r="I110" i="26"/>
  <c r="G145" i="45"/>
  <c r="H145" i="45"/>
  <c r="K145" i="45" s="1"/>
  <c r="O141" i="45"/>
  <c r="L141" i="45"/>
  <c r="N141" i="45"/>
  <c r="M141" i="45"/>
  <c r="G138" i="44"/>
  <c r="I138" i="44"/>
  <c r="H138" i="44"/>
  <c r="M138" i="44"/>
  <c r="L138" i="44"/>
  <c r="N145" i="43"/>
  <c r="O145" i="43"/>
  <c r="M145" i="43"/>
  <c r="L145" i="43"/>
  <c r="C146" i="45"/>
  <c r="F9" i="41"/>
  <c r="F8" i="41"/>
  <c r="P8" i="41"/>
  <c r="R8" i="41"/>
  <c r="Q8" i="41"/>
  <c r="S8" i="41"/>
  <c r="T8" i="41"/>
  <c r="I125" i="39"/>
  <c r="H125" i="39"/>
  <c r="G125" i="39"/>
  <c r="M125" i="39"/>
  <c r="L125" i="39"/>
  <c r="S7" i="43"/>
  <c r="R7" i="43"/>
  <c r="I142" i="43"/>
  <c r="G142" i="43"/>
  <c r="H142" i="43"/>
  <c r="K142" i="43" s="1"/>
  <c r="L142" i="43"/>
  <c r="M142" i="43"/>
  <c r="I141" i="43"/>
  <c r="H141" i="43"/>
  <c r="K141" i="43" s="1"/>
  <c r="G141" i="43"/>
  <c r="M141" i="43"/>
  <c r="L141" i="43"/>
  <c r="W32" i="35"/>
  <c r="V32" i="35"/>
  <c r="S8" i="40"/>
  <c r="R8" i="40"/>
  <c r="J47" i="36"/>
  <c r="I47" i="36"/>
  <c r="J39" i="36"/>
  <c r="I39" i="36"/>
  <c r="J48" i="36"/>
  <c r="I48" i="36"/>
  <c r="AT16" i="35"/>
  <c r="AS16" i="35"/>
  <c r="AU16" i="35"/>
  <c r="AR16" i="35"/>
  <c r="AV16" i="35"/>
  <c r="H77" i="31"/>
  <c r="I25" i="36"/>
  <c r="J25" i="36"/>
  <c r="I20" i="36"/>
  <c r="J20" i="36"/>
  <c r="P15" i="36"/>
  <c r="Q15" i="36"/>
  <c r="Q46" i="36"/>
  <c r="P46" i="36"/>
  <c r="Q31" i="36"/>
  <c r="P31" i="36"/>
  <c r="AL36" i="35"/>
  <c r="AK36" i="35"/>
  <c r="V12" i="35"/>
  <c r="H39" i="31"/>
  <c r="Q41" i="36"/>
  <c r="P41" i="36"/>
  <c r="F101" i="31"/>
  <c r="F58" i="31"/>
  <c r="F35" i="31"/>
  <c r="F108" i="31"/>
  <c r="H108" i="31"/>
  <c r="F32" i="31"/>
  <c r="H32" i="31"/>
  <c r="L253" i="30"/>
  <c r="N253" i="30"/>
  <c r="L259" i="30"/>
  <c r="I12" i="37"/>
  <c r="J12" i="37"/>
  <c r="I37" i="37"/>
  <c r="J37" i="37"/>
  <c r="J33" i="37"/>
  <c r="I33" i="37"/>
  <c r="J32" i="37"/>
  <c r="I32" i="37"/>
  <c r="AU18" i="35"/>
  <c r="AT18" i="35"/>
  <c r="N274" i="30"/>
  <c r="L280" i="30"/>
  <c r="F64" i="31"/>
  <c r="N97" i="33"/>
  <c r="L57" i="31"/>
  <c r="L65" i="31"/>
  <c r="L98" i="31"/>
  <c r="N98" i="31"/>
  <c r="L32" i="31"/>
  <c r="L42" i="31"/>
  <c r="F190" i="30"/>
  <c r="E146" i="27"/>
  <c r="J99" i="31"/>
  <c r="J56" i="31"/>
  <c r="J78" i="31"/>
  <c r="J82" i="31"/>
  <c r="N187" i="30"/>
  <c r="N188" i="30"/>
  <c r="F195" i="30"/>
  <c r="Q9" i="37"/>
  <c r="P9" i="37"/>
  <c r="P26" i="37"/>
  <c r="Q26" i="37"/>
  <c r="P17" i="37"/>
  <c r="Q17" i="37"/>
  <c r="Q50" i="37"/>
  <c r="P50" i="37"/>
  <c r="Q23" i="37"/>
  <c r="P23" i="37"/>
  <c r="L188" i="30"/>
  <c r="L79" i="30"/>
  <c r="C146" i="28"/>
  <c r="L108" i="31"/>
  <c r="F196" i="30"/>
  <c r="H196" i="30"/>
  <c r="L123" i="30"/>
  <c r="J81" i="30"/>
  <c r="L81" i="30"/>
  <c r="C160" i="28"/>
  <c r="C132" i="28"/>
  <c r="F62" i="28"/>
  <c r="E76" i="27"/>
  <c r="D34" i="27"/>
  <c r="E16" i="43"/>
  <c r="F16" i="43" s="1"/>
  <c r="F6" i="43"/>
  <c r="I6" i="43"/>
  <c r="H6" i="43"/>
  <c r="I38" i="35"/>
  <c r="H38" i="35"/>
  <c r="H60" i="30"/>
  <c r="J60" i="30"/>
  <c r="H75" i="30"/>
  <c r="J75" i="30"/>
  <c r="L233" i="30"/>
  <c r="H238" i="30"/>
  <c r="L230" i="30"/>
  <c r="J238" i="30"/>
  <c r="J230" i="30"/>
  <c r="H236" i="30"/>
  <c r="F63" i="30"/>
  <c r="N15" i="35"/>
  <c r="N9" i="35"/>
  <c r="F65" i="30"/>
  <c r="H65" i="30"/>
  <c r="AL8" i="35"/>
  <c r="AK8" i="35"/>
  <c r="AJ8" i="35"/>
  <c r="E20" i="28"/>
  <c r="N75" i="31"/>
  <c r="E160" i="28"/>
  <c r="L136" i="28"/>
  <c r="K136" i="28"/>
  <c r="M136" i="28"/>
  <c r="J136" i="28"/>
  <c r="I136" i="28"/>
  <c r="I14" i="28"/>
  <c r="L14" i="28"/>
  <c r="K14" i="28"/>
  <c r="J14" i="28"/>
  <c r="M14" i="28"/>
  <c r="M12" i="28"/>
  <c r="L12" i="28"/>
  <c r="K12" i="28"/>
  <c r="I12" i="28"/>
  <c r="H20" i="28"/>
  <c r="J12" i="28"/>
  <c r="M107" i="28"/>
  <c r="L107" i="28"/>
  <c r="K107" i="28"/>
  <c r="J107" i="28"/>
  <c r="I107" i="28"/>
  <c r="M89" i="28"/>
  <c r="L89" i="28"/>
  <c r="K89" i="28"/>
  <c r="J89" i="28"/>
  <c r="I89" i="28"/>
  <c r="I126" i="28"/>
  <c r="L126" i="28"/>
  <c r="K126" i="28"/>
  <c r="J126" i="28"/>
  <c r="M126" i="28"/>
  <c r="M79" i="28"/>
  <c r="K79" i="28"/>
  <c r="J79" i="28"/>
  <c r="I79" i="28"/>
  <c r="L79" i="28"/>
  <c r="L47" i="28"/>
  <c r="J47" i="28"/>
  <c r="I47" i="28"/>
  <c r="K47" i="28"/>
  <c r="M47" i="28"/>
  <c r="K8" i="28"/>
  <c r="I8" i="28"/>
  <c r="M8" i="28"/>
  <c r="L8" i="28"/>
  <c r="J8" i="28"/>
  <c r="M39" i="28"/>
  <c r="M143" i="28"/>
  <c r="M24" i="28"/>
  <c r="M98" i="28"/>
  <c r="M57" i="28"/>
  <c r="M74" i="28"/>
  <c r="M158" i="28"/>
  <c r="M44" i="28"/>
  <c r="M23" i="28"/>
  <c r="M108" i="28"/>
  <c r="M29" i="28"/>
  <c r="M18" i="28"/>
  <c r="M30" i="28"/>
  <c r="M56" i="28"/>
  <c r="M38" i="28"/>
  <c r="M66" i="28"/>
  <c r="M40" i="28"/>
  <c r="M36" i="28"/>
  <c r="M73" i="28"/>
  <c r="M113" i="28"/>
  <c r="M15" i="28"/>
  <c r="M153" i="28"/>
  <c r="M53" i="28"/>
  <c r="M65" i="28"/>
  <c r="K85" i="28"/>
  <c r="I85" i="28"/>
  <c r="L85" i="28"/>
  <c r="M85" i="28"/>
  <c r="J85" i="28"/>
  <c r="K154" i="28"/>
  <c r="I154" i="28"/>
  <c r="M154" i="28"/>
  <c r="L154" i="28"/>
  <c r="J154" i="28"/>
  <c r="J71" i="28"/>
  <c r="K71" i="28"/>
  <c r="M71" i="28"/>
  <c r="I71" i="28"/>
  <c r="L71" i="28"/>
  <c r="J140" i="28"/>
  <c r="K140" i="28"/>
  <c r="I140" i="28"/>
  <c r="L140" i="28"/>
  <c r="M140" i="28"/>
  <c r="M60" i="28"/>
  <c r="L60" i="28"/>
  <c r="K60" i="28"/>
  <c r="I60" i="28"/>
  <c r="J60" i="28"/>
  <c r="M129" i="28"/>
  <c r="L129" i="28"/>
  <c r="K129" i="28"/>
  <c r="J129" i="28"/>
  <c r="I129" i="28"/>
  <c r="J213" i="30"/>
  <c r="H216" i="30"/>
  <c r="F215" i="30"/>
  <c r="J219" i="30"/>
  <c r="L213" i="30"/>
  <c r="J97" i="26"/>
  <c r="I97" i="26"/>
  <c r="K97" i="26"/>
  <c r="H104" i="26"/>
  <c r="I41" i="26"/>
  <c r="K41" i="26"/>
  <c r="J41" i="26"/>
  <c r="I98" i="26"/>
  <c r="K98" i="26"/>
  <c r="J98" i="26"/>
  <c r="H90" i="26"/>
  <c r="K82" i="26"/>
  <c r="J82" i="26"/>
  <c r="I82" i="26"/>
  <c r="K159" i="26"/>
  <c r="J159" i="26"/>
  <c r="I159" i="26"/>
  <c r="J84" i="26"/>
  <c r="I84" i="26"/>
  <c r="K84" i="26"/>
  <c r="G76" i="27"/>
  <c r="G62" i="27"/>
  <c r="G160" i="27"/>
  <c r="J149" i="26"/>
  <c r="I149" i="26"/>
  <c r="K149" i="26"/>
  <c r="K66" i="26"/>
  <c r="J66" i="26"/>
  <c r="I66" i="26"/>
  <c r="G76" i="28"/>
  <c r="I36" i="28"/>
  <c r="K36" i="28"/>
  <c r="K24" i="28"/>
  <c r="I24" i="28"/>
  <c r="G146" i="28"/>
  <c r="G62" i="28"/>
  <c r="K57" i="28"/>
  <c r="I57" i="28"/>
  <c r="G132" i="28"/>
  <c r="C132" i="26"/>
  <c r="C62" i="26"/>
  <c r="C160" i="26"/>
  <c r="F48" i="26"/>
  <c r="K41" i="27"/>
  <c r="J41" i="27"/>
  <c r="I41" i="27"/>
  <c r="K69" i="27"/>
  <c r="J69" i="27"/>
  <c r="I69" i="27"/>
  <c r="K129" i="27"/>
  <c r="J129" i="27"/>
  <c r="I129" i="27"/>
  <c r="I116" i="27"/>
  <c r="K116" i="27"/>
  <c r="J116" i="27"/>
  <c r="J139" i="27"/>
  <c r="I139" i="27"/>
  <c r="K139" i="27"/>
  <c r="I99" i="27"/>
  <c r="J99" i="27"/>
  <c r="K99" i="27"/>
  <c r="J101" i="27"/>
  <c r="K101" i="27"/>
  <c r="I101" i="27"/>
  <c r="I134" i="27"/>
  <c r="J134" i="27"/>
  <c r="K134" i="27"/>
  <c r="J53" i="27"/>
  <c r="I53" i="27"/>
  <c r="K53" i="27"/>
  <c r="K154" i="27"/>
  <c r="J154" i="27"/>
  <c r="I154" i="27"/>
  <c r="K80" i="27"/>
  <c r="I80" i="27"/>
  <c r="J80" i="27"/>
  <c r="K149" i="27"/>
  <c r="I149" i="27"/>
  <c r="J149" i="27"/>
  <c r="J72" i="27"/>
  <c r="K72" i="27"/>
  <c r="I72" i="27"/>
  <c r="J150" i="27"/>
  <c r="K150" i="27"/>
  <c r="I150" i="27"/>
  <c r="K109" i="27"/>
  <c r="J109" i="27"/>
  <c r="I109" i="27"/>
  <c r="K13" i="27"/>
  <c r="J13" i="27"/>
  <c r="I13" i="27"/>
  <c r="F160" i="26"/>
  <c r="J88" i="26"/>
  <c r="I88" i="26"/>
  <c r="I14" i="26"/>
  <c r="J14" i="26"/>
  <c r="I53" i="26"/>
  <c r="J53" i="26"/>
  <c r="G20" i="26"/>
  <c r="J12" i="26"/>
  <c r="I12" i="26"/>
  <c r="I29" i="26"/>
  <c r="J29" i="26"/>
  <c r="J114" i="26"/>
  <c r="I114" i="26"/>
  <c r="J33" i="26"/>
  <c r="I33" i="26"/>
  <c r="G118" i="26"/>
  <c r="G76" i="26"/>
  <c r="J68" i="26"/>
  <c r="I68" i="26"/>
  <c r="G160" i="26"/>
  <c r="J152" i="26"/>
  <c r="I152" i="26"/>
  <c r="F34" i="27"/>
  <c r="F132" i="27"/>
  <c r="E20" i="26"/>
  <c r="E160" i="26"/>
  <c r="E104" i="26"/>
  <c r="D147" i="22"/>
  <c r="E147" i="22"/>
  <c r="H87" i="21"/>
  <c r="I87" i="21"/>
  <c r="G92" i="21"/>
  <c r="D161" i="22"/>
  <c r="C77" i="22"/>
  <c r="I105" i="21"/>
  <c r="H105" i="21"/>
  <c r="H28" i="21"/>
  <c r="G36" i="21"/>
  <c r="I28" i="21"/>
  <c r="D91" i="22"/>
  <c r="I89" i="21"/>
  <c r="H89" i="21"/>
  <c r="G119" i="22"/>
  <c r="K146" i="22"/>
  <c r="J146" i="22"/>
  <c r="L146" i="22"/>
  <c r="R146" i="19"/>
  <c r="P146" i="19"/>
  <c r="X117" i="19"/>
  <c r="P56" i="19"/>
  <c r="R56" i="19"/>
  <c r="X53" i="19"/>
  <c r="H48" i="19"/>
  <c r="P45" i="19"/>
  <c r="R45" i="19"/>
  <c r="X42" i="19"/>
  <c r="H40" i="19"/>
  <c r="P34" i="19"/>
  <c r="R34" i="19"/>
  <c r="X31" i="19"/>
  <c r="H29" i="19"/>
  <c r="P26" i="19"/>
  <c r="R26" i="19"/>
  <c r="X20" i="19"/>
  <c r="H18" i="19"/>
  <c r="R15" i="19"/>
  <c r="P15" i="19"/>
  <c r="X12" i="19"/>
  <c r="G9" i="19"/>
  <c r="J127" i="19" s="1"/>
  <c r="H10" i="19"/>
  <c r="M132" i="18"/>
  <c r="M120" i="18"/>
  <c r="V11" i="22"/>
  <c r="X11" i="22"/>
  <c r="W11" i="22"/>
  <c r="L26" i="22"/>
  <c r="K26" i="22"/>
  <c r="J26" i="22"/>
  <c r="K129" i="22"/>
  <c r="L129" i="22"/>
  <c r="J129" i="22"/>
  <c r="K69" i="22"/>
  <c r="J69" i="22"/>
  <c r="L69" i="22"/>
  <c r="I77" i="22"/>
  <c r="K53" i="22"/>
  <c r="L53" i="22"/>
  <c r="J53" i="22"/>
  <c r="K87" i="22"/>
  <c r="J87" i="22"/>
  <c r="L87" i="22"/>
  <c r="K126" i="22"/>
  <c r="L126" i="22"/>
  <c r="J126" i="22"/>
  <c r="I133" i="22"/>
  <c r="L54" i="22"/>
  <c r="K54" i="22"/>
  <c r="J54" i="22"/>
  <c r="K88" i="22"/>
  <c r="J88" i="22"/>
  <c r="L88" i="22"/>
  <c r="K127" i="22"/>
  <c r="L127" i="22"/>
  <c r="J127" i="22"/>
  <c r="K59" i="22"/>
  <c r="J59" i="22"/>
  <c r="L59" i="22"/>
  <c r="J98" i="22"/>
  <c r="L98" i="22"/>
  <c r="K98" i="22"/>
  <c r="K137" i="22"/>
  <c r="L137" i="22"/>
  <c r="J137" i="22"/>
  <c r="K86" i="22"/>
  <c r="L86" i="22"/>
  <c r="J86" i="22"/>
  <c r="H63" i="22"/>
  <c r="R18" i="21"/>
  <c r="Q18" i="21"/>
  <c r="Q20" i="21"/>
  <c r="R20" i="21"/>
  <c r="R141" i="19"/>
  <c r="P141" i="19"/>
  <c r="O147" i="19"/>
  <c r="R115" i="19"/>
  <c r="P115" i="19"/>
  <c r="X95" i="19"/>
  <c r="X82" i="19"/>
  <c r="W77" i="19"/>
  <c r="X69" i="19"/>
  <c r="W65" i="19"/>
  <c r="M160" i="18"/>
  <c r="E104" i="18"/>
  <c r="M76" i="18"/>
  <c r="U48" i="18"/>
  <c r="H40" i="21"/>
  <c r="H19" i="21"/>
  <c r="H91" i="21"/>
  <c r="H12" i="21"/>
  <c r="H69" i="21"/>
  <c r="H146" i="21"/>
  <c r="F162" i="21"/>
  <c r="H154" i="21"/>
  <c r="Y108" i="18"/>
  <c r="X108" i="18"/>
  <c r="Q67" i="18"/>
  <c r="Q33" i="18"/>
  <c r="X17" i="18"/>
  <c r="Y17" i="18"/>
  <c r="W20" i="18"/>
  <c r="Y103" i="18"/>
  <c r="X103" i="18"/>
  <c r="X117" i="18"/>
  <c r="Y117" i="18"/>
  <c r="Q43" i="18"/>
  <c r="O48" i="18"/>
  <c r="O120" i="18"/>
  <c r="Q121" i="18"/>
  <c r="O134" i="18"/>
  <c r="I60" i="18"/>
  <c r="G146" i="18"/>
  <c r="G160" i="18"/>
  <c r="G148" i="18"/>
  <c r="W19" i="22"/>
  <c r="V19" i="22"/>
  <c r="F91" i="22"/>
  <c r="C92" i="21"/>
  <c r="H47" i="21"/>
  <c r="I159" i="18"/>
  <c r="F134" i="18"/>
  <c r="I108" i="18"/>
  <c r="J73" i="18"/>
  <c r="I73" i="18"/>
  <c r="J57" i="18"/>
  <c r="I57" i="18"/>
  <c r="Q37" i="18"/>
  <c r="P36" i="18"/>
  <c r="R37" i="18"/>
  <c r="R23" i="18"/>
  <c r="Q23" i="18"/>
  <c r="P22" i="18"/>
  <c r="R126" i="18"/>
  <c r="Q126" i="18"/>
  <c r="R79" i="18"/>
  <c r="Q79" i="18"/>
  <c r="P78" i="18"/>
  <c r="P92" i="18"/>
  <c r="R93" i="18"/>
  <c r="Q93" i="18"/>
  <c r="I151" i="18"/>
  <c r="J81" i="18"/>
  <c r="I81" i="18"/>
  <c r="I152" i="18"/>
  <c r="H160" i="18"/>
  <c r="I70" i="18"/>
  <c r="I156" i="18"/>
  <c r="J144" i="17"/>
  <c r="I144" i="17"/>
  <c r="W14" i="17"/>
  <c r="V14" i="17"/>
  <c r="U14" i="17"/>
  <c r="T21" i="17"/>
  <c r="C79" i="17"/>
  <c r="P84" i="19"/>
  <c r="H138" i="19"/>
  <c r="F63" i="19"/>
  <c r="H126" i="19"/>
  <c r="H86" i="19"/>
  <c r="H157" i="19"/>
  <c r="Q125" i="18"/>
  <c r="R125" i="18"/>
  <c r="I99" i="18"/>
  <c r="X55" i="18"/>
  <c r="I25" i="18"/>
  <c r="J25" i="18"/>
  <c r="I145" i="17"/>
  <c r="J145" i="17"/>
  <c r="K145" i="17"/>
  <c r="I108" i="17"/>
  <c r="J108" i="17"/>
  <c r="H107" i="17"/>
  <c r="H116" i="19"/>
  <c r="H68" i="19"/>
  <c r="F37" i="19"/>
  <c r="E65" i="19"/>
  <c r="E149" i="19"/>
  <c r="F146" i="18"/>
  <c r="R84" i="18"/>
  <c r="Q84" i="18"/>
  <c r="X70" i="18"/>
  <c r="V62" i="18"/>
  <c r="X54" i="18"/>
  <c r="R41" i="18"/>
  <c r="Q41" i="18"/>
  <c r="P48" i="18"/>
  <c r="J29" i="18"/>
  <c r="I29" i="18"/>
  <c r="J13" i="18"/>
  <c r="I13" i="18"/>
  <c r="X15" i="18"/>
  <c r="X122" i="18"/>
  <c r="V50" i="18"/>
  <c r="X51" i="18"/>
  <c r="X137" i="18"/>
  <c r="X151" i="18"/>
  <c r="N118" i="18"/>
  <c r="H23" i="17"/>
  <c r="J24" i="17"/>
  <c r="I24" i="17"/>
  <c r="N149" i="19"/>
  <c r="P151" i="19"/>
  <c r="P114" i="19"/>
  <c r="P74" i="19"/>
  <c r="P137" i="19"/>
  <c r="X131" i="18"/>
  <c r="F118" i="18"/>
  <c r="I39" i="18"/>
  <c r="J39" i="18"/>
  <c r="I94" i="17"/>
  <c r="K94" i="17"/>
  <c r="J94" i="17"/>
  <c r="H93" i="17"/>
  <c r="I39" i="17"/>
  <c r="K39" i="17"/>
  <c r="J39" i="17"/>
  <c r="S9" i="17"/>
  <c r="V10" i="17"/>
  <c r="U10" i="17"/>
  <c r="J89" i="17"/>
  <c r="I89" i="17"/>
  <c r="I159" i="17"/>
  <c r="J159" i="17"/>
  <c r="J66" i="17"/>
  <c r="I66" i="17"/>
  <c r="H65" i="17"/>
  <c r="J152" i="17"/>
  <c r="I152" i="17"/>
  <c r="M105" i="19"/>
  <c r="M93" i="19"/>
  <c r="M91" i="19"/>
  <c r="F148" i="18"/>
  <c r="I123" i="18"/>
  <c r="J123" i="18"/>
  <c r="R9" i="17"/>
  <c r="D9" i="17"/>
  <c r="D135" i="17"/>
  <c r="D51" i="17"/>
  <c r="D133" i="16"/>
  <c r="D121" i="16"/>
  <c r="J67" i="16"/>
  <c r="I67" i="16"/>
  <c r="F51" i="16"/>
  <c r="J32" i="16"/>
  <c r="I32" i="16"/>
  <c r="F105" i="16"/>
  <c r="F135" i="16"/>
  <c r="E77" i="15"/>
  <c r="E132" i="13"/>
  <c r="E104" i="13"/>
  <c r="D34" i="13"/>
  <c r="H56" i="12"/>
  <c r="L9" i="12"/>
  <c r="K9" i="12"/>
  <c r="J9" i="12"/>
  <c r="I9" i="12"/>
  <c r="V135" i="19"/>
  <c r="X136" i="19"/>
  <c r="X132" i="19"/>
  <c r="V161" i="19"/>
  <c r="X153" i="19"/>
  <c r="X68" i="19"/>
  <c r="V149" i="19"/>
  <c r="X150" i="19"/>
  <c r="V49" i="19"/>
  <c r="X137" i="19"/>
  <c r="V79" i="19"/>
  <c r="X80" i="19"/>
  <c r="X151" i="19"/>
  <c r="L76" i="18"/>
  <c r="S20" i="18"/>
  <c r="T146" i="18"/>
  <c r="T160" i="18"/>
  <c r="L36" i="18"/>
  <c r="D106" i="18"/>
  <c r="D104" i="18"/>
  <c r="D92" i="18"/>
  <c r="I48" i="16"/>
  <c r="J48" i="16"/>
  <c r="I31" i="16"/>
  <c r="J31" i="16"/>
  <c r="I10" i="16"/>
  <c r="H9" i="16"/>
  <c r="K10" i="16" s="1"/>
  <c r="J10" i="16"/>
  <c r="E91" i="15"/>
  <c r="N23" i="14"/>
  <c r="C146" i="13"/>
  <c r="S120" i="18"/>
  <c r="S64" i="18"/>
  <c r="K132" i="18"/>
  <c r="C78" i="18"/>
  <c r="J56" i="16"/>
  <c r="I56" i="16"/>
  <c r="D135" i="16"/>
  <c r="C161" i="15"/>
  <c r="O9" i="17"/>
  <c r="E63" i="16"/>
  <c r="F63" i="15"/>
  <c r="R21" i="15"/>
  <c r="J114" i="16"/>
  <c r="I114" i="16"/>
  <c r="V14" i="16"/>
  <c r="U14" i="16"/>
  <c r="G135" i="16"/>
  <c r="J68" i="16"/>
  <c r="I68" i="16"/>
  <c r="G107" i="17"/>
  <c r="S21" i="15"/>
  <c r="F62" i="13"/>
  <c r="K139" i="13"/>
  <c r="J139" i="13"/>
  <c r="I139" i="13"/>
  <c r="I107" i="13"/>
  <c r="K107" i="13"/>
  <c r="J107" i="13"/>
  <c r="C53" i="12"/>
  <c r="J32" i="12"/>
  <c r="I32" i="12"/>
  <c r="K135" i="13"/>
  <c r="I135" i="13"/>
  <c r="J135" i="13"/>
  <c r="J23" i="13"/>
  <c r="I23" i="13"/>
  <c r="M149" i="15"/>
  <c r="L149" i="15"/>
  <c r="K149" i="15"/>
  <c r="I149" i="15"/>
  <c r="J149" i="15"/>
  <c r="K84" i="13"/>
  <c r="J84" i="13"/>
  <c r="I84" i="13"/>
  <c r="K43" i="13"/>
  <c r="J43" i="13"/>
  <c r="I43" i="13"/>
  <c r="R26" i="6"/>
  <c r="Q26" i="6"/>
  <c r="Q48" i="6"/>
  <c r="S48" i="6"/>
  <c r="R48" i="6"/>
  <c r="S49" i="6"/>
  <c r="S50" i="6"/>
  <c r="S52" i="6"/>
  <c r="S51" i="6"/>
  <c r="I25" i="5"/>
  <c r="M25" i="5"/>
  <c r="L25" i="5"/>
  <c r="K25" i="5"/>
  <c r="J25" i="5"/>
  <c r="M27" i="5"/>
  <c r="M28" i="5"/>
  <c r="M26" i="5"/>
  <c r="J172" i="3"/>
  <c r="L172" i="3"/>
  <c r="K172" i="3"/>
  <c r="J42" i="5"/>
  <c r="L42" i="5"/>
  <c r="K7" i="3"/>
  <c r="J7" i="3"/>
  <c r="T49" i="5"/>
  <c r="V49" i="5"/>
  <c r="H196" i="3"/>
  <c r="K185" i="3"/>
  <c r="J185" i="3"/>
  <c r="G144" i="44"/>
  <c r="H144" i="44"/>
  <c r="K144" i="44" s="1"/>
  <c r="J51" i="36"/>
  <c r="I51" i="36"/>
  <c r="AS14" i="35"/>
  <c r="AR14" i="35"/>
  <c r="H82" i="31"/>
  <c r="F77" i="31"/>
  <c r="J277" i="30"/>
  <c r="L277" i="30"/>
  <c r="H17" i="35"/>
  <c r="J57" i="31"/>
  <c r="L85" i="31"/>
  <c r="J33" i="31"/>
  <c r="L33" i="31"/>
  <c r="P21" i="37"/>
  <c r="Q21" i="37"/>
  <c r="C34" i="28"/>
  <c r="D132" i="27"/>
  <c r="D20" i="27"/>
  <c r="H61" i="30"/>
  <c r="J61" i="30"/>
  <c r="H234" i="30"/>
  <c r="N34" i="31"/>
  <c r="L127" i="28"/>
  <c r="K127" i="28"/>
  <c r="M127" i="28"/>
  <c r="J127" i="28"/>
  <c r="I127" i="28"/>
  <c r="M115" i="28"/>
  <c r="L115" i="28"/>
  <c r="K115" i="28"/>
  <c r="J115" i="28"/>
  <c r="I115" i="28"/>
  <c r="M17" i="28"/>
  <c r="I17" i="28"/>
  <c r="K17" i="28"/>
  <c r="J17" i="28"/>
  <c r="L17" i="28"/>
  <c r="J211" i="30"/>
  <c r="I83" i="26"/>
  <c r="J83" i="26"/>
  <c r="K83" i="26"/>
  <c r="J40" i="26"/>
  <c r="I40" i="26"/>
  <c r="H48" i="26"/>
  <c r="K40" i="26"/>
  <c r="D48" i="26"/>
  <c r="C20" i="26"/>
  <c r="H118" i="27"/>
  <c r="K110" i="27"/>
  <c r="J110" i="27"/>
  <c r="I110" i="27"/>
  <c r="K15" i="27"/>
  <c r="J15" i="27"/>
  <c r="I15" i="27"/>
  <c r="K38" i="27"/>
  <c r="J38" i="27"/>
  <c r="I38" i="27"/>
  <c r="G34" i="26"/>
  <c r="I26" i="26"/>
  <c r="J26" i="26"/>
  <c r="F146" i="27"/>
  <c r="I101" i="26"/>
  <c r="J101" i="26"/>
  <c r="E91" i="22"/>
  <c r="D63" i="22"/>
  <c r="I44" i="21"/>
  <c r="H44" i="21"/>
  <c r="G50" i="21"/>
  <c r="I132" i="21"/>
  <c r="H132" i="21"/>
  <c r="R103" i="19"/>
  <c r="P103" i="19"/>
  <c r="H44" i="19"/>
  <c r="P30" i="19"/>
  <c r="R30" i="19"/>
  <c r="R19" i="19"/>
  <c r="P19" i="19"/>
  <c r="U146" i="18"/>
  <c r="K116" i="22"/>
  <c r="L116" i="22"/>
  <c r="J116" i="22"/>
  <c r="J31" i="22"/>
  <c r="L31" i="22"/>
  <c r="K31" i="22"/>
  <c r="K70" i="22"/>
  <c r="L70" i="22"/>
  <c r="J70" i="22"/>
  <c r="K143" i="22"/>
  <c r="L143" i="22"/>
  <c r="J143" i="22"/>
  <c r="L154" i="22"/>
  <c r="K154" i="22"/>
  <c r="J154" i="22"/>
  <c r="N145" i="45"/>
  <c r="O145" i="45"/>
  <c r="N9" i="43"/>
  <c r="L9" i="43"/>
  <c r="M9" i="43"/>
  <c r="H138" i="43"/>
  <c r="K138" i="43" s="1"/>
  <c r="G138" i="43"/>
  <c r="I138" i="43"/>
  <c r="M138" i="43"/>
  <c r="L138" i="43"/>
  <c r="L126" i="39"/>
  <c r="K126" i="39"/>
  <c r="O126" i="39"/>
  <c r="N126" i="39"/>
  <c r="M126" i="39"/>
  <c r="W30" i="35"/>
  <c r="V30" i="35"/>
  <c r="P29" i="36"/>
  <c r="Q29" i="36"/>
  <c r="H195" i="30"/>
  <c r="J195" i="30"/>
  <c r="J104" i="31"/>
  <c r="L192" i="30"/>
  <c r="Q11" i="37"/>
  <c r="P11" i="37"/>
  <c r="J58" i="30"/>
  <c r="L58" i="30"/>
  <c r="H185" i="30"/>
  <c r="F20" i="28"/>
  <c r="N53" i="31"/>
  <c r="M72" i="28"/>
  <c r="L72" i="28"/>
  <c r="K72" i="28"/>
  <c r="J72" i="28"/>
  <c r="I72" i="28"/>
  <c r="M136" i="45"/>
  <c r="J146" i="45"/>
  <c r="L136" i="45"/>
  <c r="O136" i="45"/>
  <c r="N136" i="45"/>
  <c r="AL39" i="35"/>
  <c r="AK39" i="35"/>
  <c r="G124" i="39"/>
  <c r="H124" i="39"/>
  <c r="I45" i="36"/>
  <c r="J45" i="36"/>
  <c r="I31" i="36"/>
  <c r="J31" i="36"/>
  <c r="P14" i="36"/>
  <c r="Q14" i="36"/>
  <c r="V17" i="35"/>
  <c r="F103" i="31"/>
  <c r="H252" i="30"/>
  <c r="J252" i="30"/>
  <c r="I19" i="37"/>
  <c r="J19" i="37"/>
  <c r="J273" i="30"/>
  <c r="L273" i="30"/>
  <c r="I32" i="35"/>
  <c r="H32" i="35"/>
  <c r="L105" i="31"/>
  <c r="J77" i="31"/>
  <c r="J109" i="31"/>
  <c r="H191" i="30"/>
  <c r="P25" i="37"/>
  <c r="Q25" i="37"/>
  <c r="C90" i="28"/>
  <c r="F11" i="43"/>
  <c r="I11" i="43"/>
  <c r="H11" i="43"/>
  <c r="H63" i="30"/>
  <c r="J63" i="30"/>
  <c r="F86" i="30"/>
  <c r="H86" i="30"/>
  <c r="N31" i="31"/>
  <c r="L67" i="28"/>
  <c r="K67" i="28"/>
  <c r="M67" i="28"/>
  <c r="I67" i="28"/>
  <c r="J67" i="28"/>
  <c r="M150" i="28"/>
  <c r="L150" i="28"/>
  <c r="K150" i="28"/>
  <c r="J150" i="28"/>
  <c r="I150" i="28"/>
  <c r="M139" i="28"/>
  <c r="K139" i="28"/>
  <c r="J139" i="28"/>
  <c r="L139" i="28"/>
  <c r="I139" i="28"/>
  <c r="J45" i="28"/>
  <c r="M45" i="28"/>
  <c r="K45" i="28"/>
  <c r="I45" i="28"/>
  <c r="L45" i="28"/>
  <c r="M112" i="28"/>
  <c r="L112" i="28"/>
  <c r="K112" i="28"/>
  <c r="J112" i="28"/>
  <c r="I112" i="28"/>
  <c r="N207" i="30"/>
  <c r="F214" i="30"/>
  <c r="L219" i="30"/>
  <c r="I87" i="27"/>
  <c r="J87" i="27"/>
  <c r="G140" i="45"/>
  <c r="I140" i="45"/>
  <c r="H140" i="45"/>
  <c r="K140" i="45" s="1"/>
  <c r="M140" i="45"/>
  <c r="L140" i="45"/>
  <c r="O144" i="44"/>
  <c r="N144" i="44"/>
  <c r="I142" i="44"/>
  <c r="G142" i="44"/>
  <c r="H142" i="44"/>
  <c r="M142" i="44"/>
  <c r="L142" i="44"/>
  <c r="T9" i="43"/>
  <c r="P9" i="43"/>
  <c r="Q9" i="43"/>
  <c r="R9" i="43"/>
  <c r="S9" i="43"/>
  <c r="O16" i="43"/>
  <c r="C146" i="43"/>
  <c r="O136" i="43"/>
  <c r="N136" i="43"/>
  <c r="M7" i="43"/>
  <c r="L7" i="43"/>
  <c r="N7" i="43"/>
  <c r="Q7" i="43"/>
  <c r="K16" i="43"/>
  <c r="P7" i="43"/>
  <c r="L6" i="41"/>
  <c r="N6" i="41"/>
  <c r="M6" i="41"/>
  <c r="N11" i="41"/>
  <c r="N12" i="41"/>
  <c r="N8" i="41"/>
  <c r="N7" i="41"/>
  <c r="E146" i="43"/>
  <c r="R14" i="43"/>
  <c r="S14" i="43"/>
  <c r="S11" i="43"/>
  <c r="R11" i="43"/>
  <c r="E129" i="39"/>
  <c r="V15" i="35"/>
  <c r="S9" i="40"/>
  <c r="R9" i="40"/>
  <c r="V8" i="35"/>
  <c r="M6" i="40"/>
  <c r="N6" i="40"/>
  <c r="L6" i="40"/>
  <c r="N11" i="40"/>
  <c r="N10" i="40"/>
  <c r="N12" i="40"/>
  <c r="N9" i="40"/>
  <c r="P6" i="40"/>
  <c r="Q6" i="40"/>
  <c r="J44" i="36"/>
  <c r="I44" i="36"/>
  <c r="I13" i="36"/>
  <c r="J13" i="36"/>
  <c r="I49" i="36"/>
  <c r="J49" i="36"/>
  <c r="J42" i="36"/>
  <c r="I42" i="36"/>
  <c r="W39" i="35"/>
  <c r="V39" i="35"/>
  <c r="AT8" i="35"/>
  <c r="AV8" i="35"/>
  <c r="AU8" i="35"/>
  <c r="AS8" i="35"/>
  <c r="AR8" i="35"/>
  <c r="AV14" i="35"/>
  <c r="AV18" i="35"/>
  <c r="AV10" i="35"/>
  <c r="AV17" i="35"/>
  <c r="AV12" i="35"/>
  <c r="AV15" i="35"/>
  <c r="N99" i="33"/>
  <c r="H75" i="31"/>
  <c r="J21" i="36"/>
  <c r="I21" i="36"/>
  <c r="Q18" i="36"/>
  <c r="P18" i="36"/>
  <c r="P48" i="36"/>
  <c r="Q48" i="36"/>
  <c r="Q39" i="36"/>
  <c r="P39" i="36"/>
  <c r="AK32" i="35"/>
  <c r="AL32" i="35"/>
  <c r="V16" i="35"/>
  <c r="H100" i="31"/>
  <c r="F36" i="31"/>
  <c r="F34" i="31"/>
  <c r="H34" i="31"/>
  <c r="H254" i="30"/>
  <c r="J254" i="30"/>
  <c r="J260" i="30"/>
  <c r="L260" i="30"/>
  <c r="I31" i="37"/>
  <c r="J31" i="37"/>
  <c r="I21" i="37"/>
  <c r="J21" i="37"/>
  <c r="I50" i="37"/>
  <c r="J50" i="37"/>
  <c r="J40" i="37"/>
  <c r="I40" i="37"/>
  <c r="J43" i="37"/>
  <c r="I43" i="37"/>
  <c r="AT14" i="35"/>
  <c r="AU14" i="35"/>
  <c r="AB17" i="35"/>
  <c r="J275" i="30"/>
  <c r="L275" i="30"/>
  <c r="J281" i="30"/>
  <c r="L281" i="30"/>
  <c r="J15" i="37"/>
  <c r="I15" i="37"/>
  <c r="H12" i="35"/>
  <c r="F59" i="31"/>
  <c r="H59" i="31"/>
  <c r="L104" i="31"/>
  <c r="L102" i="31"/>
  <c r="L77" i="31"/>
  <c r="L58" i="31"/>
  <c r="L34" i="31"/>
  <c r="L76" i="31"/>
  <c r="F189" i="30"/>
  <c r="F122" i="30"/>
  <c r="H122" i="30"/>
  <c r="J55" i="31"/>
  <c r="J60" i="31"/>
  <c r="J105" i="31"/>
  <c r="J59" i="31"/>
  <c r="L59" i="31"/>
  <c r="J81" i="31"/>
  <c r="J86" i="31"/>
  <c r="L186" i="30"/>
  <c r="J189" i="30"/>
  <c r="P46" i="37"/>
  <c r="Q46" i="37"/>
  <c r="Q28" i="37"/>
  <c r="P28" i="37"/>
  <c r="P30" i="37"/>
  <c r="Q30" i="37"/>
  <c r="P10" i="37"/>
  <c r="Q10" i="37"/>
  <c r="Q34" i="37"/>
  <c r="P34" i="37"/>
  <c r="L53" i="31"/>
  <c r="L187" i="30"/>
  <c r="J82" i="30"/>
  <c r="L82" i="30"/>
  <c r="L83" i="30"/>
  <c r="F146" i="28"/>
  <c r="D48" i="28"/>
  <c r="D20" i="28"/>
  <c r="L103" i="31"/>
  <c r="H192" i="30"/>
  <c r="F131" i="30"/>
  <c r="H131" i="30"/>
  <c r="L122" i="30"/>
  <c r="J57" i="30"/>
  <c r="L57" i="30"/>
  <c r="F160" i="28"/>
  <c r="F132" i="28"/>
  <c r="F104" i="28"/>
  <c r="D62" i="28"/>
  <c r="D34" i="28"/>
  <c r="D104" i="27"/>
  <c r="E34" i="27"/>
  <c r="F15" i="43"/>
  <c r="H15" i="43"/>
  <c r="I15" i="43"/>
  <c r="F10" i="43"/>
  <c r="I10" i="43"/>
  <c r="H10" i="43"/>
  <c r="H36" i="35"/>
  <c r="I36" i="35"/>
  <c r="H77" i="30"/>
  <c r="J77" i="30"/>
  <c r="H87" i="30"/>
  <c r="J87" i="30"/>
  <c r="N230" i="30"/>
  <c r="F240" i="30"/>
  <c r="J231" i="30"/>
  <c r="L239" i="30"/>
  <c r="F231" i="30"/>
  <c r="H231" i="30"/>
  <c r="F237" i="30"/>
  <c r="F75" i="30"/>
  <c r="N17" i="35"/>
  <c r="N14" i="35"/>
  <c r="AJ15" i="35"/>
  <c r="AL15" i="35"/>
  <c r="AK15" i="35"/>
  <c r="E76" i="28"/>
  <c r="L29" i="28"/>
  <c r="J29" i="28"/>
  <c r="L98" i="28"/>
  <c r="J98" i="28"/>
  <c r="J18" i="28"/>
  <c r="L18" i="28"/>
  <c r="N33" i="31"/>
  <c r="N77" i="31"/>
  <c r="J74" i="28"/>
  <c r="L74" i="28"/>
  <c r="M130" i="28"/>
  <c r="K130" i="28"/>
  <c r="J130" i="28"/>
  <c r="I130" i="28"/>
  <c r="L130" i="28"/>
  <c r="L13" i="28"/>
  <c r="J13" i="28"/>
  <c r="I13" i="28"/>
  <c r="K13" i="28"/>
  <c r="M13" i="28"/>
  <c r="L159" i="28"/>
  <c r="J159" i="28"/>
  <c r="I159" i="28"/>
  <c r="M159" i="28"/>
  <c r="K159" i="28"/>
  <c r="M141" i="28"/>
  <c r="L141" i="28"/>
  <c r="K141" i="28"/>
  <c r="J141" i="28"/>
  <c r="I141" i="28"/>
  <c r="L101" i="28"/>
  <c r="K101" i="28"/>
  <c r="I101" i="28"/>
  <c r="M101" i="28"/>
  <c r="J101" i="28"/>
  <c r="M70" i="28"/>
  <c r="K70" i="28"/>
  <c r="J70" i="28"/>
  <c r="I70" i="28"/>
  <c r="L70" i="28"/>
  <c r="K16" i="28"/>
  <c r="I16" i="28"/>
  <c r="M16" i="28"/>
  <c r="L16" i="28"/>
  <c r="J16" i="28"/>
  <c r="K94" i="28"/>
  <c r="I94" i="28"/>
  <c r="J94" i="28"/>
  <c r="M94" i="28"/>
  <c r="L94" i="28"/>
  <c r="J80" i="28"/>
  <c r="L80" i="28"/>
  <c r="K80" i="28"/>
  <c r="I80" i="28"/>
  <c r="M80" i="28"/>
  <c r="J149" i="28"/>
  <c r="L149" i="28"/>
  <c r="K149" i="28"/>
  <c r="I149" i="28"/>
  <c r="M149" i="28"/>
  <c r="M69" i="28"/>
  <c r="L69" i="28"/>
  <c r="K69" i="28"/>
  <c r="I69" i="28"/>
  <c r="J69" i="28"/>
  <c r="H146" i="28"/>
  <c r="M138" i="28"/>
  <c r="L138" i="28"/>
  <c r="I138" i="28"/>
  <c r="K138" i="28"/>
  <c r="J138" i="28"/>
  <c r="L207" i="30"/>
  <c r="J217" i="30"/>
  <c r="L217" i="30"/>
  <c r="J216" i="30"/>
  <c r="J209" i="30"/>
  <c r="L208" i="30"/>
  <c r="J214" i="30"/>
  <c r="G34" i="27"/>
  <c r="J26" i="27"/>
  <c r="I26" i="27"/>
  <c r="K75" i="26"/>
  <c r="I75" i="26"/>
  <c r="J75" i="26"/>
  <c r="I32" i="26"/>
  <c r="K32" i="26"/>
  <c r="J32" i="26"/>
  <c r="I107" i="26"/>
  <c r="K107" i="26"/>
  <c r="J107" i="26"/>
  <c r="K99" i="26"/>
  <c r="J99" i="26"/>
  <c r="I99" i="26"/>
  <c r="K78" i="26"/>
  <c r="J78" i="26"/>
  <c r="I78" i="26"/>
  <c r="K144" i="26"/>
  <c r="J144" i="26"/>
  <c r="I144" i="26"/>
  <c r="K54" i="26"/>
  <c r="H62" i="26"/>
  <c r="J54" i="26"/>
  <c r="I54" i="26"/>
  <c r="K44" i="28"/>
  <c r="I44" i="28"/>
  <c r="I39" i="28"/>
  <c r="K39" i="28"/>
  <c r="I153" i="28"/>
  <c r="K153" i="28"/>
  <c r="I66" i="28"/>
  <c r="K66" i="28"/>
  <c r="D90" i="26"/>
  <c r="C76" i="26"/>
  <c r="J61" i="27"/>
  <c r="I61" i="27"/>
  <c r="K61" i="27"/>
  <c r="C118" i="26"/>
  <c r="I65" i="27"/>
  <c r="J65" i="27"/>
  <c r="K65" i="27"/>
  <c r="K75" i="27"/>
  <c r="I75" i="27"/>
  <c r="J75" i="27"/>
  <c r="K8" i="27"/>
  <c r="J8" i="27"/>
  <c r="I8" i="27"/>
  <c r="K14" i="27"/>
  <c r="K47" i="27"/>
  <c r="K87" i="27"/>
  <c r="K26" i="27"/>
  <c r="K25" i="27"/>
  <c r="K148" i="27"/>
  <c r="K17" i="27"/>
  <c r="J17" i="27"/>
  <c r="I17" i="27"/>
  <c r="I142" i="27"/>
  <c r="K142" i="27"/>
  <c r="J142" i="27"/>
  <c r="K127" i="27"/>
  <c r="J127" i="27"/>
  <c r="I127" i="27"/>
  <c r="K128" i="27"/>
  <c r="J128" i="27"/>
  <c r="I128" i="27"/>
  <c r="K144" i="27"/>
  <c r="I144" i="27"/>
  <c r="J144" i="27"/>
  <c r="I56" i="27"/>
  <c r="K56" i="27"/>
  <c r="J56" i="27"/>
  <c r="I11" i="27"/>
  <c r="K11" i="27"/>
  <c r="J11" i="27"/>
  <c r="K88" i="27"/>
  <c r="I88" i="27"/>
  <c r="J88" i="27"/>
  <c r="K157" i="27"/>
  <c r="I157" i="27"/>
  <c r="J157" i="27"/>
  <c r="J81" i="27"/>
  <c r="I81" i="27"/>
  <c r="K81" i="27"/>
  <c r="J158" i="27"/>
  <c r="K158" i="27"/>
  <c r="I158" i="27"/>
  <c r="K117" i="27"/>
  <c r="J117" i="27"/>
  <c r="I117" i="27"/>
  <c r="C34" i="26"/>
  <c r="F34" i="26"/>
  <c r="F132" i="26"/>
  <c r="J22" i="26"/>
  <c r="I22" i="26"/>
  <c r="I67" i="26"/>
  <c r="J67" i="26"/>
  <c r="J18" i="26"/>
  <c r="I18" i="26"/>
  <c r="J38" i="26"/>
  <c r="I38" i="26"/>
  <c r="J121" i="26"/>
  <c r="I121" i="26"/>
  <c r="J92" i="26"/>
  <c r="I92" i="26"/>
  <c r="F76" i="27"/>
  <c r="J9" i="26"/>
  <c r="I9" i="26"/>
  <c r="D77" i="22"/>
  <c r="H147" i="21"/>
  <c r="I147" i="21"/>
  <c r="G78" i="21"/>
  <c r="H70" i="21"/>
  <c r="I70" i="21"/>
  <c r="C161" i="22"/>
  <c r="I97" i="21"/>
  <c r="H97" i="21"/>
  <c r="H21" i="21"/>
  <c r="I21" i="21"/>
  <c r="C49" i="22"/>
  <c r="C35" i="22"/>
  <c r="I158" i="21"/>
  <c r="H158" i="21"/>
  <c r="I81" i="21"/>
  <c r="H81" i="21"/>
  <c r="R21" i="22"/>
  <c r="G161" i="22"/>
  <c r="G133" i="22"/>
  <c r="K121" i="22"/>
  <c r="L121" i="22"/>
  <c r="J121" i="22"/>
  <c r="X143" i="19"/>
  <c r="W147" i="19"/>
  <c r="J115" i="19"/>
  <c r="H115" i="19"/>
  <c r="G119" i="19"/>
  <c r="H56" i="19"/>
  <c r="P53" i="19"/>
  <c r="R53" i="19"/>
  <c r="X47" i="19"/>
  <c r="H45" i="19"/>
  <c r="R42" i="19"/>
  <c r="P42" i="19"/>
  <c r="X39" i="19"/>
  <c r="H34" i="19"/>
  <c r="R31" i="19"/>
  <c r="P31" i="19"/>
  <c r="X28" i="19"/>
  <c r="H26" i="19"/>
  <c r="R20" i="19"/>
  <c r="P20" i="19"/>
  <c r="X17" i="19"/>
  <c r="H15" i="19"/>
  <c r="R12" i="19"/>
  <c r="P12" i="19"/>
  <c r="E132" i="18"/>
  <c r="E120" i="18"/>
  <c r="J37" i="22"/>
  <c r="L37" i="22"/>
  <c r="K37" i="22"/>
  <c r="W14" i="22"/>
  <c r="V14" i="22"/>
  <c r="X14" i="22"/>
  <c r="L30" i="22"/>
  <c r="K30" i="22"/>
  <c r="J30" i="22"/>
  <c r="J14" i="22"/>
  <c r="L14" i="22"/>
  <c r="K14" i="22"/>
  <c r="K103" i="22"/>
  <c r="J103" i="22"/>
  <c r="L103" i="22"/>
  <c r="K57" i="22"/>
  <c r="J57" i="22"/>
  <c r="L57" i="22"/>
  <c r="K96" i="22"/>
  <c r="L96" i="22"/>
  <c r="J96" i="22"/>
  <c r="K130" i="22"/>
  <c r="L130" i="22"/>
  <c r="J130" i="22"/>
  <c r="K58" i="22"/>
  <c r="L58" i="22"/>
  <c r="J58" i="22"/>
  <c r="K93" i="22"/>
  <c r="L93" i="22"/>
  <c r="J93" i="22"/>
  <c r="K131" i="22"/>
  <c r="J131" i="22"/>
  <c r="L131" i="22"/>
  <c r="K68" i="22"/>
  <c r="L68" i="22"/>
  <c r="J68" i="22"/>
  <c r="K102" i="22"/>
  <c r="J102" i="22"/>
  <c r="L102" i="22"/>
  <c r="J141" i="22"/>
  <c r="L141" i="22"/>
  <c r="K141" i="22"/>
  <c r="K18" i="22"/>
  <c r="J18" i="22"/>
  <c r="H147" i="22"/>
  <c r="H49" i="22"/>
  <c r="E92" i="21"/>
  <c r="E162" i="21"/>
  <c r="X138" i="19"/>
  <c r="X112" i="19"/>
  <c r="W119" i="19"/>
  <c r="R94" i="19"/>
  <c r="O93" i="19"/>
  <c r="P94" i="19"/>
  <c r="R81" i="19"/>
  <c r="P81" i="19"/>
  <c r="R68" i="19"/>
  <c r="P68" i="19"/>
  <c r="E160" i="18"/>
  <c r="U92" i="18"/>
  <c r="E76" i="18"/>
  <c r="M48" i="18"/>
  <c r="U20" i="18"/>
  <c r="H105" i="22"/>
  <c r="F119" i="22"/>
  <c r="H24" i="21"/>
  <c r="F50" i="21"/>
  <c r="H42" i="21"/>
  <c r="H100" i="21"/>
  <c r="H16" i="21"/>
  <c r="H77" i="21"/>
  <c r="H155" i="21"/>
  <c r="H68" i="21"/>
  <c r="D148" i="21"/>
  <c r="D134" i="21"/>
  <c r="Y142" i="18"/>
  <c r="X142" i="18"/>
  <c r="O104" i="18"/>
  <c r="O64" i="18"/>
  <c r="Q65" i="18"/>
  <c r="W34" i="18"/>
  <c r="Y26" i="18"/>
  <c r="X26" i="18"/>
  <c r="W22" i="18"/>
  <c r="Y112" i="18"/>
  <c r="X112" i="18"/>
  <c r="W118" i="18"/>
  <c r="Y126" i="18"/>
  <c r="X126" i="18"/>
  <c r="W132" i="18"/>
  <c r="Q129" i="18"/>
  <c r="I69" i="18"/>
  <c r="G76" i="18"/>
  <c r="H83" i="21"/>
  <c r="N22" i="21"/>
  <c r="C50" i="21"/>
  <c r="C36" i="21"/>
  <c r="H74" i="21"/>
  <c r="M22" i="21"/>
  <c r="Q85" i="18"/>
  <c r="R85" i="18"/>
  <c r="N62" i="18"/>
  <c r="F36" i="18"/>
  <c r="R25" i="18"/>
  <c r="Q25" i="18"/>
  <c r="R10" i="18"/>
  <c r="Q10" i="18"/>
  <c r="Q87" i="18"/>
  <c r="R87" i="18"/>
  <c r="R101" i="18"/>
  <c r="Q101" i="18"/>
  <c r="I157" i="18"/>
  <c r="J157" i="18"/>
  <c r="J83" i="18"/>
  <c r="I83" i="18"/>
  <c r="J158" i="18"/>
  <c r="I158" i="18"/>
  <c r="I79" i="18"/>
  <c r="H78" i="18"/>
  <c r="J79" i="18"/>
  <c r="J93" i="18"/>
  <c r="I93" i="18"/>
  <c r="H92" i="18"/>
  <c r="I99" i="17"/>
  <c r="J99" i="17"/>
  <c r="K99" i="17"/>
  <c r="H105" i="17"/>
  <c r="S21" i="17"/>
  <c r="V13" i="17"/>
  <c r="U13" i="17"/>
  <c r="H154" i="19"/>
  <c r="H72" i="19"/>
  <c r="E49" i="19"/>
  <c r="H59" i="19"/>
  <c r="H143" i="19"/>
  <c r="H90" i="19"/>
  <c r="Q97" i="18"/>
  <c r="R97" i="18"/>
  <c r="V22" i="18"/>
  <c r="X23" i="18"/>
  <c r="W20" i="17"/>
  <c r="U20" i="17"/>
  <c r="V20" i="17"/>
  <c r="P110" i="19"/>
  <c r="E79" i="19"/>
  <c r="R135" i="18"/>
  <c r="Q135" i="18"/>
  <c r="P134" i="18"/>
  <c r="R68" i="18"/>
  <c r="Q68" i="18"/>
  <c r="P76" i="18"/>
  <c r="P64" i="18"/>
  <c r="F48" i="18"/>
  <c r="V34" i="18"/>
  <c r="X27" i="18"/>
  <c r="X44" i="18"/>
  <c r="X136" i="18"/>
  <c r="X59" i="18"/>
  <c r="X145" i="18"/>
  <c r="X159" i="18"/>
  <c r="N92" i="18"/>
  <c r="F132" i="18"/>
  <c r="J139" i="17"/>
  <c r="I139" i="17"/>
  <c r="H147" i="17"/>
  <c r="K139" i="17"/>
  <c r="H135" i="17"/>
  <c r="C63" i="17"/>
  <c r="F135" i="19"/>
  <c r="P58" i="19"/>
  <c r="P62" i="19"/>
  <c r="P155" i="19"/>
  <c r="P156" i="19"/>
  <c r="P109" i="19"/>
  <c r="P123" i="19"/>
  <c r="N91" i="19"/>
  <c r="P83" i="19"/>
  <c r="P145" i="19"/>
  <c r="R108" i="18"/>
  <c r="Q108" i="18"/>
  <c r="Q83" i="18"/>
  <c r="R83" i="18"/>
  <c r="P90" i="18"/>
  <c r="J66" i="18"/>
  <c r="I66" i="18"/>
  <c r="X32" i="18"/>
  <c r="K140" i="17"/>
  <c r="J140" i="17"/>
  <c r="I140" i="17"/>
  <c r="J38" i="17"/>
  <c r="K38" i="17"/>
  <c r="I38" i="17"/>
  <c r="H37" i="17"/>
  <c r="I90" i="17"/>
  <c r="J90" i="17"/>
  <c r="K90" i="17"/>
  <c r="H9" i="17"/>
  <c r="K27" i="17" s="1"/>
  <c r="J10" i="17"/>
  <c r="K10" i="17"/>
  <c r="I10" i="17"/>
  <c r="K74" i="17"/>
  <c r="J74" i="17"/>
  <c r="I74" i="17"/>
  <c r="H77" i="17"/>
  <c r="I160" i="17"/>
  <c r="J160" i="17"/>
  <c r="K160" i="17"/>
  <c r="J141" i="18"/>
  <c r="I141" i="18"/>
  <c r="F120" i="18"/>
  <c r="K78" i="18"/>
  <c r="D21" i="17"/>
  <c r="D91" i="17"/>
  <c r="D105" i="17"/>
  <c r="D93" i="17"/>
  <c r="D79" i="17"/>
  <c r="J155" i="16"/>
  <c r="I155" i="16"/>
  <c r="F91" i="15"/>
  <c r="C104" i="13"/>
  <c r="U7" i="12"/>
  <c r="X81" i="19"/>
  <c r="X98" i="19"/>
  <c r="X70" i="19"/>
  <c r="X131" i="19"/>
  <c r="X145" i="19"/>
  <c r="X84" i="19"/>
  <c r="X159" i="19"/>
  <c r="T92" i="18"/>
  <c r="L90" i="18"/>
  <c r="L78" i="18"/>
  <c r="L160" i="18"/>
  <c r="D76" i="18"/>
  <c r="Q21" i="17"/>
  <c r="D149" i="16"/>
  <c r="E119" i="16"/>
  <c r="D161" i="15"/>
  <c r="D119" i="15"/>
  <c r="F105" i="15"/>
  <c r="C23" i="14"/>
  <c r="S8" i="18"/>
  <c r="S36" i="18"/>
  <c r="K134" i="18"/>
  <c r="K148" i="18"/>
  <c r="D107" i="17"/>
  <c r="K136" i="16"/>
  <c r="J136" i="16"/>
  <c r="I136" i="16"/>
  <c r="H135" i="16"/>
  <c r="F161" i="15"/>
  <c r="F119" i="15"/>
  <c r="K106" i="18"/>
  <c r="D49" i="16"/>
  <c r="G21" i="15"/>
  <c r="C90" i="13"/>
  <c r="J129" i="16"/>
  <c r="I129" i="16"/>
  <c r="F49" i="17"/>
  <c r="F161" i="17"/>
  <c r="J123" i="16"/>
  <c r="I123" i="16"/>
  <c r="I53" i="16"/>
  <c r="J53" i="16"/>
  <c r="G105" i="16"/>
  <c r="K52" i="13"/>
  <c r="J52" i="13"/>
  <c r="I52" i="13"/>
  <c r="I115" i="13"/>
  <c r="K115" i="13"/>
  <c r="J115" i="13"/>
  <c r="J34" i="12"/>
  <c r="I34" i="12"/>
  <c r="U12" i="13"/>
  <c r="T20" i="13"/>
  <c r="W12" i="13"/>
  <c r="V12" i="13"/>
  <c r="J92" i="13"/>
  <c r="I92" i="13"/>
  <c r="M43" i="15"/>
  <c r="L43" i="15"/>
  <c r="K43" i="15"/>
  <c r="J43" i="15"/>
  <c r="I43" i="15"/>
  <c r="J44" i="15"/>
  <c r="I44" i="15"/>
  <c r="M44" i="15"/>
  <c r="L44" i="15"/>
  <c r="K44" i="15"/>
  <c r="S17" i="6"/>
  <c r="R17" i="6"/>
  <c r="Q17" i="6"/>
  <c r="S18" i="6"/>
  <c r="J19" i="6"/>
  <c r="I19" i="6"/>
  <c r="K19" i="6"/>
  <c r="I15" i="5"/>
  <c r="K15" i="5"/>
  <c r="F117" i="3"/>
  <c r="J168" i="3"/>
  <c r="L168" i="3"/>
  <c r="K168" i="3"/>
  <c r="H190" i="3"/>
  <c r="J179" i="3"/>
  <c r="K179" i="3"/>
  <c r="J67" i="3"/>
  <c r="L67" i="3"/>
  <c r="K67" i="3"/>
  <c r="I141" i="44"/>
  <c r="H141" i="44"/>
  <c r="K141" i="44" s="1"/>
  <c r="G141" i="44"/>
  <c r="M141" i="44"/>
  <c r="L141" i="44"/>
  <c r="P21" i="36"/>
  <c r="Q21" i="36"/>
  <c r="J256" i="30"/>
  <c r="L256" i="30"/>
  <c r="J51" i="37"/>
  <c r="I51" i="37"/>
  <c r="J42" i="37"/>
  <c r="I42" i="37"/>
  <c r="L99" i="31"/>
  <c r="J106" i="31"/>
  <c r="Q39" i="37"/>
  <c r="P39" i="37"/>
  <c r="J59" i="30"/>
  <c r="L59" i="30"/>
  <c r="F128" i="30"/>
  <c r="H37" i="35"/>
  <c r="I37" i="35"/>
  <c r="H230" i="30"/>
  <c r="J239" i="30"/>
  <c r="AL16" i="35"/>
  <c r="AJ16" i="35"/>
  <c r="AK16" i="35"/>
  <c r="N100" i="31"/>
  <c r="L110" i="28"/>
  <c r="K110" i="28"/>
  <c r="J110" i="28"/>
  <c r="I110" i="28"/>
  <c r="H118" i="28"/>
  <c r="M110" i="28"/>
  <c r="J28" i="28"/>
  <c r="M28" i="28"/>
  <c r="K28" i="28"/>
  <c r="I28" i="28"/>
  <c r="L28" i="28"/>
  <c r="J207" i="30"/>
  <c r="F208" i="30"/>
  <c r="K51" i="26"/>
  <c r="J51" i="26"/>
  <c r="I51" i="26"/>
  <c r="K156" i="26"/>
  <c r="J156" i="26"/>
  <c r="I156" i="26"/>
  <c r="I56" i="28"/>
  <c r="K56" i="28"/>
  <c r="G20" i="28"/>
  <c r="K31" i="27"/>
  <c r="J31" i="27"/>
  <c r="I31" i="27"/>
  <c r="K52" i="27"/>
  <c r="J52" i="27"/>
  <c r="I52" i="27"/>
  <c r="K86" i="27"/>
  <c r="J86" i="27"/>
  <c r="I86" i="27"/>
  <c r="I37" i="27"/>
  <c r="J37" i="27"/>
  <c r="K37" i="27"/>
  <c r="I74" i="27"/>
  <c r="K74" i="27"/>
  <c r="J74" i="27"/>
  <c r="D20" i="26"/>
  <c r="F90" i="26"/>
  <c r="I136" i="26"/>
  <c r="J136" i="26"/>
  <c r="F62" i="27"/>
  <c r="H122" i="21"/>
  <c r="I122" i="21"/>
  <c r="D49" i="22"/>
  <c r="H71" i="21"/>
  <c r="I71" i="21"/>
  <c r="H132" i="19"/>
  <c r="O51" i="19"/>
  <c r="P52" i="19"/>
  <c r="R52" i="19"/>
  <c r="W37" i="19"/>
  <c r="X38" i="19"/>
  <c r="W35" i="19"/>
  <c r="X27" i="19"/>
  <c r="H14" i="19"/>
  <c r="K90" i="22"/>
  <c r="J90" i="22"/>
  <c r="L43" i="22"/>
  <c r="K43" i="22"/>
  <c r="J43" i="22"/>
  <c r="K17" i="22"/>
  <c r="L17" i="22"/>
  <c r="J17" i="22"/>
  <c r="K109" i="22"/>
  <c r="L109" i="22"/>
  <c r="J109" i="22"/>
  <c r="K71" i="22"/>
  <c r="L71" i="22"/>
  <c r="J71" i="22"/>
  <c r="K144" i="22"/>
  <c r="L144" i="22"/>
  <c r="J144" i="22"/>
  <c r="L81" i="22"/>
  <c r="K81" i="22"/>
  <c r="J81" i="22"/>
  <c r="L115" i="22"/>
  <c r="K115" i="22"/>
  <c r="J115" i="22"/>
  <c r="L25" i="22"/>
  <c r="K25" i="22"/>
  <c r="J25" i="22"/>
  <c r="K33" i="22"/>
  <c r="J33" i="22"/>
  <c r="H77" i="22"/>
  <c r="K20" i="22"/>
  <c r="J20" i="22"/>
  <c r="R21" i="21"/>
  <c r="Q21" i="21"/>
  <c r="G161" i="19"/>
  <c r="H153" i="19"/>
  <c r="J34" i="36"/>
  <c r="I34" i="36"/>
  <c r="J24" i="36"/>
  <c r="I24" i="36"/>
  <c r="AR18" i="35"/>
  <c r="AS18" i="35"/>
  <c r="P6" i="36"/>
  <c r="Q6" i="36"/>
  <c r="H64" i="31"/>
  <c r="F84" i="31"/>
  <c r="H84" i="31"/>
  <c r="L263" i="30"/>
  <c r="I14" i="37"/>
  <c r="J14" i="37"/>
  <c r="L31" i="31"/>
  <c r="L101" i="31"/>
  <c r="J35" i="31"/>
  <c r="L35" i="31"/>
  <c r="Q31" i="37"/>
  <c r="P31" i="37"/>
  <c r="N122" i="30"/>
  <c r="C104" i="28"/>
  <c r="F127" i="30"/>
  <c r="D146" i="28"/>
  <c r="I39" i="35"/>
  <c r="H39" i="35"/>
  <c r="H237" i="30"/>
  <c r="H85" i="30"/>
  <c r="J85" i="30"/>
  <c r="F235" i="30"/>
  <c r="F54" i="30"/>
  <c r="H54" i="30"/>
  <c r="AJ11" i="35"/>
  <c r="AK11" i="35"/>
  <c r="AL11" i="35"/>
  <c r="L15" i="28"/>
  <c r="J15" i="28"/>
  <c r="N99" i="31"/>
  <c r="L143" i="44"/>
  <c r="O143" i="44"/>
  <c r="N143" i="44"/>
  <c r="M143" i="44"/>
  <c r="T10" i="42"/>
  <c r="AA20" i="42"/>
  <c r="R10" i="42"/>
  <c r="Q10" i="42"/>
  <c r="P10" i="42"/>
  <c r="S10" i="42"/>
  <c r="G143" i="43"/>
  <c r="I143" i="43"/>
  <c r="H143" i="43"/>
  <c r="K143" i="43" s="1"/>
  <c r="L143" i="43"/>
  <c r="M143" i="43"/>
  <c r="Q17" i="36"/>
  <c r="P17" i="36"/>
  <c r="L8" i="40"/>
  <c r="N8" i="40"/>
  <c r="Q8" i="40"/>
  <c r="M8" i="40"/>
  <c r="P8" i="40"/>
  <c r="Q28" i="36"/>
  <c r="P28" i="36"/>
  <c r="I32" i="36"/>
  <c r="J32" i="36"/>
  <c r="N9" i="42"/>
  <c r="L9" i="42"/>
  <c r="Q9" i="42"/>
  <c r="P9" i="42"/>
  <c r="P50" i="36"/>
  <c r="Q50" i="36"/>
  <c r="AK38" i="35"/>
  <c r="AL38" i="35"/>
  <c r="H43" i="31"/>
  <c r="F105" i="31"/>
  <c r="O134" i="41"/>
  <c r="N134" i="41"/>
  <c r="L134" i="41"/>
  <c r="M134" i="41"/>
  <c r="K134" i="41"/>
  <c r="K137" i="41"/>
  <c r="K136" i="41"/>
  <c r="K135" i="41"/>
  <c r="K138" i="41"/>
  <c r="F65" i="31"/>
  <c r="H65" i="31"/>
  <c r="I23" i="37"/>
  <c r="J23" i="37"/>
  <c r="AB18" i="35"/>
  <c r="H14" i="35"/>
  <c r="L106" i="31"/>
  <c r="J42" i="31"/>
  <c r="Q27" i="37"/>
  <c r="P27" i="37"/>
  <c r="C76" i="28"/>
  <c r="E118" i="27"/>
  <c r="J84" i="30"/>
  <c r="L84" i="30"/>
  <c r="E90" i="27"/>
  <c r="L231" i="30"/>
  <c r="J236" i="30"/>
  <c r="F241" i="30"/>
  <c r="H241" i="30"/>
  <c r="F76" i="30"/>
  <c r="H217" i="30"/>
  <c r="E146" i="45"/>
  <c r="M142" i="45"/>
  <c r="L142" i="45"/>
  <c r="O142" i="45"/>
  <c r="N142" i="45"/>
  <c r="I143" i="44"/>
  <c r="H143" i="44"/>
  <c r="G143" i="44"/>
  <c r="I9" i="43"/>
  <c r="J9" i="43"/>
  <c r="H9" i="43"/>
  <c r="G16" i="43"/>
  <c r="O140" i="45"/>
  <c r="N140" i="45"/>
  <c r="O143" i="43"/>
  <c r="N143" i="43"/>
  <c r="N11" i="43"/>
  <c r="L11" i="43"/>
  <c r="M11" i="43"/>
  <c r="P11" i="43"/>
  <c r="Q11" i="43"/>
  <c r="H134" i="41"/>
  <c r="G134" i="41"/>
  <c r="I134" i="41"/>
  <c r="I135" i="41"/>
  <c r="I138" i="41"/>
  <c r="I137" i="41"/>
  <c r="I136" i="41"/>
  <c r="Q22" i="36"/>
  <c r="P22" i="36"/>
  <c r="S12" i="43"/>
  <c r="R12" i="43"/>
  <c r="R15" i="43"/>
  <c r="S15" i="43"/>
  <c r="H139" i="43"/>
  <c r="K139" i="43" s="1"/>
  <c r="G139" i="43"/>
  <c r="I139" i="43"/>
  <c r="R10" i="40"/>
  <c r="S10" i="40"/>
  <c r="L7" i="40"/>
  <c r="N7" i="40"/>
  <c r="M7" i="40"/>
  <c r="Q7" i="40"/>
  <c r="P7" i="40"/>
  <c r="J43" i="36"/>
  <c r="I43" i="36"/>
  <c r="I19" i="36"/>
  <c r="J19" i="36"/>
  <c r="J12" i="36"/>
  <c r="I12" i="36"/>
  <c r="J7" i="36"/>
  <c r="I7" i="36"/>
  <c r="V37" i="35"/>
  <c r="W37" i="35"/>
  <c r="AR13" i="35"/>
  <c r="AU13" i="35"/>
  <c r="AT13" i="35"/>
  <c r="AS13" i="35"/>
  <c r="AV13" i="35"/>
  <c r="H40" i="31"/>
  <c r="J40" i="31"/>
  <c r="L6" i="42"/>
  <c r="N6" i="42"/>
  <c r="M6" i="42"/>
  <c r="Q6" i="42"/>
  <c r="N11" i="42"/>
  <c r="N10" i="42"/>
  <c r="N12" i="42"/>
  <c r="P6" i="42"/>
  <c r="J50" i="36"/>
  <c r="I50" i="36"/>
  <c r="AS15" i="35"/>
  <c r="AR15" i="35"/>
  <c r="I17" i="36"/>
  <c r="J17" i="36"/>
  <c r="Q27" i="36"/>
  <c r="P27" i="36"/>
  <c r="Q30" i="36"/>
  <c r="P30" i="36"/>
  <c r="P47" i="36"/>
  <c r="Q47" i="36"/>
  <c r="AK40" i="35"/>
  <c r="AL40" i="35"/>
  <c r="H35" i="31"/>
  <c r="F99" i="31"/>
  <c r="F9" i="40"/>
  <c r="H9" i="40"/>
  <c r="I9" i="40"/>
  <c r="F53" i="31"/>
  <c r="H53" i="31"/>
  <c r="F40" i="31"/>
  <c r="F37" i="31"/>
  <c r="H37" i="31"/>
  <c r="F255" i="30"/>
  <c r="H261" i="30"/>
  <c r="J261" i="30"/>
  <c r="J27" i="37"/>
  <c r="I27" i="37"/>
  <c r="J44" i="37"/>
  <c r="I44" i="37"/>
  <c r="I47" i="37"/>
  <c r="J47" i="37"/>
  <c r="J24" i="37"/>
  <c r="I24" i="37"/>
  <c r="I49" i="37"/>
  <c r="J49" i="37"/>
  <c r="I13" i="37"/>
  <c r="J13" i="37"/>
  <c r="AT12" i="35"/>
  <c r="AU12" i="35"/>
  <c r="AB9" i="35"/>
  <c r="F276" i="30"/>
  <c r="H276" i="30"/>
  <c r="H282" i="30"/>
  <c r="J282" i="30"/>
  <c r="J8" i="37"/>
  <c r="I8" i="37"/>
  <c r="H10" i="35"/>
  <c r="H284" i="30"/>
  <c r="J284" i="30"/>
  <c r="L86" i="31"/>
  <c r="L54" i="31"/>
  <c r="L83" i="31"/>
  <c r="L62" i="31"/>
  <c r="L37" i="31"/>
  <c r="L78" i="31"/>
  <c r="N185" i="30"/>
  <c r="J119" i="30"/>
  <c r="L119" i="30"/>
  <c r="N9" i="33"/>
  <c r="J75" i="31"/>
  <c r="J36" i="31"/>
  <c r="J63" i="31"/>
  <c r="L63" i="31"/>
  <c r="J85" i="31"/>
  <c r="L197" i="30"/>
  <c r="L185" i="30"/>
  <c r="H190" i="30"/>
  <c r="J190" i="30"/>
  <c r="L196" i="30"/>
  <c r="P38" i="37"/>
  <c r="Q38" i="37"/>
  <c r="P44" i="37"/>
  <c r="Q44" i="37"/>
  <c r="Q16" i="37"/>
  <c r="P16" i="37"/>
  <c r="P48" i="37"/>
  <c r="Q48" i="37"/>
  <c r="L40" i="31"/>
  <c r="L80" i="30"/>
  <c r="L87" i="30"/>
  <c r="D118" i="28"/>
  <c r="D90" i="28"/>
  <c r="F130" i="30"/>
  <c r="H130" i="30"/>
  <c r="N121" i="30"/>
  <c r="J54" i="30"/>
  <c r="L54" i="30"/>
  <c r="D132" i="28"/>
  <c r="D104" i="28"/>
  <c r="E104" i="27"/>
  <c r="F12" i="43"/>
  <c r="I12" i="43"/>
  <c r="H12" i="43"/>
  <c r="F14" i="43"/>
  <c r="H14" i="43"/>
  <c r="I14" i="43"/>
  <c r="I30" i="35"/>
  <c r="H30" i="35"/>
  <c r="H83" i="30"/>
  <c r="J83" i="30"/>
  <c r="H76" i="30"/>
  <c r="J76" i="30"/>
  <c r="F230" i="30"/>
  <c r="J241" i="30"/>
  <c r="H229" i="30"/>
  <c r="J229" i="30"/>
  <c r="H232" i="30"/>
  <c r="L240" i="30"/>
  <c r="N231" i="30"/>
  <c r="F78" i="30"/>
  <c r="N13" i="35"/>
  <c r="F59" i="30"/>
  <c r="F57" i="30"/>
  <c r="AL14" i="35"/>
  <c r="AJ14" i="35"/>
  <c r="AK14" i="35"/>
  <c r="AJ17" i="35"/>
  <c r="AL17" i="35"/>
  <c r="AK17" i="35"/>
  <c r="F81" i="30"/>
  <c r="E118" i="28"/>
  <c r="E90" i="28"/>
  <c r="E34" i="28"/>
  <c r="L38" i="28"/>
  <c r="J38" i="28"/>
  <c r="E104" i="28"/>
  <c r="N56" i="31"/>
  <c r="J66" i="28"/>
  <c r="L66" i="28"/>
  <c r="L22" i="28"/>
  <c r="J22" i="28"/>
  <c r="I22" i="28"/>
  <c r="M22" i="28"/>
  <c r="K22" i="28"/>
  <c r="L32" i="28"/>
  <c r="K32" i="28"/>
  <c r="I32" i="28"/>
  <c r="J32" i="28"/>
  <c r="M32" i="28"/>
  <c r="M27" i="28"/>
  <c r="K27" i="28"/>
  <c r="J27" i="28"/>
  <c r="L27" i="28"/>
  <c r="I27" i="28"/>
  <c r="M10" i="28"/>
  <c r="K10" i="28"/>
  <c r="J10" i="28"/>
  <c r="L10" i="28"/>
  <c r="I10" i="28"/>
  <c r="L142" i="28"/>
  <c r="J142" i="28"/>
  <c r="I142" i="28"/>
  <c r="M142" i="28"/>
  <c r="K142" i="28"/>
  <c r="I109" i="28"/>
  <c r="J109" i="28"/>
  <c r="M109" i="28"/>
  <c r="L109" i="28"/>
  <c r="K109" i="28"/>
  <c r="L93" i="28"/>
  <c r="K93" i="28"/>
  <c r="I93" i="28"/>
  <c r="J93" i="28"/>
  <c r="M93" i="28"/>
  <c r="K25" i="28"/>
  <c r="I25" i="28"/>
  <c r="L25" i="28"/>
  <c r="J25" i="28"/>
  <c r="M25" i="28"/>
  <c r="K102" i="28"/>
  <c r="I102" i="28"/>
  <c r="L102" i="28"/>
  <c r="J102" i="28"/>
  <c r="M102" i="28"/>
  <c r="J11" i="28"/>
  <c r="K11" i="28"/>
  <c r="I11" i="28"/>
  <c r="M11" i="28"/>
  <c r="L11" i="28"/>
  <c r="J88" i="28"/>
  <c r="M88" i="28"/>
  <c r="L88" i="28"/>
  <c r="K88" i="28"/>
  <c r="I88" i="28"/>
  <c r="J157" i="28"/>
  <c r="M157" i="28"/>
  <c r="L157" i="28"/>
  <c r="K157" i="28"/>
  <c r="I157" i="28"/>
  <c r="M78" i="28"/>
  <c r="I78" i="28"/>
  <c r="K78" i="28"/>
  <c r="J78" i="28"/>
  <c r="L78" i="28"/>
  <c r="M155" i="28"/>
  <c r="J155" i="28"/>
  <c r="I155" i="28"/>
  <c r="L155" i="28"/>
  <c r="K155" i="28"/>
  <c r="L215" i="30"/>
  <c r="H219" i="30"/>
  <c r="F207" i="30"/>
  <c r="J210" i="30"/>
  <c r="H209" i="30"/>
  <c r="H215" i="30"/>
  <c r="F217" i="30"/>
  <c r="K69" i="26"/>
  <c r="J69" i="26"/>
  <c r="I69" i="26"/>
  <c r="H76" i="26"/>
  <c r="C90" i="27"/>
  <c r="C132" i="27"/>
  <c r="C104" i="27"/>
  <c r="I117" i="26"/>
  <c r="K117" i="26"/>
  <c r="J117" i="26"/>
  <c r="K24" i="26"/>
  <c r="I24" i="26"/>
  <c r="J24" i="26"/>
  <c r="I115" i="26"/>
  <c r="J115" i="26"/>
  <c r="K115" i="26"/>
  <c r="I108" i="26"/>
  <c r="K108" i="26"/>
  <c r="J108" i="26"/>
  <c r="J71" i="26"/>
  <c r="I71" i="26"/>
  <c r="K71" i="26"/>
  <c r="G20" i="27"/>
  <c r="G90" i="27"/>
  <c r="G118" i="27"/>
  <c r="K135" i="26"/>
  <c r="J135" i="26"/>
  <c r="I135" i="26"/>
  <c r="K45" i="26"/>
  <c r="J45" i="26"/>
  <c r="I45" i="26"/>
  <c r="I15" i="28"/>
  <c r="K15" i="28"/>
  <c r="K53" i="28"/>
  <c r="I53" i="28"/>
  <c r="I30" i="28"/>
  <c r="K30" i="28"/>
  <c r="G118" i="28"/>
  <c r="I74" i="28"/>
  <c r="K74" i="28"/>
  <c r="K143" i="28"/>
  <c r="I143" i="28"/>
  <c r="F62" i="26"/>
  <c r="D160" i="26"/>
  <c r="C146" i="26"/>
  <c r="J27" i="27"/>
  <c r="I27" i="27"/>
  <c r="K27" i="27"/>
  <c r="H34" i="27"/>
  <c r="K78" i="27"/>
  <c r="J78" i="27"/>
  <c r="I78" i="27"/>
  <c r="I82" i="27"/>
  <c r="J82" i="27"/>
  <c r="H90" i="27"/>
  <c r="K82" i="27"/>
  <c r="J44" i="27"/>
  <c r="I44" i="27"/>
  <c r="K44" i="27"/>
  <c r="J24" i="27"/>
  <c r="I24" i="27"/>
  <c r="K24" i="27"/>
  <c r="J10" i="27"/>
  <c r="I10" i="27"/>
  <c r="K10" i="27"/>
  <c r="K145" i="27"/>
  <c r="J145" i="27"/>
  <c r="I145" i="27"/>
  <c r="K120" i="27"/>
  <c r="J120" i="27"/>
  <c r="I120" i="27"/>
  <c r="J50" i="27"/>
  <c r="K50" i="27"/>
  <c r="I50" i="27"/>
  <c r="I67" i="27"/>
  <c r="K67" i="27"/>
  <c r="J67" i="27"/>
  <c r="I19" i="27"/>
  <c r="J19" i="27"/>
  <c r="K19" i="27"/>
  <c r="K97" i="27"/>
  <c r="I97" i="27"/>
  <c r="J97" i="27"/>
  <c r="H20" i="27"/>
  <c r="K12" i="27"/>
  <c r="J12" i="27"/>
  <c r="I12" i="27"/>
  <c r="J89" i="27"/>
  <c r="K89" i="27"/>
  <c r="I89" i="27"/>
  <c r="K57" i="27"/>
  <c r="I57" i="27"/>
  <c r="J57" i="27"/>
  <c r="K126" i="27"/>
  <c r="I126" i="27"/>
  <c r="J126" i="27"/>
  <c r="J47" i="26"/>
  <c r="I47" i="26"/>
  <c r="I10" i="26"/>
  <c r="J10" i="26"/>
  <c r="J39" i="26"/>
  <c r="I39" i="26"/>
  <c r="I95" i="26"/>
  <c r="J95" i="26"/>
  <c r="J28" i="26"/>
  <c r="I28" i="26"/>
  <c r="J46" i="26"/>
  <c r="I46" i="26"/>
  <c r="J127" i="26"/>
  <c r="I127" i="26"/>
  <c r="G146" i="26"/>
  <c r="G104" i="26"/>
  <c r="J96" i="26"/>
  <c r="I96" i="26"/>
  <c r="J155" i="26"/>
  <c r="I155" i="26"/>
  <c r="F104" i="27"/>
  <c r="F118" i="27"/>
  <c r="F48" i="27"/>
  <c r="E34" i="26"/>
  <c r="E132" i="26"/>
  <c r="E77" i="22"/>
  <c r="C119" i="22"/>
  <c r="G49" i="22"/>
  <c r="H139" i="21"/>
  <c r="I139" i="21"/>
  <c r="H61" i="21"/>
  <c r="I61" i="21"/>
  <c r="G64" i="21"/>
  <c r="H88" i="21"/>
  <c r="I88" i="21"/>
  <c r="H17" i="21"/>
  <c r="I17" i="21"/>
  <c r="G22" i="21"/>
  <c r="E49" i="22"/>
  <c r="E35" i="22"/>
  <c r="I150" i="21"/>
  <c r="H150" i="21"/>
  <c r="I72" i="21"/>
  <c r="H72" i="21"/>
  <c r="G21" i="22"/>
  <c r="J141" i="19"/>
  <c r="H141" i="19"/>
  <c r="G147" i="19"/>
  <c r="R112" i="19"/>
  <c r="P112" i="19"/>
  <c r="O119" i="19"/>
  <c r="W63" i="19"/>
  <c r="X55" i="19"/>
  <c r="J53" i="19"/>
  <c r="H53" i="19"/>
  <c r="P47" i="19"/>
  <c r="R47" i="19"/>
  <c r="X44" i="19"/>
  <c r="H42" i="19"/>
  <c r="P39" i="19"/>
  <c r="R39" i="19"/>
  <c r="X33" i="19"/>
  <c r="J31" i="19"/>
  <c r="H31" i="19"/>
  <c r="R28" i="19"/>
  <c r="P28" i="19"/>
  <c r="X25" i="19"/>
  <c r="H20" i="19"/>
  <c r="P17" i="19"/>
  <c r="R17" i="19"/>
  <c r="X14" i="19"/>
  <c r="H12" i="19"/>
  <c r="P21" i="22"/>
  <c r="L15" i="22"/>
  <c r="K15" i="22"/>
  <c r="J15" i="22"/>
  <c r="L34" i="22"/>
  <c r="K34" i="22"/>
  <c r="J34" i="22"/>
  <c r="K11" i="22"/>
  <c r="J11" i="22"/>
  <c r="L11" i="22"/>
  <c r="J23" i="22"/>
  <c r="L23" i="22"/>
  <c r="K23" i="22"/>
  <c r="K138" i="22"/>
  <c r="J138" i="22"/>
  <c r="L138" i="22"/>
  <c r="K61" i="22"/>
  <c r="L61" i="22"/>
  <c r="J61" i="22"/>
  <c r="K100" i="22"/>
  <c r="L100" i="22"/>
  <c r="J100" i="22"/>
  <c r="K135" i="22"/>
  <c r="L135" i="22"/>
  <c r="J135" i="22"/>
  <c r="K62" i="22"/>
  <c r="J62" i="22"/>
  <c r="L62" i="22"/>
  <c r="K97" i="22"/>
  <c r="I105" i="22"/>
  <c r="J97" i="22"/>
  <c r="L97" i="22"/>
  <c r="K136" i="22"/>
  <c r="L136" i="22"/>
  <c r="J136" i="22"/>
  <c r="J72" i="22"/>
  <c r="L72" i="22"/>
  <c r="K72" i="22"/>
  <c r="J107" i="22"/>
  <c r="L107" i="22"/>
  <c r="K107" i="22"/>
  <c r="L145" i="22"/>
  <c r="K145" i="22"/>
  <c r="J145" i="22"/>
  <c r="K155" i="22"/>
  <c r="J155" i="22"/>
  <c r="R13" i="21"/>
  <c r="Q13" i="21"/>
  <c r="E106" i="21"/>
  <c r="E22" i="21"/>
  <c r="R158" i="19"/>
  <c r="P158" i="19"/>
  <c r="O161" i="19"/>
  <c r="H136" i="19"/>
  <c r="G135" i="19"/>
  <c r="H110" i="19"/>
  <c r="X90" i="19"/>
  <c r="G79" i="19"/>
  <c r="H80" i="19"/>
  <c r="H67" i="19"/>
  <c r="M92" i="18"/>
  <c r="E48" i="18"/>
  <c r="M20" i="18"/>
  <c r="H76" i="21"/>
  <c r="H85" i="21"/>
  <c r="H73" i="21"/>
  <c r="H48" i="21"/>
  <c r="H109" i="21"/>
  <c r="H20" i="21"/>
  <c r="H86" i="21"/>
  <c r="H102" i="21"/>
  <c r="F64" i="21"/>
  <c r="H57" i="21"/>
  <c r="O22" i="21"/>
  <c r="Q15" i="21"/>
  <c r="D162" i="21"/>
  <c r="Q140" i="18"/>
  <c r="G104" i="18"/>
  <c r="I97" i="18"/>
  <c r="I58" i="18"/>
  <c r="Q29" i="18"/>
  <c r="Y43" i="18"/>
  <c r="X43" i="18"/>
  <c r="X121" i="18"/>
  <c r="Y121" i="18"/>
  <c r="W120" i="18"/>
  <c r="X135" i="18"/>
  <c r="Y135" i="18"/>
  <c r="W134" i="18"/>
  <c r="O62" i="18"/>
  <c r="O146" i="18"/>
  <c r="O160" i="18"/>
  <c r="Q152" i="18"/>
  <c r="O148" i="18"/>
  <c r="G90" i="18"/>
  <c r="I86" i="18"/>
  <c r="T21" i="22"/>
  <c r="F147" i="22"/>
  <c r="F105" i="22"/>
  <c r="H161" i="21"/>
  <c r="C78" i="21"/>
  <c r="H113" i="19"/>
  <c r="F119" i="19"/>
  <c r="P67" i="19"/>
  <c r="N160" i="18"/>
  <c r="N148" i="18"/>
  <c r="J126" i="18"/>
  <c r="I126" i="18"/>
  <c r="I84" i="18"/>
  <c r="J84" i="18"/>
  <c r="J30" i="18"/>
  <c r="I30" i="18"/>
  <c r="Q54" i="18"/>
  <c r="P62" i="18"/>
  <c r="R54" i="18"/>
  <c r="P50" i="18"/>
  <c r="Q18" i="18"/>
  <c r="R18" i="18"/>
  <c r="P104" i="18"/>
  <c r="Q96" i="18"/>
  <c r="R96" i="18"/>
  <c r="P118" i="18"/>
  <c r="R110" i="18"/>
  <c r="Q110" i="18"/>
  <c r="J12" i="18"/>
  <c r="I12" i="18"/>
  <c r="H20" i="18"/>
  <c r="J85" i="18"/>
  <c r="I85" i="18"/>
  <c r="I10" i="18"/>
  <c r="J10" i="18"/>
  <c r="J87" i="18"/>
  <c r="I87" i="18"/>
  <c r="J101" i="18"/>
  <c r="I101" i="18"/>
  <c r="K137" i="17"/>
  <c r="J137" i="17"/>
  <c r="I137" i="17"/>
  <c r="C37" i="17"/>
  <c r="V12" i="17"/>
  <c r="U12" i="17"/>
  <c r="C121" i="17"/>
  <c r="C105" i="17"/>
  <c r="C93" i="17"/>
  <c r="H76" i="19"/>
  <c r="F65" i="19"/>
  <c r="H66" i="19"/>
  <c r="F149" i="19"/>
  <c r="H152" i="19"/>
  <c r="H95" i="19"/>
  <c r="V148" i="18"/>
  <c r="V120" i="18"/>
  <c r="Q42" i="18"/>
  <c r="R42" i="18"/>
  <c r="I138" i="17"/>
  <c r="J138" i="17"/>
  <c r="K138" i="17"/>
  <c r="I20" i="17"/>
  <c r="J20" i="17"/>
  <c r="K20" i="17"/>
  <c r="P144" i="19"/>
  <c r="H89" i="19"/>
  <c r="E91" i="19"/>
  <c r="E77" i="19"/>
  <c r="Q154" i="18"/>
  <c r="R154" i="18"/>
  <c r="X130" i="18"/>
  <c r="R107" i="18"/>
  <c r="Q107" i="18"/>
  <c r="P106" i="18"/>
  <c r="X81" i="18"/>
  <c r="J67" i="18"/>
  <c r="I67" i="18"/>
  <c r="Q52" i="18"/>
  <c r="R52" i="18"/>
  <c r="J40" i="18"/>
  <c r="I40" i="18"/>
  <c r="H48" i="18"/>
  <c r="H36" i="18"/>
  <c r="N34" i="18"/>
  <c r="N22" i="18"/>
  <c r="F8" i="18"/>
  <c r="X46" i="18"/>
  <c r="X150" i="18"/>
  <c r="V76" i="18"/>
  <c r="X68" i="18"/>
  <c r="X154" i="18"/>
  <c r="N106" i="18"/>
  <c r="N50" i="18"/>
  <c r="F64" i="18"/>
  <c r="C135" i="17"/>
  <c r="J76" i="17"/>
  <c r="I76" i="17"/>
  <c r="K76" i="17"/>
  <c r="I30" i="17"/>
  <c r="K30" i="17"/>
  <c r="J30" i="17"/>
  <c r="H85" i="19"/>
  <c r="M63" i="19"/>
  <c r="M51" i="19"/>
  <c r="P160" i="19"/>
  <c r="N9" i="19"/>
  <c r="P131" i="19"/>
  <c r="P87" i="19"/>
  <c r="P154" i="19"/>
  <c r="N161" i="19"/>
  <c r="F90" i="18"/>
  <c r="I28" i="18"/>
  <c r="J28" i="18"/>
  <c r="K34" i="17"/>
  <c r="J34" i="17"/>
  <c r="I34" i="17"/>
  <c r="I153" i="17"/>
  <c r="H161" i="17"/>
  <c r="J153" i="17"/>
  <c r="K153" i="17"/>
  <c r="H149" i="17"/>
  <c r="I14" i="17"/>
  <c r="K14" i="17"/>
  <c r="J14" i="17"/>
  <c r="H21" i="17"/>
  <c r="H91" i="17"/>
  <c r="I83" i="17"/>
  <c r="J83" i="17"/>
  <c r="K83" i="17"/>
  <c r="H79" i="17"/>
  <c r="M35" i="19"/>
  <c r="M77" i="19"/>
  <c r="R138" i="18"/>
  <c r="P146" i="18"/>
  <c r="Q138" i="18"/>
  <c r="I94" i="18"/>
  <c r="J94" i="18"/>
  <c r="F51" i="17"/>
  <c r="D133" i="17"/>
  <c r="D35" i="17"/>
  <c r="D23" i="17"/>
  <c r="J86" i="16"/>
  <c r="I86" i="16"/>
  <c r="C21" i="16"/>
  <c r="C9" i="16"/>
  <c r="F91" i="16"/>
  <c r="F79" i="16"/>
  <c r="F161" i="16"/>
  <c r="G105" i="15"/>
  <c r="E146" i="13"/>
  <c r="H54" i="12"/>
  <c r="K7" i="12"/>
  <c r="J7" i="12"/>
  <c r="I7" i="12"/>
  <c r="L7" i="12"/>
  <c r="X157" i="19"/>
  <c r="X57" i="19"/>
  <c r="X100" i="19"/>
  <c r="X85" i="19"/>
  <c r="X87" i="19"/>
  <c r="X154" i="19"/>
  <c r="X88" i="19"/>
  <c r="C160" i="18"/>
  <c r="K36" i="18"/>
  <c r="C8" i="18"/>
  <c r="L104" i="18"/>
  <c r="D118" i="18"/>
  <c r="D132" i="18"/>
  <c r="D22" i="18"/>
  <c r="F35" i="17"/>
  <c r="J145" i="16"/>
  <c r="I145" i="16"/>
  <c r="D35" i="16"/>
  <c r="D23" i="16"/>
  <c r="E135" i="16"/>
  <c r="G161" i="15"/>
  <c r="F147" i="15"/>
  <c r="E133" i="15"/>
  <c r="G119" i="15"/>
  <c r="C64" i="18"/>
  <c r="D51" i="16"/>
  <c r="D119" i="16"/>
  <c r="L109" i="15"/>
  <c r="J109" i="15"/>
  <c r="E49" i="16"/>
  <c r="E37" i="16"/>
  <c r="E49" i="15"/>
  <c r="D90" i="13"/>
  <c r="J112" i="16"/>
  <c r="I112" i="16"/>
  <c r="I98" i="16"/>
  <c r="J98" i="16"/>
  <c r="I61" i="16"/>
  <c r="J61" i="16"/>
  <c r="I152" i="16"/>
  <c r="J152" i="16"/>
  <c r="G133" i="17"/>
  <c r="G149" i="17"/>
  <c r="J150" i="17"/>
  <c r="I150" i="17"/>
  <c r="E161" i="17"/>
  <c r="F20" i="13"/>
  <c r="J28" i="13"/>
  <c r="I28" i="13"/>
  <c r="K28" i="13"/>
  <c r="K17" i="13"/>
  <c r="J17" i="13"/>
  <c r="I17" i="13"/>
  <c r="I48" i="12"/>
  <c r="J48" i="12"/>
  <c r="F104" i="13"/>
  <c r="U16" i="13"/>
  <c r="W16" i="13"/>
  <c r="V16" i="13"/>
  <c r="J100" i="13"/>
  <c r="I100" i="13"/>
  <c r="M131" i="15"/>
  <c r="L131" i="15"/>
  <c r="K131" i="15"/>
  <c r="I131" i="15"/>
  <c r="J131" i="15"/>
  <c r="J113" i="15"/>
  <c r="I113" i="15"/>
  <c r="M113" i="15"/>
  <c r="L113" i="15"/>
  <c r="K113" i="15"/>
  <c r="U9" i="13"/>
  <c r="V9" i="13"/>
  <c r="E188" i="3"/>
  <c r="T34" i="5"/>
  <c r="S34" i="5"/>
  <c r="V34" i="5"/>
  <c r="U34" i="5"/>
  <c r="W34" i="5"/>
  <c r="F122" i="3"/>
  <c r="I20" i="6"/>
  <c r="K20" i="6"/>
  <c r="J20" i="6"/>
  <c r="K215" i="3"/>
  <c r="J215" i="3"/>
  <c r="J22" i="3"/>
  <c r="L22" i="3"/>
  <c r="K22" i="3"/>
  <c r="H143" i="45"/>
  <c r="K143" i="45" s="1"/>
  <c r="G143" i="45"/>
  <c r="I143" i="45"/>
  <c r="M143" i="45"/>
  <c r="L143" i="45"/>
  <c r="Q13" i="36"/>
  <c r="P13" i="36"/>
  <c r="D129" i="39"/>
  <c r="J7" i="41"/>
  <c r="I7" i="41"/>
  <c r="H7" i="41"/>
  <c r="M7" i="41"/>
  <c r="L7" i="41"/>
  <c r="W35" i="35"/>
  <c r="V35" i="35"/>
  <c r="E146" i="44"/>
  <c r="G136" i="44"/>
  <c r="H136" i="44"/>
  <c r="K136" i="44" s="1"/>
  <c r="O138" i="44"/>
  <c r="N138" i="44"/>
  <c r="C146" i="44"/>
  <c r="H139" i="44"/>
  <c r="I139" i="44"/>
  <c r="G139" i="44"/>
  <c r="M139" i="44"/>
  <c r="L139" i="44"/>
  <c r="D146" i="45"/>
  <c r="O138" i="45"/>
  <c r="N138" i="45"/>
  <c r="M139" i="43"/>
  <c r="L139" i="43"/>
  <c r="N139" i="43"/>
  <c r="O139" i="43"/>
  <c r="M15" i="43"/>
  <c r="N15" i="43"/>
  <c r="L15" i="43"/>
  <c r="Q15" i="43"/>
  <c r="P15" i="43"/>
  <c r="M9" i="42"/>
  <c r="J9" i="42"/>
  <c r="H9" i="42"/>
  <c r="I9" i="42"/>
  <c r="S8" i="43"/>
  <c r="R8" i="43"/>
  <c r="H137" i="43"/>
  <c r="K137" i="43" s="1"/>
  <c r="I137" i="43"/>
  <c r="G137" i="43"/>
  <c r="V10" i="35"/>
  <c r="S7" i="40"/>
  <c r="R7" i="40"/>
  <c r="M9" i="41"/>
  <c r="J9" i="41"/>
  <c r="I9" i="41"/>
  <c r="H9" i="41"/>
  <c r="I10" i="41"/>
  <c r="J10" i="41"/>
  <c r="H10" i="41"/>
  <c r="H134" i="40"/>
  <c r="I134" i="40"/>
  <c r="G134" i="40"/>
  <c r="M134" i="40"/>
  <c r="L134" i="40"/>
  <c r="I135" i="40"/>
  <c r="I136" i="40"/>
  <c r="I138" i="40"/>
  <c r="I137" i="40"/>
  <c r="Q38" i="36"/>
  <c r="P38" i="36"/>
  <c r="I35" i="36"/>
  <c r="J35" i="36"/>
  <c r="J18" i="36"/>
  <c r="I18" i="36"/>
  <c r="I15" i="36"/>
  <c r="J15" i="36"/>
  <c r="W34" i="35"/>
  <c r="V34" i="35"/>
  <c r="H36" i="31"/>
  <c r="I38" i="36"/>
  <c r="J38" i="36"/>
  <c r="J6" i="36"/>
  <c r="I6" i="36"/>
  <c r="AS10" i="35"/>
  <c r="AR10" i="35"/>
  <c r="P7" i="36"/>
  <c r="Q7" i="36"/>
  <c r="P36" i="36"/>
  <c r="Q36" i="36"/>
  <c r="Q33" i="36"/>
  <c r="P33" i="36"/>
  <c r="H86" i="31"/>
  <c r="J27" i="36"/>
  <c r="I27" i="36"/>
  <c r="H98" i="31"/>
  <c r="F7" i="40"/>
  <c r="H7" i="40"/>
  <c r="I7" i="40"/>
  <c r="F55" i="31"/>
  <c r="H55" i="31"/>
  <c r="F75" i="31"/>
  <c r="F41" i="31"/>
  <c r="H41" i="31"/>
  <c r="L255" i="30"/>
  <c r="F262" i="30"/>
  <c r="H262" i="30"/>
  <c r="J28" i="37"/>
  <c r="I28" i="37"/>
  <c r="I45" i="37"/>
  <c r="J45" i="37"/>
  <c r="J48" i="37"/>
  <c r="I48" i="37"/>
  <c r="J25" i="37"/>
  <c r="I25" i="37"/>
  <c r="J20" i="37"/>
  <c r="I20" i="37"/>
  <c r="I22" i="37"/>
  <c r="J22" i="37"/>
  <c r="AB15" i="35"/>
  <c r="AU10" i="35"/>
  <c r="AT10" i="35"/>
  <c r="AB14" i="35"/>
  <c r="N276" i="30"/>
  <c r="F283" i="30"/>
  <c r="H8" i="35"/>
  <c r="H283" i="30"/>
  <c r="J283" i="30"/>
  <c r="J62" i="31"/>
  <c r="L55" i="31"/>
  <c r="L100" i="31"/>
  <c r="L97" i="31"/>
  <c r="L41" i="31"/>
  <c r="L81" i="31"/>
  <c r="N11" i="33"/>
  <c r="J87" i="31"/>
  <c r="J41" i="31"/>
  <c r="J102" i="31"/>
  <c r="J31" i="31"/>
  <c r="J185" i="30"/>
  <c r="F191" i="30"/>
  <c r="J197" i="30"/>
  <c r="Q47" i="37"/>
  <c r="P47" i="37"/>
  <c r="P6" i="37"/>
  <c r="Q6" i="37"/>
  <c r="Q7" i="37"/>
  <c r="P7" i="37"/>
  <c r="Q18" i="37"/>
  <c r="P18" i="37"/>
  <c r="Q32" i="37"/>
  <c r="P32" i="37"/>
  <c r="P12" i="37"/>
  <c r="Q12" i="37"/>
  <c r="L36" i="31"/>
  <c r="L76" i="30"/>
  <c r="N76" i="30"/>
  <c r="J61" i="31"/>
  <c r="L189" i="30"/>
  <c r="F129" i="30"/>
  <c r="F121" i="30"/>
  <c r="L53" i="30"/>
  <c r="N53" i="30"/>
  <c r="D76" i="28"/>
  <c r="D62" i="27"/>
  <c r="I40" i="35"/>
  <c r="H40" i="35"/>
  <c r="H11" i="35"/>
  <c r="F83" i="30"/>
  <c r="H55" i="30"/>
  <c r="J55" i="30"/>
  <c r="H78" i="30"/>
  <c r="J78" i="30"/>
  <c r="J234" i="30"/>
  <c r="F229" i="30"/>
  <c r="H233" i="30"/>
  <c r="L241" i="30"/>
  <c r="J232" i="30"/>
  <c r="L232" i="30"/>
  <c r="L238" i="30"/>
  <c r="F80" i="30"/>
  <c r="H80" i="30"/>
  <c r="F87" i="30"/>
  <c r="N12" i="35"/>
  <c r="F55" i="30"/>
  <c r="AJ13" i="35"/>
  <c r="AK13" i="35"/>
  <c r="AL13" i="35"/>
  <c r="F77" i="30"/>
  <c r="L36" i="28"/>
  <c r="J36" i="28"/>
  <c r="J113" i="28"/>
  <c r="L113" i="28"/>
  <c r="N54" i="31"/>
  <c r="N78" i="31"/>
  <c r="N32" i="31"/>
  <c r="J57" i="28"/>
  <c r="L57" i="28"/>
  <c r="M61" i="28"/>
  <c r="K61" i="28"/>
  <c r="J61" i="28"/>
  <c r="I61" i="28"/>
  <c r="L61" i="28"/>
  <c r="L75" i="28"/>
  <c r="K75" i="28"/>
  <c r="J75" i="28"/>
  <c r="I75" i="28"/>
  <c r="M75" i="28"/>
  <c r="L41" i="28"/>
  <c r="K41" i="28"/>
  <c r="J41" i="28"/>
  <c r="I41" i="28"/>
  <c r="M41" i="28"/>
  <c r="H48" i="28"/>
  <c r="M81" i="28"/>
  <c r="L81" i="28"/>
  <c r="K81" i="28"/>
  <c r="J81" i="28"/>
  <c r="I81" i="28"/>
  <c r="I83" i="28"/>
  <c r="M83" i="28"/>
  <c r="L83" i="28"/>
  <c r="K83" i="28"/>
  <c r="J83" i="28"/>
  <c r="M87" i="28"/>
  <c r="K87" i="28"/>
  <c r="J87" i="28"/>
  <c r="L87" i="28"/>
  <c r="I87" i="28"/>
  <c r="M124" i="28"/>
  <c r="L124" i="28"/>
  <c r="I124" i="28"/>
  <c r="H132" i="28"/>
  <c r="K124" i="28"/>
  <c r="J124" i="28"/>
  <c r="I100" i="28"/>
  <c r="M100" i="28"/>
  <c r="L100" i="28"/>
  <c r="K100" i="28"/>
  <c r="J100" i="28"/>
  <c r="K33" i="28"/>
  <c r="I33" i="28"/>
  <c r="L33" i="28"/>
  <c r="M33" i="28"/>
  <c r="J33" i="28"/>
  <c r="K111" i="28"/>
  <c r="I111" i="28"/>
  <c r="M111" i="28"/>
  <c r="L111" i="28"/>
  <c r="J111" i="28"/>
  <c r="J19" i="28"/>
  <c r="L19" i="28"/>
  <c r="I19" i="28"/>
  <c r="M19" i="28"/>
  <c r="K19" i="28"/>
  <c r="J97" i="28"/>
  <c r="M97" i="28"/>
  <c r="L97" i="28"/>
  <c r="K97" i="28"/>
  <c r="I97" i="28"/>
  <c r="M9" i="28"/>
  <c r="L9" i="28"/>
  <c r="K9" i="28"/>
  <c r="J9" i="28"/>
  <c r="I9" i="28"/>
  <c r="M86" i="28"/>
  <c r="J86" i="28"/>
  <c r="I86" i="28"/>
  <c r="L86" i="28"/>
  <c r="K86" i="28"/>
  <c r="J218" i="30"/>
  <c r="N210" i="30"/>
  <c r="N209" i="30"/>
  <c r="H208" i="30"/>
  <c r="J208" i="30"/>
  <c r="L211" i="30"/>
  <c r="F216" i="30"/>
  <c r="K154" i="26"/>
  <c r="J154" i="26"/>
  <c r="I154" i="26"/>
  <c r="H160" i="26"/>
  <c r="K59" i="26"/>
  <c r="J59" i="26"/>
  <c r="I59" i="26"/>
  <c r="C118" i="27"/>
  <c r="C76" i="27"/>
  <c r="C146" i="27"/>
  <c r="I111" i="26"/>
  <c r="K111" i="26"/>
  <c r="J111" i="26"/>
  <c r="K15" i="26"/>
  <c r="J15" i="26"/>
  <c r="I15" i="26"/>
  <c r="H20" i="26"/>
  <c r="I124" i="26"/>
  <c r="H132" i="26"/>
  <c r="K124" i="26"/>
  <c r="J124" i="26"/>
  <c r="K116" i="26"/>
  <c r="I116" i="26"/>
  <c r="J116" i="26"/>
  <c r="G48" i="27"/>
  <c r="J57" i="26"/>
  <c r="I57" i="26"/>
  <c r="K57" i="26"/>
  <c r="J148" i="27"/>
  <c r="I148" i="27"/>
  <c r="K128" i="26"/>
  <c r="J128" i="26"/>
  <c r="I128" i="26"/>
  <c r="I113" i="28"/>
  <c r="K113" i="28"/>
  <c r="G160" i="28"/>
  <c r="K158" i="28"/>
  <c r="I158" i="28"/>
  <c r="D34" i="26"/>
  <c r="D118" i="26"/>
  <c r="C90" i="26"/>
  <c r="K102" i="27"/>
  <c r="J102" i="27"/>
  <c r="I102" i="27"/>
  <c r="I73" i="27"/>
  <c r="J73" i="27"/>
  <c r="K73" i="27"/>
  <c r="J30" i="27"/>
  <c r="I30" i="27"/>
  <c r="K30" i="27"/>
  <c r="K16" i="27"/>
  <c r="I16" i="27"/>
  <c r="J16" i="27"/>
  <c r="K9" i="27"/>
  <c r="J9" i="27"/>
  <c r="I9" i="27"/>
  <c r="K138" i="27"/>
  <c r="J138" i="27"/>
  <c r="I138" i="27"/>
  <c r="H146" i="27"/>
  <c r="K68" i="27"/>
  <c r="J68" i="27"/>
  <c r="H76" i="27"/>
  <c r="I68" i="27"/>
  <c r="K85" i="27"/>
  <c r="J85" i="27"/>
  <c r="I85" i="27"/>
  <c r="I28" i="27"/>
  <c r="K28" i="27"/>
  <c r="J28" i="27"/>
  <c r="K106" i="27"/>
  <c r="I106" i="27"/>
  <c r="J106" i="27"/>
  <c r="I29" i="27"/>
  <c r="K29" i="27"/>
  <c r="J29" i="27"/>
  <c r="J98" i="27"/>
  <c r="K98" i="27"/>
  <c r="I98" i="27"/>
  <c r="K66" i="27"/>
  <c r="J66" i="27"/>
  <c r="I66" i="27"/>
  <c r="K135" i="27"/>
  <c r="J135" i="27"/>
  <c r="I135" i="27"/>
  <c r="D132" i="26"/>
  <c r="J37" i="26"/>
  <c r="I37" i="26"/>
  <c r="G48" i="26"/>
  <c r="I56" i="26"/>
  <c r="J56" i="26"/>
  <c r="J123" i="26"/>
  <c r="I123" i="26"/>
  <c r="G62" i="26"/>
  <c r="J55" i="26"/>
  <c r="I55" i="26"/>
  <c r="J140" i="26"/>
  <c r="I140" i="26"/>
  <c r="J102" i="26"/>
  <c r="I102" i="26"/>
  <c r="J65" i="26"/>
  <c r="I65" i="26"/>
  <c r="J109" i="26"/>
  <c r="I109" i="26"/>
  <c r="E76" i="26"/>
  <c r="E119" i="22"/>
  <c r="H130" i="21"/>
  <c r="I130" i="21"/>
  <c r="G134" i="21"/>
  <c r="I53" i="21"/>
  <c r="H53" i="21"/>
  <c r="D105" i="22"/>
  <c r="C91" i="22"/>
  <c r="I157" i="21"/>
  <c r="H157" i="21"/>
  <c r="G162" i="21"/>
  <c r="H80" i="21"/>
  <c r="I80" i="21"/>
  <c r="H13" i="21"/>
  <c r="I13" i="21"/>
  <c r="G35" i="22"/>
  <c r="I141" i="21"/>
  <c r="H141" i="21"/>
  <c r="I63" i="21"/>
  <c r="H63" i="21"/>
  <c r="L46" i="22"/>
  <c r="K46" i="22"/>
  <c r="J46" i="22"/>
  <c r="Q21" i="22"/>
  <c r="R138" i="19"/>
  <c r="P138" i="19"/>
  <c r="X109" i="19"/>
  <c r="O63" i="19"/>
  <c r="R55" i="19"/>
  <c r="P55" i="19"/>
  <c r="W51" i="19"/>
  <c r="X52" i="19"/>
  <c r="J47" i="19"/>
  <c r="H47" i="19"/>
  <c r="R44" i="19"/>
  <c r="P44" i="19"/>
  <c r="W49" i="19"/>
  <c r="X41" i="19"/>
  <c r="H39" i="19"/>
  <c r="R33" i="19"/>
  <c r="P33" i="19"/>
  <c r="X30" i="19"/>
  <c r="H28" i="19"/>
  <c r="R25" i="19"/>
  <c r="P25" i="19"/>
  <c r="X19" i="19"/>
  <c r="H17" i="19"/>
  <c r="R14" i="19"/>
  <c r="P14" i="19"/>
  <c r="X11" i="19"/>
  <c r="L13" i="22"/>
  <c r="K13" i="22"/>
  <c r="J13" i="22"/>
  <c r="I21" i="22"/>
  <c r="K82" i="22"/>
  <c r="L82" i="22"/>
  <c r="J82" i="22"/>
  <c r="L39" i="22"/>
  <c r="K39" i="22"/>
  <c r="J39" i="22"/>
  <c r="K19" i="22"/>
  <c r="J19" i="22"/>
  <c r="L19" i="22"/>
  <c r="J27" i="22"/>
  <c r="I35" i="22"/>
  <c r="L27" i="22"/>
  <c r="K27" i="22"/>
  <c r="K9" i="22"/>
  <c r="J9" i="22"/>
  <c r="L9" i="22"/>
  <c r="L38" i="22"/>
  <c r="L18" i="22"/>
  <c r="L125" i="22"/>
  <c r="L20" i="22"/>
  <c r="L33" i="22"/>
  <c r="L90" i="22"/>
  <c r="L32" i="22"/>
  <c r="L24" i="22"/>
  <c r="L55" i="22"/>
  <c r="L159" i="22"/>
  <c r="L42" i="22"/>
  <c r="L155" i="22"/>
  <c r="K66" i="22"/>
  <c r="L66" i="22"/>
  <c r="J66" i="22"/>
  <c r="K104" i="22"/>
  <c r="L104" i="22"/>
  <c r="J104" i="22"/>
  <c r="K139" i="22"/>
  <c r="I147" i="22"/>
  <c r="L139" i="22"/>
  <c r="J139" i="22"/>
  <c r="K67" i="22"/>
  <c r="L67" i="22"/>
  <c r="J67" i="22"/>
  <c r="K101" i="22"/>
  <c r="L101" i="22"/>
  <c r="J101" i="22"/>
  <c r="K140" i="22"/>
  <c r="L140" i="22"/>
  <c r="J140" i="22"/>
  <c r="L76" i="22"/>
  <c r="J76" i="22"/>
  <c r="K76" i="22"/>
  <c r="I119" i="22"/>
  <c r="L111" i="22"/>
  <c r="K111" i="22"/>
  <c r="J111" i="22"/>
  <c r="L150" i="22"/>
  <c r="K150" i="22"/>
  <c r="J150" i="22"/>
  <c r="I49" i="22"/>
  <c r="J41" i="22"/>
  <c r="K41" i="22"/>
  <c r="L41" i="22"/>
  <c r="R17" i="21"/>
  <c r="Q17" i="21"/>
  <c r="X155" i="19"/>
  <c r="W161" i="19"/>
  <c r="R132" i="19"/>
  <c r="P132" i="19"/>
  <c r="X103" i="19"/>
  <c r="R89" i="19"/>
  <c r="P89" i="19"/>
  <c r="R76" i="19"/>
  <c r="P76" i="19"/>
  <c r="H62" i="19"/>
  <c r="U118" i="18"/>
  <c r="U106" i="18"/>
  <c r="E92" i="18"/>
  <c r="U34" i="18"/>
  <c r="E20" i="18"/>
  <c r="K56" i="22"/>
  <c r="L56" i="22"/>
  <c r="J56" i="22"/>
  <c r="I63" i="22"/>
  <c r="W10" i="22"/>
  <c r="V10" i="22"/>
  <c r="D78" i="21"/>
  <c r="H153" i="21"/>
  <c r="H75" i="21"/>
  <c r="H82" i="21"/>
  <c r="H117" i="21"/>
  <c r="F36" i="21"/>
  <c r="H26" i="21"/>
  <c r="H95" i="21"/>
  <c r="H111" i="21"/>
  <c r="D36" i="21"/>
  <c r="D106" i="21"/>
  <c r="Y94" i="18"/>
  <c r="X94" i="18"/>
  <c r="Y52" i="18"/>
  <c r="X52" i="18"/>
  <c r="X129" i="18"/>
  <c r="Y129" i="18"/>
  <c r="Y143" i="18"/>
  <c r="X143" i="18"/>
  <c r="O76" i="18"/>
  <c r="Q155" i="18"/>
  <c r="G8" i="18"/>
  <c r="I95" i="18"/>
  <c r="V9" i="22"/>
  <c r="W9" i="22"/>
  <c r="H32" i="21"/>
  <c r="N107" i="19"/>
  <c r="P108" i="19"/>
  <c r="E35" i="19"/>
  <c r="I145" i="18"/>
  <c r="J145" i="18"/>
  <c r="R124" i="18"/>
  <c r="P132" i="18"/>
  <c r="Q124" i="18"/>
  <c r="P120" i="18"/>
  <c r="J98" i="18"/>
  <c r="I98" i="18"/>
  <c r="Q47" i="18"/>
  <c r="R47" i="18"/>
  <c r="R56" i="18"/>
  <c r="Q56" i="18"/>
  <c r="Q27" i="18"/>
  <c r="R27" i="18"/>
  <c r="R113" i="18"/>
  <c r="Q113" i="18"/>
  <c r="R127" i="18"/>
  <c r="Q127" i="18"/>
  <c r="I14" i="18"/>
  <c r="J14" i="18"/>
  <c r="J89" i="18"/>
  <c r="I89" i="18"/>
  <c r="J18" i="18"/>
  <c r="I18" i="18"/>
  <c r="H104" i="18"/>
  <c r="I96" i="18"/>
  <c r="J96" i="18"/>
  <c r="H118" i="18"/>
  <c r="I110" i="18"/>
  <c r="J110" i="18"/>
  <c r="H106" i="18"/>
  <c r="K129" i="17"/>
  <c r="J129" i="17"/>
  <c r="I129" i="17"/>
  <c r="C91" i="17"/>
  <c r="J17" i="17"/>
  <c r="I17" i="17"/>
  <c r="K17" i="17"/>
  <c r="V11" i="17"/>
  <c r="U11" i="17"/>
  <c r="C35" i="17"/>
  <c r="H70" i="19"/>
  <c r="H74" i="19"/>
  <c r="F93" i="19"/>
  <c r="H94" i="19"/>
  <c r="F79" i="19"/>
  <c r="H155" i="19"/>
  <c r="H160" i="19"/>
  <c r="H99" i="19"/>
  <c r="Q143" i="18"/>
  <c r="R143" i="18"/>
  <c r="I88" i="18"/>
  <c r="J88" i="18"/>
  <c r="X39" i="18"/>
  <c r="Q15" i="18"/>
  <c r="R15" i="18"/>
  <c r="I130" i="17"/>
  <c r="J130" i="17"/>
  <c r="K130" i="17"/>
  <c r="I75" i="17"/>
  <c r="J75" i="17"/>
  <c r="K75" i="17"/>
  <c r="U19" i="17"/>
  <c r="W19" i="17"/>
  <c r="V19" i="17"/>
  <c r="N135" i="19"/>
  <c r="P136" i="19"/>
  <c r="M23" i="19"/>
  <c r="E105" i="19"/>
  <c r="E93" i="19"/>
  <c r="R151" i="18"/>
  <c r="Q151" i="18"/>
  <c r="J129" i="18"/>
  <c r="I129" i="18"/>
  <c r="J100" i="18"/>
  <c r="I100" i="18"/>
  <c r="V64" i="18"/>
  <c r="X65" i="18"/>
  <c r="H50" i="18"/>
  <c r="J51" i="18"/>
  <c r="I51" i="18"/>
  <c r="J24" i="18"/>
  <c r="I24" i="18"/>
  <c r="X153" i="18"/>
  <c r="X80" i="18"/>
  <c r="X156" i="18"/>
  <c r="X85" i="18"/>
  <c r="X99" i="18"/>
  <c r="V104" i="18"/>
  <c r="F50" i="18"/>
  <c r="K131" i="17"/>
  <c r="J131" i="17"/>
  <c r="I131" i="17"/>
  <c r="J29" i="17"/>
  <c r="K29" i="17"/>
  <c r="I29" i="17"/>
  <c r="N79" i="19"/>
  <c r="P80" i="19"/>
  <c r="P82" i="19"/>
  <c r="P140" i="19"/>
  <c r="N147" i="19"/>
  <c r="P96" i="19"/>
  <c r="J121" i="18"/>
  <c r="I121" i="18"/>
  <c r="H120" i="18"/>
  <c r="I102" i="18"/>
  <c r="J102" i="18"/>
  <c r="J82" i="18"/>
  <c r="H90" i="18"/>
  <c r="I82" i="18"/>
  <c r="F62" i="18"/>
  <c r="J132" i="17"/>
  <c r="K132" i="17"/>
  <c r="I132" i="17"/>
  <c r="K33" i="17"/>
  <c r="J33" i="17"/>
  <c r="I33" i="17"/>
  <c r="J84" i="17"/>
  <c r="I84" i="17"/>
  <c r="K84" i="17"/>
  <c r="J154" i="17"/>
  <c r="I154" i="17"/>
  <c r="K154" i="17"/>
  <c r="I18" i="17"/>
  <c r="J18" i="17"/>
  <c r="K18" i="17"/>
  <c r="J100" i="17"/>
  <c r="K100" i="17"/>
  <c r="I100" i="17"/>
  <c r="M107" i="19"/>
  <c r="M121" i="19"/>
  <c r="M135" i="19"/>
  <c r="L146" i="18"/>
  <c r="D65" i="17"/>
  <c r="D119" i="17"/>
  <c r="D121" i="17"/>
  <c r="E149" i="16"/>
  <c r="C91" i="16"/>
  <c r="C79" i="16"/>
  <c r="E35" i="16"/>
  <c r="F107" i="16"/>
  <c r="K80" i="15"/>
  <c r="I80" i="15"/>
  <c r="E76" i="13"/>
  <c r="V35" i="19"/>
  <c r="X101" i="19"/>
  <c r="X104" i="19"/>
  <c r="X59" i="19"/>
  <c r="X160" i="19"/>
  <c r="X58" i="19"/>
  <c r="V105" i="19"/>
  <c r="X97" i="19"/>
  <c r="C148" i="18"/>
  <c r="T120" i="18"/>
  <c r="T90" i="18"/>
  <c r="T78" i="18"/>
  <c r="T22" i="18"/>
  <c r="L106" i="18"/>
  <c r="L92" i="18"/>
  <c r="D78" i="18"/>
  <c r="D34" i="18"/>
  <c r="D62" i="18"/>
  <c r="D50" i="18"/>
  <c r="Q9" i="17"/>
  <c r="J111" i="16"/>
  <c r="I111" i="16"/>
  <c r="H119" i="16"/>
  <c r="J76" i="16"/>
  <c r="I76" i="16"/>
  <c r="S62" i="18"/>
  <c r="S118" i="18"/>
  <c r="C50" i="18"/>
  <c r="J101" i="16"/>
  <c r="I101" i="16"/>
  <c r="J39" i="16"/>
  <c r="I39" i="16"/>
  <c r="J29" i="16"/>
  <c r="I29" i="16"/>
  <c r="D105" i="15"/>
  <c r="I115" i="16"/>
  <c r="K115" i="16"/>
  <c r="J115" i="16"/>
  <c r="G23" i="16"/>
  <c r="J141" i="17"/>
  <c r="I141" i="17"/>
  <c r="I151" i="17"/>
  <c r="J151" i="17"/>
  <c r="K11" i="13"/>
  <c r="J11" i="13"/>
  <c r="I11" i="13"/>
  <c r="J37" i="13"/>
  <c r="I37" i="13"/>
  <c r="K37" i="13"/>
  <c r="K22" i="13"/>
  <c r="J22" i="13"/>
  <c r="I22" i="13"/>
  <c r="J33" i="12"/>
  <c r="I33" i="12"/>
  <c r="I50" i="12"/>
  <c r="J50" i="12"/>
  <c r="S56" i="12"/>
  <c r="V56" i="12"/>
  <c r="T56" i="12"/>
  <c r="M155" i="15"/>
  <c r="L155" i="15"/>
  <c r="K155" i="15"/>
  <c r="J155" i="15"/>
  <c r="I155" i="15"/>
  <c r="I56" i="15"/>
  <c r="M56" i="15"/>
  <c r="K56" i="15"/>
  <c r="J56" i="15"/>
  <c r="L56" i="15"/>
  <c r="T17" i="14"/>
  <c r="S17" i="14"/>
  <c r="I9" i="5"/>
  <c r="K9" i="5"/>
  <c r="K12" i="2"/>
  <c r="L12" i="2"/>
  <c r="J12" i="2"/>
  <c r="V32" i="5"/>
  <c r="U32" i="5"/>
  <c r="W32" i="5"/>
  <c r="T32" i="5"/>
  <c r="S32" i="5"/>
  <c r="J63" i="2"/>
  <c r="L63" i="2"/>
  <c r="K63" i="2"/>
  <c r="K45" i="5"/>
  <c r="I45" i="5"/>
  <c r="U33" i="5"/>
  <c r="W33" i="5"/>
  <c r="V33" i="5"/>
  <c r="T33" i="5"/>
  <c r="S33" i="5"/>
  <c r="F119" i="3"/>
  <c r="J30" i="3"/>
  <c r="L30" i="3"/>
  <c r="K30" i="3"/>
  <c r="J44" i="2"/>
  <c r="K44" i="2"/>
  <c r="M86" i="15"/>
  <c r="L86" i="15"/>
  <c r="K86" i="15"/>
  <c r="J86" i="15"/>
  <c r="I86" i="15"/>
  <c r="M10" i="15"/>
  <c r="L10" i="15"/>
  <c r="K10" i="15"/>
  <c r="J10" i="15"/>
  <c r="I10" i="15"/>
  <c r="M54" i="15"/>
  <c r="L54" i="15"/>
  <c r="K54" i="15"/>
  <c r="J54" i="15"/>
  <c r="I54" i="15"/>
  <c r="M20" i="15"/>
  <c r="L20" i="15"/>
  <c r="K20" i="15"/>
  <c r="J20" i="15"/>
  <c r="I20" i="15"/>
  <c r="M140" i="15"/>
  <c r="L140" i="15"/>
  <c r="K140" i="15"/>
  <c r="I140" i="15"/>
  <c r="J140" i="15"/>
  <c r="L29" i="15"/>
  <c r="K29" i="15"/>
  <c r="J29" i="15"/>
  <c r="I29" i="15"/>
  <c r="M29" i="15"/>
  <c r="L107" i="15"/>
  <c r="K107" i="15"/>
  <c r="J107" i="15"/>
  <c r="I107" i="15"/>
  <c r="M107" i="15"/>
  <c r="K24" i="15"/>
  <c r="J24" i="15"/>
  <c r="I24" i="15"/>
  <c r="M24" i="15"/>
  <c r="L24" i="15"/>
  <c r="K101" i="15"/>
  <c r="J101" i="15"/>
  <c r="I101" i="15"/>
  <c r="M101" i="15"/>
  <c r="L101" i="15"/>
  <c r="J9" i="15"/>
  <c r="I9" i="15"/>
  <c r="M9" i="15"/>
  <c r="L9" i="15"/>
  <c r="K9" i="15"/>
  <c r="M109" i="15"/>
  <c r="M117" i="15"/>
  <c r="M16" i="15"/>
  <c r="M80" i="15"/>
  <c r="J53" i="15"/>
  <c r="I53" i="15"/>
  <c r="M53" i="15"/>
  <c r="L53" i="15"/>
  <c r="K53" i="15"/>
  <c r="J122" i="15"/>
  <c r="I122" i="15"/>
  <c r="L122" i="15"/>
  <c r="K122" i="15"/>
  <c r="M122" i="15"/>
  <c r="I65" i="15"/>
  <c r="M65" i="15"/>
  <c r="J65" i="15"/>
  <c r="L65" i="15"/>
  <c r="K65" i="15"/>
  <c r="I142" i="15"/>
  <c r="M142" i="15"/>
  <c r="K142" i="15"/>
  <c r="L142" i="15"/>
  <c r="J142" i="15"/>
  <c r="M68" i="15"/>
  <c r="L68" i="15"/>
  <c r="K68" i="15"/>
  <c r="J68" i="15"/>
  <c r="I68" i="15"/>
  <c r="M145" i="15"/>
  <c r="L145" i="15"/>
  <c r="J145" i="15"/>
  <c r="K145" i="15"/>
  <c r="I145" i="15"/>
  <c r="F76" i="13"/>
  <c r="V13" i="13"/>
  <c r="U13" i="13"/>
  <c r="F48" i="13"/>
  <c r="T16" i="14"/>
  <c r="S16" i="14"/>
  <c r="V24" i="12"/>
  <c r="T24" i="12"/>
  <c r="S24" i="12"/>
  <c r="V14" i="12"/>
  <c r="T14" i="12"/>
  <c r="S14" i="12"/>
  <c r="M69" i="15"/>
  <c r="L69" i="15"/>
  <c r="K69" i="15"/>
  <c r="J69" i="15"/>
  <c r="I69" i="15"/>
  <c r="H77" i="15"/>
  <c r="G34" i="13"/>
  <c r="I51" i="12"/>
  <c r="J51" i="12"/>
  <c r="S39" i="12"/>
  <c r="V39" i="12"/>
  <c r="T39" i="12"/>
  <c r="V43" i="12"/>
  <c r="F53" i="12"/>
  <c r="F57" i="12" s="1"/>
  <c r="S12" i="12"/>
  <c r="V12" i="12"/>
  <c r="T12" i="12"/>
  <c r="I26" i="6"/>
  <c r="J26" i="6"/>
  <c r="K17" i="6"/>
  <c r="J17" i="6"/>
  <c r="I17" i="6"/>
  <c r="F195" i="3"/>
  <c r="F187" i="3"/>
  <c r="I48" i="6"/>
  <c r="J48" i="6"/>
  <c r="K48" i="6"/>
  <c r="K49" i="6"/>
  <c r="K52" i="6"/>
  <c r="K51" i="6"/>
  <c r="K50" i="6"/>
  <c r="I9" i="6"/>
  <c r="K9" i="6"/>
  <c r="J9" i="6"/>
  <c r="E195" i="3"/>
  <c r="E187" i="3"/>
  <c r="G122" i="3"/>
  <c r="G114" i="3"/>
  <c r="T44" i="12"/>
  <c r="S44" i="12"/>
  <c r="J30" i="6"/>
  <c r="I30" i="6"/>
  <c r="K21" i="6"/>
  <c r="J21" i="6"/>
  <c r="I21" i="6"/>
  <c r="T6" i="12"/>
  <c r="S6" i="12"/>
  <c r="K11" i="2"/>
  <c r="L11" i="2"/>
  <c r="J11" i="2"/>
  <c r="K18" i="6"/>
  <c r="J18" i="6"/>
  <c r="I18" i="6"/>
  <c r="J31" i="5"/>
  <c r="L31" i="5"/>
  <c r="V40" i="5"/>
  <c r="U40" i="5"/>
  <c r="W40" i="5"/>
  <c r="T40" i="5"/>
  <c r="S40" i="5"/>
  <c r="V20" i="5"/>
  <c r="S20" i="5"/>
  <c r="U20" i="5"/>
  <c r="T20" i="5"/>
  <c r="W20" i="5"/>
  <c r="J62" i="2"/>
  <c r="L62" i="2"/>
  <c r="K62" i="2"/>
  <c r="K7" i="5"/>
  <c r="I7" i="5"/>
  <c r="I114" i="3"/>
  <c r="L103" i="3"/>
  <c r="K103" i="3"/>
  <c r="J103" i="3"/>
  <c r="E121" i="3"/>
  <c r="K47" i="5"/>
  <c r="I47" i="5"/>
  <c r="I16" i="5"/>
  <c r="K16" i="5"/>
  <c r="G196" i="3"/>
  <c r="Q20" i="6"/>
  <c r="S20" i="6"/>
  <c r="R20" i="6"/>
  <c r="L16" i="5"/>
  <c r="J16" i="5"/>
  <c r="L11" i="5"/>
  <c r="J11" i="5"/>
  <c r="L37" i="5"/>
  <c r="J37" i="5"/>
  <c r="L50" i="5"/>
  <c r="J50" i="5"/>
  <c r="L105" i="3"/>
  <c r="I116" i="3"/>
  <c r="K105" i="3"/>
  <c r="J105" i="3"/>
  <c r="K87" i="3"/>
  <c r="L87" i="3"/>
  <c r="J87" i="3"/>
  <c r="K54" i="3"/>
  <c r="J54" i="3"/>
  <c r="L18" i="3"/>
  <c r="K18" i="3"/>
  <c r="J18" i="3"/>
  <c r="K41" i="2"/>
  <c r="J41" i="2"/>
  <c r="K86" i="3"/>
  <c r="J86" i="3"/>
  <c r="J141" i="3"/>
  <c r="K141" i="3"/>
  <c r="H121" i="3"/>
  <c r="K110" i="3"/>
  <c r="J110" i="3"/>
  <c r="L12" i="3"/>
  <c r="K12" i="3"/>
  <c r="J12" i="3"/>
  <c r="L9" i="3"/>
  <c r="K9" i="3"/>
  <c r="J9" i="3"/>
  <c r="J165" i="3"/>
  <c r="K165" i="3"/>
  <c r="H191" i="3"/>
  <c r="J158" i="3"/>
  <c r="K158" i="3"/>
  <c r="K208" i="3"/>
  <c r="J208" i="3"/>
  <c r="K216" i="3"/>
  <c r="J216" i="3"/>
  <c r="K58" i="3"/>
  <c r="J58" i="3"/>
  <c r="K59" i="3"/>
  <c r="J59" i="3"/>
  <c r="K53" i="3"/>
  <c r="J53" i="3"/>
  <c r="K43" i="3"/>
  <c r="J43" i="3"/>
  <c r="K23" i="3"/>
  <c r="J23" i="3"/>
  <c r="L23" i="3"/>
  <c r="K31" i="3"/>
  <c r="J31" i="3"/>
  <c r="L31" i="3"/>
  <c r="K39" i="3"/>
  <c r="J39" i="3"/>
  <c r="L39" i="3"/>
  <c r="K45" i="2"/>
  <c r="J45" i="2"/>
  <c r="F79" i="17"/>
  <c r="K143" i="16"/>
  <c r="J143" i="16"/>
  <c r="I143" i="16"/>
  <c r="J109" i="16"/>
  <c r="I109" i="16"/>
  <c r="F63" i="16"/>
  <c r="O21" i="16"/>
  <c r="Q9" i="16"/>
  <c r="C119" i="16"/>
  <c r="C133" i="15"/>
  <c r="E119" i="15"/>
  <c r="L80" i="15"/>
  <c r="J80" i="15"/>
  <c r="Y16" i="15"/>
  <c r="X16" i="15"/>
  <c r="W16" i="15"/>
  <c r="Y12" i="15"/>
  <c r="X12" i="15"/>
  <c r="W12" i="15"/>
  <c r="D160" i="13"/>
  <c r="C118" i="13"/>
  <c r="D48" i="13"/>
  <c r="D120" i="18"/>
  <c r="K95" i="16"/>
  <c r="J95" i="16"/>
  <c r="I95" i="16"/>
  <c r="C147" i="15"/>
  <c r="F121" i="17"/>
  <c r="J144" i="16"/>
  <c r="I144" i="16"/>
  <c r="K26" i="16"/>
  <c r="J26" i="16"/>
  <c r="I26" i="16"/>
  <c r="J139" i="16"/>
  <c r="I139" i="16"/>
  <c r="H147" i="16"/>
  <c r="J131" i="16"/>
  <c r="I131" i="16"/>
  <c r="I124" i="16"/>
  <c r="J124" i="16"/>
  <c r="J99" i="16"/>
  <c r="I99" i="16"/>
  <c r="W16" i="16"/>
  <c r="V16" i="16"/>
  <c r="U16" i="16"/>
  <c r="V18" i="16"/>
  <c r="U18" i="16"/>
  <c r="W18" i="16"/>
  <c r="I85" i="16"/>
  <c r="J85" i="16"/>
  <c r="G161" i="16"/>
  <c r="G65" i="16"/>
  <c r="G49" i="16"/>
  <c r="J11" i="16"/>
  <c r="I11" i="16"/>
  <c r="I61" i="17"/>
  <c r="J61" i="17"/>
  <c r="G63" i="17"/>
  <c r="J55" i="17"/>
  <c r="I55" i="17"/>
  <c r="I95" i="17"/>
  <c r="J95" i="17"/>
  <c r="G35" i="17"/>
  <c r="J12" i="17"/>
  <c r="I12" i="17"/>
  <c r="I73" i="17"/>
  <c r="J73" i="17"/>
  <c r="G79" i="17"/>
  <c r="J80" i="17"/>
  <c r="I80" i="17"/>
  <c r="U21" i="15"/>
  <c r="W13" i="15"/>
  <c r="X13" i="15"/>
  <c r="E93" i="17"/>
  <c r="E79" i="17"/>
  <c r="E21" i="17"/>
  <c r="E9" i="17"/>
  <c r="E135" i="17"/>
  <c r="K128" i="13"/>
  <c r="J128" i="13"/>
  <c r="I128" i="13"/>
  <c r="K70" i="13"/>
  <c r="J70" i="13"/>
  <c r="I70" i="13"/>
  <c r="K148" i="13"/>
  <c r="J148" i="13"/>
  <c r="I148" i="13"/>
  <c r="J45" i="13"/>
  <c r="I45" i="13"/>
  <c r="K45" i="13"/>
  <c r="J123" i="13"/>
  <c r="I123" i="13"/>
  <c r="K123" i="13"/>
  <c r="I55" i="13"/>
  <c r="K55" i="13"/>
  <c r="J55" i="13"/>
  <c r="I124" i="13"/>
  <c r="H132" i="13"/>
  <c r="J124" i="13"/>
  <c r="K124" i="13"/>
  <c r="K30" i="13"/>
  <c r="J30" i="13"/>
  <c r="I30" i="13"/>
  <c r="K108" i="13"/>
  <c r="J108" i="13"/>
  <c r="I108" i="13"/>
  <c r="S53" i="12"/>
  <c r="V53" i="12"/>
  <c r="T53" i="12"/>
  <c r="V54" i="12"/>
  <c r="V32" i="12"/>
  <c r="T32" i="12"/>
  <c r="S32" i="12"/>
  <c r="S21" i="12"/>
  <c r="V21" i="12"/>
  <c r="T21" i="12"/>
  <c r="V22" i="12"/>
  <c r="J20" i="12"/>
  <c r="I20" i="12"/>
  <c r="J36" i="12"/>
  <c r="I36" i="12"/>
  <c r="J52" i="12"/>
  <c r="I52" i="12"/>
  <c r="M40" i="15"/>
  <c r="L40" i="15"/>
  <c r="K40" i="15"/>
  <c r="J40" i="15"/>
  <c r="I40" i="15"/>
  <c r="K94" i="13"/>
  <c r="J94" i="13"/>
  <c r="I94" i="13"/>
  <c r="K42" i="13"/>
  <c r="J42" i="13"/>
  <c r="I42" i="13"/>
  <c r="H48" i="13"/>
  <c r="W11" i="13"/>
  <c r="V11" i="13"/>
  <c r="U11" i="13"/>
  <c r="G132" i="13"/>
  <c r="J31" i="13"/>
  <c r="I31" i="13"/>
  <c r="M97" i="15"/>
  <c r="L97" i="15"/>
  <c r="K97" i="15"/>
  <c r="J97" i="15"/>
  <c r="H105" i="15"/>
  <c r="I97" i="15"/>
  <c r="M34" i="15"/>
  <c r="L34" i="15"/>
  <c r="K34" i="15"/>
  <c r="J34" i="15"/>
  <c r="I34" i="15"/>
  <c r="M83" i="15"/>
  <c r="L83" i="15"/>
  <c r="K83" i="15"/>
  <c r="J83" i="15"/>
  <c r="H91" i="15"/>
  <c r="I83" i="15"/>
  <c r="M31" i="15"/>
  <c r="L31" i="15"/>
  <c r="K31" i="15"/>
  <c r="J31" i="15"/>
  <c r="I31" i="15"/>
  <c r="M146" i="15"/>
  <c r="L146" i="15"/>
  <c r="K146" i="15"/>
  <c r="J146" i="15"/>
  <c r="I146" i="15"/>
  <c r="L38" i="15"/>
  <c r="K38" i="15"/>
  <c r="J38" i="15"/>
  <c r="I38" i="15"/>
  <c r="M38" i="15"/>
  <c r="L115" i="15"/>
  <c r="K115" i="15"/>
  <c r="J115" i="15"/>
  <c r="I115" i="15"/>
  <c r="M115" i="15"/>
  <c r="K32" i="15"/>
  <c r="J32" i="15"/>
  <c r="I32" i="15"/>
  <c r="M32" i="15"/>
  <c r="L32" i="15"/>
  <c r="K110" i="15"/>
  <c r="J110" i="15"/>
  <c r="I110" i="15"/>
  <c r="M110" i="15"/>
  <c r="L110" i="15"/>
  <c r="J11" i="15"/>
  <c r="I11" i="15"/>
  <c r="M11" i="15"/>
  <c r="L11" i="15"/>
  <c r="K11" i="15"/>
  <c r="J61" i="15"/>
  <c r="I61" i="15"/>
  <c r="M61" i="15"/>
  <c r="L61" i="15"/>
  <c r="K61" i="15"/>
  <c r="J130" i="15"/>
  <c r="I130" i="15"/>
  <c r="L130" i="15"/>
  <c r="M130" i="15"/>
  <c r="K130" i="15"/>
  <c r="I73" i="15"/>
  <c r="M73" i="15"/>
  <c r="L73" i="15"/>
  <c r="K73" i="15"/>
  <c r="J73" i="15"/>
  <c r="I151" i="15"/>
  <c r="M151" i="15"/>
  <c r="K151" i="15"/>
  <c r="L151" i="15"/>
  <c r="J151" i="15"/>
  <c r="M76" i="15"/>
  <c r="L76" i="15"/>
  <c r="K76" i="15"/>
  <c r="J76" i="15"/>
  <c r="I76" i="15"/>
  <c r="M154" i="15"/>
  <c r="L154" i="15"/>
  <c r="J154" i="15"/>
  <c r="K154" i="15"/>
  <c r="I154" i="15"/>
  <c r="K67" i="13"/>
  <c r="J67" i="13"/>
  <c r="I67" i="13"/>
  <c r="K18" i="13"/>
  <c r="J18" i="13"/>
  <c r="I18" i="13"/>
  <c r="V17" i="13"/>
  <c r="U17" i="13"/>
  <c r="T52" i="12"/>
  <c r="S52" i="12"/>
  <c r="V52" i="12"/>
  <c r="S41" i="12"/>
  <c r="T41" i="12"/>
  <c r="V41" i="12"/>
  <c r="A12" i="12"/>
  <c r="J12" i="12"/>
  <c r="G54" i="12"/>
  <c r="I12" i="12"/>
  <c r="S15" i="14"/>
  <c r="R23" i="14"/>
  <c r="T15" i="14"/>
  <c r="K127" i="13"/>
  <c r="J127" i="13"/>
  <c r="I127" i="13"/>
  <c r="T12" i="14"/>
  <c r="S12" i="14"/>
  <c r="K68" i="13"/>
  <c r="J68" i="13"/>
  <c r="H76" i="13"/>
  <c r="I68" i="13"/>
  <c r="V50" i="12"/>
  <c r="T50" i="12"/>
  <c r="S50" i="12"/>
  <c r="J19" i="12"/>
  <c r="I19" i="12"/>
  <c r="T10" i="12"/>
  <c r="V10" i="12"/>
  <c r="S10" i="12"/>
  <c r="T17" i="12"/>
  <c r="S17" i="12"/>
  <c r="R34" i="6"/>
  <c r="Q34" i="6"/>
  <c r="S25" i="6"/>
  <c r="Q25" i="6"/>
  <c r="R25" i="6"/>
  <c r="S27" i="6"/>
  <c r="S28" i="6"/>
  <c r="S26" i="6"/>
  <c r="F194" i="3"/>
  <c r="F186" i="3"/>
  <c r="E194" i="3"/>
  <c r="E186" i="3"/>
  <c r="G121" i="3"/>
  <c r="G113" i="3"/>
  <c r="R38" i="6"/>
  <c r="Q38" i="6"/>
  <c r="S29" i="6"/>
  <c r="R29" i="6"/>
  <c r="Q29" i="6"/>
  <c r="S31" i="6"/>
  <c r="S30" i="6"/>
  <c r="R7" i="6"/>
  <c r="Q7" i="6"/>
  <c r="T11" i="12"/>
  <c r="S11" i="12"/>
  <c r="J28" i="5"/>
  <c r="L28" i="5"/>
  <c r="E43" i="2"/>
  <c r="K10" i="2"/>
  <c r="J10" i="2"/>
  <c r="L10" i="2"/>
  <c r="I29" i="5"/>
  <c r="K29" i="5"/>
  <c r="V48" i="5"/>
  <c r="U48" i="5"/>
  <c r="W48" i="5"/>
  <c r="S48" i="5"/>
  <c r="T48" i="5"/>
  <c r="W49" i="5"/>
  <c r="V28" i="5"/>
  <c r="W28" i="5"/>
  <c r="T28" i="5"/>
  <c r="S28" i="5"/>
  <c r="U28" i="5"/>
  <c r="G188" i="3"/>
  <c r="J61" i="2"/>
  <c r="L61" i="2"/>
  <c r="K61" i="2"/>
  <c r="J43" i="5"/>
  <c r="L43" i="5"/>
  <c r="T18" i="5"/>
  <c r="S18" i="5"/>
  <c r="V18" i="5"/>
  <c r="U18" i="5"/>
  <c r="W18" i="5"/>
  <c r="L218" i="3"/>
  <c r="K218" i="3"/>
  <c r="J218" i="3"/>
  <c r="J164" i="3"/>
  <c r="L164" i="3"/>
  <c r="K164" i="3"/>
  <c r="L171" i="3"/>
  <c r="L169" i="3"/>
  <c r="L174" i="3"/>
  <c r="L173" i="3"/>
  <c r="L170" i="3"/>
  <c r="L167" i="3"/>
  <c r="L166" i="3"/>
  <c r="L165" i="3"/>
  <c r="F113" i="3"/>
  <c r="K83" i="3"/>
  <c r="J83" i="3"/>
  <c r="L83" i="3"/>
  <c r="H69" i="2"/>
  <c r="G68" i="2"/>
  <c r="K11" i="5"/>
  <c r="I11" i="5"/>
  <c r="K19" i="5"/>
  <c r="I19" i="5"/>
  <c r="I28" i="5"/>
  <c r="K28" i="5"/>
  <c r="J22" i="5"/>
  <c r="L22" i="5"/>
  <c r="J45" i="5"/>
  <c r="L45" i="5"/>
  <c r="L214" i="3"/>
  <c r="K214" i="3"/>
  <c r="J214" i="3"/>
  <c r="J160" i="3"/>
  <c r="L160" i="3"/>
  <c r="K160" i="3"/>
  <c r="I193" i="3"/>
  <c r="F115" i="3"/>
  <c r="F118" i="3"/>
  <c r="K13" i="3"/>
  <c r="J13" i="3"/>
  <c r="L24" i="2"/>
  <c r="K24" i="2"/>
  <c r="J24" i="2"/>
  <c r="V16" i="5"/>
  <c r="T16" i="5"/>
  <c r="L33" i="2"/>
  <c r="K33" i="2"/>
  <c r="J33" i="2"/>
  <c r="I42" i="2"/>
  <c r="J137" i="3"/>
  <c r="K137" i="3"/>
  <c r="H114" i="3"/>
  <c r="K138" i="3"/>
  <c r="J138" i="3"/>
  <c r="H195" i="3"/>
  <c r="F18" i="2"/>
  <c r="J170" i="3"/>
  <c r="K170" i="3"/>
  <c r="K173" i="3"/>
  <c r="J173" i="3"/>
  <c r="J167" i="3"/>
  <c r="K167" i="3"/>
  <c r="J166" i="3"/>
  <c r="K166" i="3"/>
  <c r="K209" i="3"/>
  <c r="J209" i="3"/>
  <c r="K217" i="3"/>
  <c r="J217" i="3"/>
  <c r="J55" i="3"/>
  <c r="K55" i="3"/>
  <c r="L64" i="3"/>
  <c r="K64" i="3"/>
  <c r="J64" i="3"/>
  <c r="K47" i="3"/>
  <c r="J47" i="3"/>
  <c r="L24" i="3"/>
  <c r="K24" i="3"/>
  <c r="J24" i="3"/>
  <c r="L32" i="3"/>
  <c r="K32" i="3"/>
  <c r="J32" i="3"/>
  <c r="K40" i="3"/>
  <c r="J40" i="3"/>
  <c r="D76" i="13"/>
  <c r="C34" i="13"/>
  <c r="T106" i="18"/>
  <c r="S22" i="18"/>
  <c r="S76" i="18"/>
  <c r="K22" i="18"/>
  <c r="K92" i="18"/>
  <c r="K34" i="18"/>
  <c r="K64" i="18"/>
  <c r="C48" i="18"/>
  <c r="J47" i="16"/>
  <c r="I47" i="16"/>
  <c r="K47" i="16"/>
  <c r="D91" i="16"/>
  <c r="D79" i="16"/>
  <c r="D161" i="16"/>
  <c r="J16" i="15"/>
  <c r="L16" i="15"/>
  <c r="E77" i="16"/>
  <c r="E65" i="16"/>
  <c r="K55" i="16"/>
  <c r="J55" i="16"/>
  <c r="I55" i="16"/>
  <c r="H63" i="16"/>
  <c r="K38" i="16"/>
  <c r="J38" i="16"/>
  <c r="I38" i="16"/>
  <c r="H37" i="16"/>
  <c r="E23" i="16"/>
  <c r="D21" i="16"/>
  <c r="F9" i="16"/>
  <c r="C135" i="16"/>
  <c r="D147" i="15"/>
  <c r="F133" i="15"/>
  <c r="Y20" i="15"/>
  <c r="X20" i="15"/>
  <c r="W20" i="15"/>
  <c r="J62" i="16"/>
  <c r="I62" i="16"/>
  <c r="F9" i="17"/>
  <c r="F105" i="17"/>
  <c r="F147" i="17"/>
  <c r="F93" i="17"/>
  <c r="K127" i="16"/>
  <c r="J127" i="16"/>
  <c r="I127" i="16"/>
  <c r="J70" i="16"/>
  <c r="I70" i="16"/>
  <c r="K156" i="16"/>
  <c r="J156" i="16"/>
  <c r="I156" i="16"/>
  <c r="J140" i="16"/>
  <c r="I140" i="16"/>
  <c r="I132" i="16"/>
  <c r="J132" i="16"/>
  <c r="H107" i="16"/>
  <c r="J108" i="16"/>
  <c r="I108" i="16"/>
  <c r="K108" i="16"/>
  <c r="V20" i="16"/>
  <c r="U20" i="16"/>
  <c r="J12" i="16"/>
  <c r="I12" i="16"/>
  <c r="J102" i="16"/>
  <c r="I102" i="16"/>
  <c r="G63" i="16"/>
  <c r="G9" i="16"/>
  <c r="J15" i="16"/>
  <c r="I15" i="16"/>
  <c r="G91" i="16"/>
  <c r="I83" i="16"/>
  <c r="J83" i="16"/>
  <c r="G65" i="17"/>
  <c r="J102" i="17"/>
  <c r="I102" i="17"/>
  <c r="G21" i="17"/>
  <c r="J13" i="17"/>
  <c r="I13" i="17"/>
  <c r="J81" i="17"/>
  <c r="I81" i="17"/>
  <c r="G23" i="17"/>
  <c r="J110" i="17"/>
  <c r="I110" i="17"/>
  <c r="X15" i="15"/>
  <c r="W15" i="15"/>
  <c r="E91" i="17"/>
  <c r="E105" i="17"/>
  <c r="E63" i="17"/>
  <c r="M48" i="15"/>
  <c r="L48" i="15"/>
  <c r="K48" i="15"/>
  <c r="J48" i="15"/>
  <c r="I48" i="15"/>
  <c r="K86" i="13"/>
  <c r="J86" i="13"/>
  <c r="I86" i="13"/>
  <c r="K129" i="13"/>
  <c r="J129" i="13"/>
  <c r="I129" i="13"/>
  <c r="K79" i="13"/>
  <c r="J79" i="13"/>
  <c r="I79" i="13"/>
  <c r="K156" i="13"/>
  <c r="J156" i="13"/>
  <c r="I156" i="13"/>
  <c r="J54" i="13"/>
  <c r="I54" i="13"/>
  <c r="H62" i="13"/>
  <c r="K54" i="13"/>
  <c r="J131" i="13"/>
  <c r="I131" i="13"/>
  <c r="K131" i="13"/>
  <c r="I64" i="13"/>
  <c r="J64" i="13"/>
  <c r="K64" i="13"/>
  <c r="I141" i="13"/>
  <c r="K141" i="13"/>
  <c r="J141" i="13"/>
  <c r="K39" i="13"/>
  <c r="J39" i="13"/>
  <c r="I39" i="13"/>
  <c r="K116" i="13"/>
  <c r="J116" i="13"/>
  <c r="I116" i="13"/>
  <c r="J22" i="12"/>
  <c r="I22" i="12"/>
  <c r="J38" i="12"/>
  <c r="I38" i="12"/>
  <c r="M18" i="15"/>
  <c r="L18" i="15"/>
  <c r="K18" i="15"/>
  <c r="J18" i="15"/>
  <c r="I18" i="15"/>
  <c r="F34" i="13"/>
  <c r="W15" i="13"/>
  <c r="V15" i="13"/>
  <c r="U15" i="13"/>
  <c r="G62" i="13"/>
  <c r="G48" i="13"/>
  <c r="I40" i="13"/>
  <c r="J40" i="13"/>
  <c r="S47" i="12"/>
  <c r="T47" i="12"/>
  <c r="V47" i="12"/>
  <c r="I27" i="12"/>
  <c r="J27" i="12"/>
  <c r="F56" i="12"/>
  <c r="M123" i="15"/>
  <c r="L123" i="15"/>
  <c r="K123" i="15"/>
  <c r="I123" i="15"/>
  <c r="J123" i="15"/>
  <c r="M12" i="15"/>
  <c r="L12" i="15"/>
  <c r="K12" i="15"/>
  <c r="J12" i="15"/>
  <c r="I12" i="15"/>
  <c r="M45" i="15"/>
  <c r="L45" i="15"/>
  <c r="K45" i="15"/>
  <c r="J45" i="15"/>
  <c r="I45" i="15"/>
  <c r="M112" i="15"/>
  <c r="L112" i="15"/>
  <c r="K112" i="15"/>
  <c r="J112" i="15"/>
  <c r="I112" i="15"/>
  <c r="M60" i="15"/>
  <c r="L60" i="15"/>
  <c r="K60" i="15"/>
  <c r="J60" i="15"/>
  <c r="I60" i="15"/>
  <c r="M126" i="15"/>
  <c r="L126" i="15"/>
  <c r="K126" i="15"/>
  <c r="J126" i="15"/>
  <c r="I126" i="15"/>
  <c r="L46" i="15"/>
  <c r="K46" i="15"/>
  <c r="J46" i="15"/>
  <c r="I46" i="15"/>
  <c r="M46" i="15"/>
  <c r="L124" i="15"/>
  <c r="K124" i="15"/>
  <c r="J124" i="15"/>
  <c r="I124" i="15"/>
  <c r="M124" i="15"/>
  <c r="K41" i="15"/>
  <c r="J41" i="15"/>
  <c r="I41" i="15"/>
  <c r="H49" i="15"/>
  <c r="M41" i="15"/>
  <c r="L41" i="15"/>
  <c r="K118" i="15"/>
  <c r="J118" i="15"/>
  <c r="I118" i="15"/>
  <c r="M118" i="15"/>
  <c r="L118" i="15"/>
  <c r="J13" i="15"/>
  <c r="I13" i="15"/>
  <c r="H21" i="15"/>
  <c r="M13" i="15"/>
  <c r="L13" i="15"/>
  <c r="K13" i="15"/>
  <c r="J70" i="15"/>
  <c r="I70" i="15"/>
  <c r="M70" i="15"/>
  <c r="L70" i="15"/>
  <c r="K70" i="15"/>
  <c r="J139" i="15"/>
  <c r="I139" i="15"/>
  <c r="H147" i="15"/>
  <c r="L139" i="15"/>
  <c r="M139" i="15"/>
  <c r="K139" i="15"/>
  <c r="I82" i="15"/>
  <c r="M82" i="15"/>
  <c r="L82" i="15"/>
  <c r="K82" i="15"/>
  <c r="J82" i="15"/>
  <c r="I159" i="15"/>
  <c r="M159" i="15"/>
  <c r="K159" i="15"/>
  <c r="L159" i="15"/>
  <c r="J159" i="15"/>
  <c r="M85" i="15"/>
  <c r="L85" i="15"/>
  <c r="K85" i="15"/>
  <c r="J85" i="15"/>
  <c r="I85" i="15"/>
  <c r="T21" i="14"/>
  <c r="S21" i="14"/>
  <c r="G118" i="13"/>
  <c r="F118" i="13"/>
  <c r="I21" i="12"/>
  <c r="J21" i="12"/>
  <c r="S14" i="14"/>
  <c r="T14" i="14"/>
  <c r="S51" i="12"/>
  <c r="V51" i="12"/>
  <c r="T51" i="12"/>
  <c r="K78" i="13"/>
  <c r="J78" i="13"/>
  <c r="I78" i="13"/>
  <c r="K26" i="13"/>
  <c r="J26" i="13"/>
  <c r="I26" i="13"/>
  <c r="H34" i="13"/>
  <c r="J41" i="12"/>
  <c r="I41" i="12"/>
  <c r="C54" i="12"/>
  <c r="K155" i="13"/>
  <c r="J155" i="13"/>
  <c r="I155" i="13"/>
  <c r="V18" i="12"/>
  <c r="T18" i="12"/>
  <c r="S18" i="12"/>
  <c r="J34" i="6"/>
  <c r="I34" i="6"/>
  <c r="K25" i="6"/>
  <c r="J25" i="6"/>
  <c r="I25" i="6"/>
  <c r="K28" i="6"/>
  <c r="K27" i="6"/>
  <c r="K26" i="6"/>
  <c r="F193" i="3"/>
  <c r="E193" i="3"/>
  <c r="G120" i="3"/>
  <c r="S33" i="12"/>
  <c r="T33" i="12"/>
  <c r="J38" i="6"/>
  <c r="I38" i="6"/>
  <c r="K29" i="6"/>
  <c r="J29" i="6"/>
  <c r="I29" i="6"/>
  <c r="K30" i="6"/>
  <c r="K31" i="6"/>
  <c r="I7" i="6"/>
  <c r="J7" i="6"/>
  <c r="D56" i="12"/>
  <c r="S19" i="12"/>
  <c r="T19" i="12"/>
  <c r="T9" i="12"/>
  <c r="S9" i="12"/>
  <c r="J47" i="5"/>
  <c r="L47" i="5"/>
  <c r="K26" i="5"/>
  <c r="I26" i="5"/>
  <c r="G195" i="3"/>
  <c r="E42" i="2"/>
  <c r="K9" i="2"/>
  <c r="L9" i="2"/>
  <c r="J9" i="2"/>
  <c r="T50" i="5"/>
  <c r="S50" i="5"/>
  <c r="W50" i="5"/>
  <c r="U50" i="5"/>
  <c r="V50" i="5"/>
  <c r="W43" i="5"/>
  <c r="V43" i="5"/>
  <c r="S43" i="5"/>
  <c r="U43" i="5"/>
  <c r="T43" i="5"/>
  <c r="S12" i="5"/>
  <c r="W12" i="5"/>
  <c r="U12" i="5"/>
  <c r="T12" i="5"/>
  <c r="V12" i="5"/>
  <c r="W16" i="5"/>
  <c r="V36" i="5"/>
  <c r="W36" i="5"/>
  <c r="U36" i="5"/>
  <c r="S36" i="5"/>
  <c r="T36" i="5"/>
  <c r="W37" i="5"/>
  <c r="W38" i="5"/>
  <c r="F121" i="3"/>
  <c r="J60" i="2"/>
  <c r="L60" i="2"/>
  <c r="K60" i="2"/>
  <c r="G191" i="3"/>
  <c r="L99" i="3"/>
  <c r="K99" i="3"/>
  <c r="J99" i="3"/>
  <c r="F114" i="3"/>
  <c r="H68" i="2"/>
  <c r="G18" i="2"/>
  <c r="W35" i="5"/>
  <c r="V35" i="5"/>
  <c r="S35" i="5"/>
  <c r="U35" i="5"/>
  <c r="T35" i="5"/>
  <c r="I42" i="5"/>
  <c r="K42" i="5"/>
  <c r="I22" i="5"/>
  <c r="K22" i="5"/>
  <c r="K27" i="5"/>
  <c r="I27" i="5"/>
  <c r="L30" i="5"/>
  <c r="J30" i="5"/>
  <c r="L7" i="5"/>
  <c r="J7" i="5"/>
  <c r="L101" i="3"/>
  <c r="K101" i="3"/>
  <c r="J101" i="3"/>
  <c r="K50" i="3"/>
  <c r="J50" i="3"/>
  <c r="K75" i="2"/>
  <c r="J75" i="2"/>
  <c r="L23" i="2"/>
  <c r="K23" i="2"/>
  <c r="J23" i="2"/>
  <c r="V37" i="5"/>
  <c r="T37" i="5"/>
  <c r="V11" i="5"/>
  <c r="T11" i="5"/>
  <c r="V19" i="5"/>
  <c r="T19" i="5"/>
  <c r="L10" i="3"/>
  <c r="K10" i="3"/>
  <c r="J10" i="3"/>
  <c r="J145" i="3"/>
  <c r="K145" i="3"/>
  <c r="H118" i="3"/>
  <c r="K81" i="3"/>
  <c r="J81" i="3"/>
  <c r="J80" i="3"/>
  <c r="K80" i="3"/>
  <c r="F68" i="2"/>
  <c r="H120" i="3"/>
  <c r="H192" i="3"/>
  <c r="J192" i="3" s="1"/>
  <c r="K181" i="3"/>
  <c r="J181" i="3"/>
  <c r="H186" i="3"/>
  <c r="J175" i="3"/>
  <c r="K175" i="3"/>
  <c r="K174" i="3"/>
  <c r="J174" i="3"/>
  <c r="L72" i="3"/>
  <c r="K72" i="3"/>
  <c r="J72" i="3"/>
  <c r="K44" i="3"/>
  <c r="J44" i="3"/>
  <c r="K60" i="3"/>
  <c r="J60" i="3"/>
  <c r="L25" i="3"/>
  <c r="K25" i="3"/>
  <c r="J25" i="3"/>
  <c r="L33" i="3"/>
  <c r="K33" i="3"/>
  <c r="J33" i="3"/>
  <c r="K48" i="3"/>
  <c r="J48" i="3"/>
  <c r="K200" i="3"/>
  <c r="J200" i="3"/>
  <c r="S34" i="18"/>
  <c r="S90" i="18"/>
  <c r="S104" i="18"/>
  <c r="K62" i="18"/>
  <c r="K50" i="18"/>
  <c r="C132" i="18"/>
  <c r="C90" i="18"/>
  <c r="C104" i="18"/>
  <c r="F133" i="17"/>
  <c r="F37" i="17"/>
  <c r="J30" i="16"/>
  <c r="I30" i="16"/>
  <c r="L117" i="15"/>
  <c r="J117" i="15"/>
  <c r="D21" i="15"/>
  <c r="O21" i="17"/>
  <c r="C51" i="16"/>
  <c r="Q21" i="16"/>
  <c r="C121" i="16"/>
  <c r="E161" i="15"/>
  <c r="G147" i="15"/>
  <c r="K54" i="16"/>
  <c r="J54" i="16"/>
  <c r="I54" i="16"/>
  <c r="K110" i="16"/>
  <c r="J110" i="16"/>
  <c r="I110" i="16"/>
  <c r="J87" i="16"/>
  <c r="I87" i="16"/>
  <c r="J71" i="16"/>
  <c r="I71" i="16"/>
  <c r="K71" i="16"/>
  <c r="J157" i="16"/>
  <c r="I157" i="16"/>
  <c r="I141" i="16"/>
  <c r="K141" i="16"/>
  <c r="J141" i="16"/>
  <c r="J116" i="16"/>
  <c r="I116" i="16"/>
  <c r="G51" i="16"/>
  <c r="J16" i="16"/>
  <c r="I16" i="16"/>
  <c r="J137" i="16"/>
  <c r="I137" i="16"/>
  <c r="G93" i="16"/>
  <c r="I19" i="16"/>
  <c r="J19" i="16"/>
  <c r="G107" i="16"/>
  <c r="I100" i="16"/>
  <c r="J100" i="16"/>
  <c r="J43" i="17"/>
  <c r="I43" i="17"/>
  <c r="I142" i="17"/>
  <c r="J142" i="17"/>
  <c r="G9" i="17"/>
  <c r="G147" i="17"/>
  <c r="I82" i="17"/>
  <c r="J82" i="17"/>
  <c r="J118" i="17"/>
  <c r="I118" i="17"/>
  <c r="R21" i="16"/>
  <c r="X17" i="15"/>
  <c r="W17" i="15"/>
  <c r="E119" i="17"/>
  <c r="T20" i="14"/>
  <c r="S20" i="14"/>
  <c r="J120" i="13"/>
  <c r="I120" i="13"/>
  <c r="K87" i="13"/>
  <c r="J87" i="13"/>
  <c r="I87" i="13"/>
  <c r="J71" i="13"/>
  <c r="I71" i="13"/>
  <c r="K71" i="13"/>
  <c r="J140" i="13"/>
  <c r="I140" i="13"/>
  <c r="K140" i="13"/>
  <c r="I72" i="13"/>
  <c r="K72" i="13"/>
  <c r="J72" i="13"/>
  <c r="I150" i="13"/>
  <c r="K150" i="13"/>
  <c r="J150" i="13"/>
  <c r="K47" i="13"/>
  <c r="J47" i="13"/>
  <c r="I47" i="13"/>
  <c r="K125" i="13"/>
  <c r="J125" i="13"/>
  <c r="I125" i="13"/>
  <c r="I24" i="12"/>
  <c r="J24" i="12"/>
  <c r="J40" i="12"/>
  <c r="I40" i="12"/>
  <c r="I126" i="13"/>
  <c r="J126" i="13"/>
  <c r="K126" i="13"/>
  <c r="K25" i="13"/>
  <c r="J25" i="13"/>
  <c r="I25" i="13"/>
  <c r="W19" i="13"/>
  <c r="V19" i="13"/>
  <c r="U19" i="13"/>
  <c r="J57" i="13"/>
  <c r="I57" i="13"/>
  <c r="S26" i="12"/>
  <c r="V26" i="12"/>
  <c r="T26" i="12"/>
  <c r="V28" i="12"/>
  <c r="V27" i="12"/>
  <c r="S15" i="12"/>
  <c r="T15" i="12"/>
  <c r="V15" i="12"/>
  <c r="M88" i="15"/>
  <c r="L88" i="15"/>
  <c r="K88" i="15"/>
  <c r="J88" i="15"/>
  <c r="I88" i="15"/>
  <c r="M26" i="15"/>
  <c r="L26" i="15"/>
  <c r="K26" i="15"/>
  <c r="J26" i="15"/>
  <c r="I26" i="15"/>
  <c r="M74" i="15"/>
  <c r="L74" i="15"/>
  <c r="K74" i="15"/>
  <c r="J74" i="15"/>
  <c r="I74" i="15"/>
  <c r="M121" i="15"/>
  <c r="L121" i="15"/>
  <c r="K121" i="15"/>
  <c r="J121" i="15"/>
  <c r="I121" i="15"/>
  <c r="M71" i="15"/>
  <c r="L71" i="15"/>
  <c r="K71" i="15"/>
  <c r="J71" i="15"/>
  <c r="I71" i="15"/>
  <c r="M135" i="15"/>
  <c r="L135" i="15"/>
  <c r="K135" i="15"/>
  <c r="J135" i="15"/>
  <c r="I135" i="15"/>
  <c r="L55" i="15"/>
  <c r="K55" i="15"/>
  <c r="J55" i="15"/>
  <c r="I55" i="15"/>
  <c r="H63" i="15"/>
  <c r="M55" i="15"/>
  <c r="L132" i="15"/>
  <c r="K132" i="15"/>
  <c r="J132" i="15"/>
  <c r="I132" i="15"/>
  <c r="M132" i="15"/>
  <c r="K58" i="15"/>
  <c r="J58" i="15"/>
  <c r="I58" i="15"/>
  <c r="L58" i="15"/>
  <c r="M58" i="15"/>
  <c r="K127" i="15"/>
  <c r="J127" i="15"/>
  <c r="I127" i="15"/>
  <c r="M127" i="15"/>
  <c r="L127" i="15"/>
  <c r="J15" i="15"/>
  <c r="I15" i="15"/>
  <c r="M15" i="15"/>
  <c r="L15" i="15"/>
  <c r="K15" i="15"/>
  <c r="J79" i="15"/>
  <c r="I79" i="15"/>
  <c r="M79" i="15"/>
  <c r="L79" i="15"/>
  <c r="K79" i="15"/>
  <c r="J156" i="15"/>
  <c r="I156" i="15"/>
  <c r="L156" i="15"/>
  <c r="M156" i="15"/>
  <c r="K156" i="15"/>
  <c r="I90" i="15"/>
  <c r="M90" i="15"/>
  <c r="L90" i="15"/>
  <c r="K90" i="15"/>
  <c r="J90" i="15"/>
  <c r="M25" i="15"/>
  <c r="L25" i="15"/>
  <c r="J25" i="15"/>
  <c r="I25" i="15"/>
  <c r="K25" i="15"/>
  <c r="M94" i="15"/>
  <c r="L94" i="15"/>
  <c r="J94" i="15"/>
  <c r="I94" i="15"/>
  <c r="K94" i="15"/>
  <c r="T20" i="12"/>
  <c r="S20" i="12"/>
  <c r="V20" i="12"/>
  <c r="T22" i="14"/>
  <c r="S22" i="14"/>
  <c r="R20" i="13"/>
  <c r="V40" i="12"/>
  <c r="T40" i="12"/>
  <c r="S40" i="12"/>
  <c r="S29" i="12"/>
  <c r="V29" i="12"/>
  <c r="T29" i="12"/>
  <c r="E53" i="12"/>
  <c r="C56" i="12"/>
  <c r="P23" i="14"/>
  <c r="K144" i="13"/>
  <c r="J144" i="13"/>
  <c r="I144" i="13"/>
  <c r="K102" i="13"/>
  <c r="J102" i="13"/>
  <c r="I102" i="13"/>
  <c r="W10" i="13"/>
  <c r="V10" i="13"/>
  <c r="U10" i="13"/>
  <c r="C55" i="12"/>
  <c r="R42" i="6"/>
  <c r="Q42" i="6"/>
  <c r="S33" i="6"/>
  <c r="R33" i="6"/>
  <c r="Q33" i="6"/>
  <c r="R11" i="6"/>
  <c r="Q11" i="6"/>
  <c r="U25" i="5"/>
  <c r="S25" i="5"/>
  <c r="F192" i="3"/>
  <c r="Q24" i="6"/>
  <c r="S24" i="6"/>
  <c r="R24" i="6"/>
  <c r="I33" i="5"/>
  <c r="M33" i="5"/>
  <c r="L33" i="5"/>
  <c r="K33" i="5"/>
  <c r="J33" i="5"/>
  <c r="I17" i="5"/>
  <c r="M17" i="5"/>
  <c r="L17" i="5"/>
  <c r="K17" i="5"/>
  <c r="J17" i="5"/>
  <c r="M19" i="5"/>
  <c r="M21" i="5"/>
  <c r="M20" i="5"/>
  <c r="E192" i="3"/>
  <c r="G119" i="3"/>
  <c r="R46" i="6"/>
  <c r="Q46" i="6"/>
  <c r="S37" i="6"/>
  <c r="R37" i="6"/>
  <c r="Q37" i="6"/>
  <c r="R15" i="6"/>
  <c r="Q15" i="6"/>
  <c r="T30" i="12"/>
  <c r="S30" i="12"/>
  <c r="T22" i="12"/>
  <c r="S22" i="12"/>
  <c r="U41" i="5"/>
  <c r="T41" i="5"/>
  <c r="V41" i="5"/>
  <c r="S41" i="5"/>
  <c r="W41" i="5"/>
  <c r="G187" i="3"/>
  <c r="K8" i="2"/>
  <c r="J8" i="2"/>
  <c r="L8" i="2"/>
  <c r="I49" i="5"/>
  <c r="K49" i="5"/>
  <c r="T26" i="5"/>
  <c r="S26" i="5"/>
  <c r="U26" i="5"/>
  <c r="W26" i="5"/>
  <c r="V26" i="5"/>
  <c r="W51" i="5"/>
  <c r="V51" i="5"/>
  <c r="S51" i="5"/>
  <c r="T51" i="5"/>
  <c r="U51" i="5"/>
  <c r="S23" i="5"/>
  <c r="W23" i="5"/>
  <c r="T23" i="5"/>
  <c r="V23" i="5"/>
  <c r="U23" i="5"/>
  <c r="V44" i="5"/>
  <c r="U44" i="5"/>
  <c r="S44" i="5"/>
  <c r="W44" i="5"/>
  <c r="T44" i="5"/>
  <c r="J67" i="2"/>
  <c r="K67" i="2"/>
  <c r="J59" i="2"/>
  <c r="L59" i="2"/>
  <c r="K59" i="2"/>
  <c r="I32" i="5"/>
  <c r="K32" i="5"/>
  <c r="L18" i="5"/>
  <c r="K18" i="5"/>
  <c r="I18" i="5"/>
  <c r="M18" i="5"/>
  <c r="J18" i="5"/>
  <c r="L210" i="3"/>
  <c r="K210" i="3"/>
  <c r="J210" i="3"/>
  <c r="J156" i="3"/>
  <c r="L156" i="3"/>
  <c r="K156" i="3"/>
  <c r="I189" i="3"/>
  <c r="E113" i="3"/>
  <c r="G17" i="2"/>
  <c r="K50" i="5"/>
  <c r="I50" i="5"/>
  <c r="K30" i="5"/>
  <c r="I30" i="5"/>
  <c r="K35" i="5"/>
  <c r="I35" i="5"/>
  <c r="J38" i="5"/>
  <c r="L38" i="5"/>
  <c r="J15" i="5"/>
  <c r="L15" i="5"/>
  <c r="J184" i="3"/>
  <c r="L184" i="3"/>
  <c r="K184" i="3"/>
  <c r="I195" i="3"/>
  <c r="K11" i="3"/>
  <c r="J11" i="3"/>
  <c r="K74" i="2"/>
  <c r="J74" i="2"/>
  <c r="L22" i="2"/>
  <c r="J22" i="2"/>
  <c r="K22" i="2"/>
  <c r="T30" i="5"/>
  <c r="V30" i="5"/>
  <c r="V25" i="5"/>
  <c r="T25" i="5"/>
  <c r="T27" i="5"/>
  <c r="V27" i="5"/>
  <c r="E68" i="2"/>
  <c r="K139" i="3"/>
  <c r="J139" i="3"/>
  <c r="H122" i="3"/>
  <c r="J89" i="3"/>
  <c r="K89" i="3"/>
  <c r="J88" i="3"/>
  <c r="K88" i="3"/>
  <c r="H115" i="3"/>
  <c r="J115" i="3" s="1"/>
  <c r="J104" i="3"/>
  <c r="K104" i="3"/>
  <c r="G42" i="2"/>
  <c r="F17" i="2"/>
  <c r="H194" i="3"/>
  <c r="K194" i="3" s="1"/>
  <c r="K183" i="3"/>
  <c r="J183" i="3"/>
  <c r="J153" i="3"/>
  <c r="K153" i="3"/>
  <c r="H193" i="3"/>
  <c r="J182" i="3"/>
  <c r="K182" i="3"/>
  <c r="K211" i="3"/>
  <c r="J211" i="3"/>
  <c r="J142" i="3"/>
  <c r="K142" i="3"/>
  <c r="L62" i="3"/>
  <c r="K62" i="3"/>
  <c r="J62" i="3"/>
  <c r="L65" i="3"/>
  <c r="J57" i="3"/>
  <c r="K57" i="3"/>
  <c r="K66" i="3"/>
  <c r="J66" i="3"/>
  <c r="L66" i="3"/>
  <c r="L26" i="3"/>
  <c r="K26" i="3"/>
  <c r="J26" i="3"/>
  <c r="L34" i="3"/>
  <c r="K34" i="3"/>
  <c r="J34" i="3"/>
  <c r="J56" i="3"/>
  <c r="K56" i="3"/>
  <c r="S92" i="18"/>
  <c r="S148" i="18"/>
  <c r="S48" i="18"/>
  <c r="K120" i="18"/>
  <c r="K90" i="18"/>
  <c r="K104" i="18"/>
  <c r="C34" i="18"/>
  <c r="C134" i="18"/>
  <c r="K118" i="16"/>
  <c r="J118" i="16"/>
  <c r="I118" i="16"/>
  <c r="C35" i="16"/>
  <c r="C23" i="16"/>
  <c r="P21" i="16"/>
  <c r="C77" i="15"/>
  <c r="G63" i="15"/>
  <c r="F49" i="15"/>
  <c r="E35" i="15"/>
  <c r="O20" i="13"/>
  <c r="F149" i="17"/>
  <c r="F93" i="16"/>
  <c r="F21" i="16"/>
  <c r="C161" i="16"/>
  <c r="D104" i="13"/>
  <c r="F63" i="17"/>
  <c r="J45" i="16"/>
  <c r="I45" i="16"/>
  <c r="F23" i="17"/>
  <c r="F21" i="17"/>
  <c r="F91" i="17"/>
  <c r="F119" i="17"/>
  <c r="K75" i="16"/>
  <c r="J75" i="16"/>
  <c r="I75" i="16"/>
  <c r="J96" i="16"/>
  <c r="I96" i="16"/>
  <c r="J80" i="16"/>
  <c r="I80" i="16"/>
  <c r="H79" i="16"/>
  <c r="I72" i="16"/>
  <c r="J72" i="16"/>
  <c r="I150" i="16"/>
  <c r="H149" i="16"/>
  <c r="K150" i="16"/>
  <c r="J150" i="16"/>
  <c r="H133" i="16"/>
  <c r="J125" i="16"/>
  <c r="I125" i="16"/>
  <c r="W11" i="16"/>
  <c r="V11" i="16"/>
  <c r="U11" i="16"/>
  <c r="J20" i="16"/>
  <c r="I20" i="16"/>
  <c r="J154" i="16"/>
  <c r="I154" i="16"/>
  <c r="G119" i="16"/>
  <c r="G77" i="16"/>
  <c r="I25" i="16"/>
  <c r="J25" i="16"/>
  <c r="J45" i="17"/>
  <c r="I45" i="17"/>
  <c r="G105" i="17"/>
  <c r="I97" i="17"/>
  <c r="J97" i="17"/>
  <c r="J42" i="17"/>
  <c r="I42" i="17"/>
  <c r="J60" i="17"/>
  <c r="I60" i="17"/>
  <c r="J68" i="17"/>
  <c r="I68" i="17"/>
  <c r="J98" i="17"/>
  <c r="I98" i="17"/>
  <c r="G91" i="17"/>
  <c r="G49" i="17"/>
  <c r="J41" i="17"/>
  <c r="I41" i="17"/>
  <c r="J127" i="17"/>
  <c r="I127" i="17"/>
  <c r="G51" i="17"/>
  <c r="J52" i="17"/>
  <c r="I52" i="17"/>
  <c r="X19" i="15"/>
  <c r="W19" i="15"/>
  <c r="E147" i="17"/>
  <c r="E149" i="17"/>
  <c r="E133" i="17"/>
  <c r="K117" i="13"/>
  <c r="I117" i="13"/>
  <c r="J117" i="13"/>
  <c r="K19" i="13"/>
  <c r="J19" i="13"/>
  <c r="I19" i="13"/>
  <c r="K27" i="13"/>
  <c r="J27" i="13"/>
  <c r="I27" i="13"/>
  <c r="K96" i="13"/>
  <c r="J96" i="13"/>
  <c r="I96" i="13"/>
  <c r="H104" i="13"/>
  <c r="J8" i="13"/>
  <c r="I8" i="13"/>
  <c r="K8" i="13"/>
  <c r="K110" i="13"/>
  <c r="K14" i="13"/>
  <c r="K120" i="13"/>
  <c r="K24" i="13"/>
  <c r="K92" i="13"/>
  <c r="K153" i="13"/>
  <c r="K41" i="13"/>
  <c r="K83" i="13"/>
  <c r="K23" i="13"/>
  <c r="K57" i="13"/>
  <c r="K10" i="13"/>
  <c r="K75" i="13"/>
  <c r="K31" i="13"/>
  <c r="K93" i="13"/>
  <c r="K154" i="13"/>
  <c r="K66" i="13"/>
  <c r="K40" i="13"/>
  <c r="K74" i="13"/>
  <c r="K58" i="13"/>
  <c r="K100" i="13"/>
  <c r="J80" i="13"/>
  <c r="I80" i="13"/>
  <c r="K80" i="13"/>
  <c r="J149" i="13"/>
  <c r="I149" i="13"/>
  <c r="K149" i="13"/>
  <c r="I81" i="13"/>
  <c r="K81" i="13"/>
  <c r="J81" i="13"/>
  <c r="I158" i="13"/>
  <c r="K158" i="13"/>
  <c r="J158" i="13"/>
  <c r="K56" i="13"/>
  <c r="I56" i="13"/>
  <c r="J56" i="13"/>
  <c r="K134" i="13"/>
  <c r="J134" i="13"/>
  <c r="I134" i="13"/>
  <c r="J49" i="12"/>
  <c r="I49" i="12"/>
  <c r="S37" i="12"/>
  <c r="V37" i="12"/>
  <c r="T37" i="12"/>
  <c r="G56" i="12"/>
  <c r="I26" i="12"/>
  <c r="J26" i="12"/>
  <c r="J42" i="12"/>
  <c r="I42" i="12"/>
  <c r="G76" i="13"/>
  <c r="I66" i="13"/>
  <c r="J66" i="13"/>
  <c r="M37" i="15"/>
  <c r="L37" i="15"/>
  <c r="K37" i="15"/>
  <c r="J37" i="15"/>
  <c r="I37" i="15"/>
  <c r="M103" i="15"/>
  <c r="L103" i="15"/>
  <c r="K103" i="15"/>
  <c r="J103" i="15"/>
  <c r="I103" i="15"/>
  <c r="M23" i="15"/>
  <c r="L23" i="15"/>
  <c r="K23" i="15"/>
  <c r="J23" i="15"/>
  <c r="I23" i="15"/>
  <c r="M100" i="15"/>
  <c r="L100" i="15"/>
  <c r="K100" i="15"/>
  <c r="J100" i="15"/>
  <c r="I100" i="15"/>
  <c r="M143" i="15"/>
  <c r="L143" i="15"/>
  <c r="K143" i="15"/>
  <c r="J143" i="15"/>
  <c r="I143" i="15"/>
  <c r="L72" i="15"/>
  <c r="K72" i="15"/>
  <c r="J72" i="15"/>
  <c r="I72" i="15"/>
  <c r="M72" i="15"/>
  <c r="L141" i="15"/>
  <c r="K141" i="15"/>
  <c r="J141" i="15"/>
  <c r="I141" i="15"/>
  <c r="M141" i="15"/>
  <c r="K67" i="15"/>
  <c r="J67" i="15"/>
  <c r="I67" i="15"/>
  <c r="M67" i="15"/>
  <c r="L67" i="15"/>
  <c r="K136" i="15"/>
  <c r="J136" i="15"/>
  <c r="I136" i="15"/>
  <c r="M136" i="15"/>
  <c r="L136" i="15"/>
  <c r="J17" i="15"/>
  <c r="I17" i="15"/>
  <c r="M17" i="15"/>
  <c r="L17" i="15"/>
  <c r="K17" i="15"/>
  <c r="J87" i="15"/>
  <c r="I87" i="15"/>
  <c r="L87" i="15"/>
  <c r="K87" i="15"/>
  <c r="M87" i="15"/>
  <c r="I30" i="15"/>
  <c r="M30" i="15"/>
  <c r="L30" i="15"/>
  <c r="K30" i="15"/>
  <c r="J30" i="15"/>
  <c r="I99" i="15"/>
  <c r="M99" i="15"/>
  <c r="L99" i="15"/>
  <c r="K99" i="15"/>
  <c r="J99" i="15"/>
  <c r="M33" i="15"/>
  <c r="L33" i="15"/>
  <c r="I33" i="15"/>
  <c r="K33" i="15"/>
  <c r="J33" i="15"/>
  <c r="M102" i="15"/>
  <c r="L102" i="15"/>
  <c r="I102" i="15"/>
  <c r="K102" i="15"/>
  <c r="J102" i="15"/>
  <c r="K152" i="13"/>
  <c r="J152" i="13"/>
  <c r="I152" i="13"/>
  <c r="H160" i="13"/>
  <c r="K101" i="13"/>
  <c r="J101" i="13"/>
  <c r="I101" i="13"/>
  <c r="K50" i="13"/>
  <c r="J50" i="13"/>
  <c r="I50" i="13"/>
  <c r="F160" i="13"/>
  <c r="T11" i="14"/>
  <c r="S11" i="14"/>
  <c r="T19" i="14"/>
  <c r="T18" i="14"/>
  <c r="K60" i="13"/>
  <c r="J60" i="13"/>
  <c r="I60" i="13"/>
  <c r="K15" i="13"/>
  <c r="J15" i="13"/>
  <c r="I15" i="13"/>
  <c r="K51" i="13"/>
  <c r="J51" i="13"/>
  <c r="I51" i="13"/>
  <c r="J35" i="12"/>
  <c r="I35" i="12"/>
  <c r="J42" i="6"/>
  <c r="I42" i="6"/>
  <c r="K33" i="6"/>
  <c r="I33" i="6"/>
  <c r="J33" i="6"/>
  <c r="J11" i="6"/>
  <c r="I11" i="6"/>
  <c r="F191" i="3"/>
  <c r="Q32" i="6"/>
  <c r="S32" i="6"/>
  <c r="R32" i="6"/>
  <c r="I24" i="6"/>
  <c r="K24" i="6"/>
  <c r="J24" i="6"/>
  <c r="E191" i="3"/>
  <c r="G118" i="3"/>
  <c r="J46" i="6"/>
  <c r="I46" i="6"/>
  <c r="K37" i="6"/>
  <c r="J37" i="6"/>
  <c r="I37" i="6"/>
  <c r="J15" i="6"/>
  <c r="I15" i="6"/>
  <c r="S35" i="12"/>
  <c r="T35" i="12"/>
  <c r="T27" i="12"/>
  <c r="S27" i="12"/>
  <c r="I40" i="5"/>
  <c r="K40" i="5"/>
  <c r="I18" i="2"/>
  <c r="K15" i="2"/>
  <c r="J15" i="2"/>
  <c r="L15" i="2"/>
  <c r="K7" i="2"/>
  <c r="J7" i="2"/>
  <c r="L7" i="2"/>
  <c r="S31" i="5"/>
  <c r="W31" i="5"/>
  <c r="U31" i="5"/>
  <c r="T31" i="5"/>
  <c r="V31" i="5"/>
  <c r="V52" i="5"/>
  <c r="U52" i="5"/>
  <c r="W52" i="5"/>
  <c r="T52" i="5"/>
  <c r="S52" i="5"/>
  <c r="J66" i="2"/>
  <c r="I69" i="2"/>
  <c r="L66" i="2"/>
  <c r="K66" i="2"/>
  <c r="U29" i="5"/>
  <c r="T29" i="5"/>
  <c r="V29" i="5"/>
  <c r="S29" i="5"/>
  <c r="W29" i="5"/>
  <c r="W30" i="5"/>
  <c r="G193" i="3"/>
  <c r="J136" i="3"/>
  <c r="L136" i="3"/>
  <c r="K136" i="3"/>
  <c r="L95" i="3"/>
  <c r="K95" i="3"/>
  <c r="J95" i="3"/>
  <c r="K24" i="5"/>
  <c r="I24" i="5"/>
  <c r="K12" i="5"/>
  <c r="I12" i="5"/>
  <c r="K38" i="5"/>
  <c r="I38" i="5"/>
  <c r="K43" i="5"/>
  <c r="I43" i="5"/>
  <c r="G69" i="2"/>
  <c r="W22" i="5"/>
  <c r="T22" i="5"/>
  <c r="V22" i="5"/>
  <c r="U22" i="5"/>
  <c r="S22" i="5"/>
  <c r="W8" i="5"/>
  <c r="V8" i="5"/>
  <c r="S8" i="5"/>
  <c r="U8" i="5"/>
  <c r="T8" i="5"/>
  <c r="J46" i="5"/>
  <c r="L46" i="5"/>
  <c r="G189" i="3"/>
  <c r="J140" i="3"/>
  <c r="L140" i="3"/>
  <c r="K140" i="3"/>
  <c r="L97" i="3"/>
  <c r="K97" i="3"/>
  <c r="J97" i="3"/>
  <c r="K73" i="2"/>
  <c r="J73" i="2"/>
  <c r="V42" i="5"/>
  <c r="T42" i="5"/>
  <c r="V38" i="5"/>
  <c r="T38" i="5"/>
  <c r="K49" i="2"/>
  <c r="J49" i="2"/>
  <c r="L49" i="2"/>
  <c r="K84" i="3"/>
  <c r="J84" i="3"/>
  <c r="K94" i="3"/>
  <c r="J94" i="3"/>
  <c r="J135" i="3"/>
  <c r="K135" i="3"/>
  <c r="J85" i="3"/>
  <c r="K85" i="3"/>
  <c r="L63" i="3"/>
  <c r="K63" i="3"/>
  <c r="J63" i="3"/>
  <c r="G43" i="2"/>
  <c r="J41" i="3"/>
  <c r="K41" i="3"/>
  <c r="L40" i="2"/>
  <c r="K40" i="2"/>
  <c r="J40" i="2"/>
  <c r="I43" i="2"/>
  <c r="J159" i="3"/>
  <c r="K159" i="3"/>
  <c r="J161" i="3"/>
  <c r="K161" i="3"/>
  <c r="J155" i="3"/>
  <c r="K155" i="3"/>
  <c r="K212" i="3"/>
  <c r="J212" i="3"/>
  <c r="H119" i="3"/>
  <c r="K108" i="3"/>
  <c r="J108" i="3"/>
  <c r="L14" i="3"/>
  <c r="K14" i="3"/>
  <c r="J14" i="3"/>
  <c r="L70" i="3"/>
  <c r="K70" i="3"/>
  <c r="J70" i="3"/>
  <c r="K61" i="3"/>
  <c r="J61" i="3"/>
  <c r="L19" i="3"/>
  <c r="J19" i="3"/>
  <c r="K19" i="3"/>
  <c r="L27" i="3"/>
  <c r="J27" i="3"/>
  <c r="K27" i="3"/>
  <c r="L35" i="3"/>
  <c r="K35" i="3"/>
  <c r="J35" i="3"/>
  <c r="F69" i="2"/>
  <c r="S160" i="18"/>
  <c r="S50" i="18"/>
  <c r="K118" i="18"/>
  <c r="C36" i="18"/>
  <c r="C62" i="18"/>
  <c r="C20" i="18"/>
  <c r="K153" i="16"/>
  <c r="J153" i="16"/>
  <c r="I153" i="16"/>
  <c r="H161" i="16"/>
  <c r="J84" i="16"/>
  <c r="I84" i="16"/>
  <c r="H91" i="16"/>
  <c r="E21" i="16"/>
  <c r="D93" i="16"/>
  <c r="D91" i="15"/>
  <c r="D20" i="13"/>
  <c r="J160" i="16"/>
  <c r="I160" i="16"/>
  <c r="K126" i="16"/>
  <c r="J126" i="16"/>
  <c r="I126" i="16"/>
  <c r="F65" i="16"/>
  <c r="K46" i="16"/>
  <c r="J46" i="16"/>
  <c r="I46" i="16"/>
  <c r="S21" i="16"/>
  <c r="C147" i="16"/>
  <c r="Y18" i="15"/>
  <c r="X18" i="15"/>
  <c r="W18" i="15"/>
  <c r="Y14" i="15"/>
  <c r="X14" i="15"/>
  <c r="W14" i="15"/>
  <c r="V21" i="15"/>
  <c r="Y10" i="15"/>
  <c r="X10" i="15"/>
  <c r="W10" i="15"/>
  <c r="C62" i="13"/>
  <c r="K28" i="16"/>
  <c r="J28" i="16"/>
  <c r="I28" i="16"/>
  <c r="H35" i="16"/>
  <c r="C105" i="15"/>
  <c r="C35" i="15"/>
  <c r="F135" i="17"/>
  <c r="K60" i="16"/>
  <c r="J60" i="16"/>
  <c r="I60" i="16"/>
  <c r="K104" i="16"/>
  <c r="J104" i="16"/>
  <c r="I104" i="16"/>
  <c r="J88" i="16"/>
  <c r="I88" i="16"/>
  <c r="K88" i="16"/>
  <c r="I81" i="16"/>
  <c r="J81" i="16"/>
  <c r="I158" i="16"/>
  <c r="K158" i="16"/>
  <c r="J158" i="16"/>
  <c r="J142" i="16"/>
  <c r="I142" i="16"/>
  <c r="K142" i="16"/>
  <c r="I103" i="17"/>
  <c r="J103" i="17"/>
  <c r="W15" i="16"/>
  <c r="V15" i="16"/>
  <c r="U15" i="16"/>
  <c r="V13" i="16"/>
  <c r="U13" i="16"/>
  <c r="T21" i="16"/>
  <c r="W13" i="16"/>
  <c r="G35" i="16"/>
  <c r="J27" i="16"/>
  <c r="I27" i="16"/>
  <c r="G21" i="16"/>
  <c r="I33" i="16"/>
  <c r="J33" i="16"/>
  <c r="G79" i="16"/>
  <c r="G149" i="16"/>
  <c r="G133" i="16"/>
  <c r="I117" i="16"/>
  <c r="J117" i="16"/>
  <c r="I47" i="17"/>
  <c r="J47" i="17"/>
  <c r="J104" i="17"/>
  <c r="I104" i="17"/>
  <c r="J44" i="17"/>
  <c r="I44" i="17"/>
  <c r="G37" i="17"/>
  <c r="I62" i="17"/>
  <c r="J62" i="17"/>
  <c r="G121" i="17"/>
  <c r="G77" i="17"/>
  <c r="J69" i="17"/>
  <c r="I69" i="17"/>
  <c r="J113" i="17"/>
  <c r="I113" i="17"/>
  <c r="I58" i="17"/>
  <c r="J58" i="17"/>
  <c r="G135" i="17"/>
  <c r="J136" i="17"/>
  <c r="I136" i="17"/>
  <c r="R9" i="16"/>
  <c r="E35" i="17"/>
  <c r="E23" i="17"/>
  <c r="E65" i="17"/>
  <c r="Q23" i="14"/>
  <c r="K69" i="13"/>
  <c r="J69" i="13"/>
  <c r="I69" i="13"/>
  <c r="K36" i="13"/>
  <c r="J36" i="13"/>
  <c r="I36" i="13"/>
  <c r="K113" i="13"/>
  <c r="J113" i="13"/>
  <c r="I113" i="13"/>
  <c r="J12" i="13"/>
  <c r="I12" i="13"/>
  <c r="H20" i="13"/>
  <c r="K12" i="13"/>
  <c r="J88" i="13"/>
  <c r="I88" i="13"/>
  <c r="K88" i="13"/>
  <c r="J157" i="13"/>
  <c r="I157" i="13"/>
  <c r="K157" i="13"/>
  <c r="I89" i="13"/>
  <c r="K89" i="13"/>
  <c r="J89" i="13"/>
  <c r="K9" i="13"/>
  <c r="J9" i="13"/>
  <c r="I9" i="13"/>
  <c r="K65" i="13"/>
  <c r="J65" i="13"/>
  <c r="I65" i="13"/>
  <c r="K142" i="13"/>
  <c r="J142" i="13"/>
  <c r="I142" i="13"/>
  <c r="V48" i="12"/>
  <c r="S48" i="12"/>
  <c r="T48" i="12"/>
  <c r="V49" i="12"/>
  <c r="J17" i="12"/>
  <c r="I17" i="12"/>
  <c r="T8" i="12"/>
  <c r="V8" i="12"/>
  <c r="S8" i="12"/>
  <c r="J28" i="12"/>
  <c r="I28" i="12"/>
  <c r="J44" i="12"/>
  <c r="I44" i="12"/>
  <c r="K145" i="13"/>
  <c r="J145" i="13"/>
  <c r="I145" i="13"/>
  <c r="G20" i="13"/>
  <c r="I74" i="13"/>
  <c r="J74" i="13"/>
  <c r="M14" i="15"/>
  <c r="L14" i="15"/>
  <c r="K14" i="15"/>
  <c r="J14" i="15"/>
  <c r="I14" i="15"/>
  <c r="M66" i="15"/>
  <c r="L66" i="15"/>
  <c r="K66" i="15"/>
  <c r="J66" i="15"/>
  <c r="I66" i="15"/>
  <c r="M114" i="15"/>
  <c r="L114" i="15"/>
  <c r="K114" i="15"/>
  <c r="J114" i="15"/>
  <c r="I114" i="15"/>
  <c r="M52" i="15"/>
  <c r="L52" i="15"/>
  <c r="K52" i="15"/>
  <c r="J52" i="15"/>
  <c r="I52" i="15"/>
  <c r="M138" i="15"/>
  <c r="L138" i="15"/>
  <c r="K138" i="15"/>
  <c r="J138" i="15"/>
  <c r="I138" i="15"/>
  <c r="M152" i="15"/>
  <c r="L152" i="15"/>
  <c r="K152" i="15"/>
  <c r="J152" i="15"/>
  <c r="I152" i="15"/>
  <c r="L81" i="15"/>
  <c r="K81" i="15"/>
  <c r="J81" i="15"/>
  <c r="I81" i="15"/>
  <c r="M81" i="15"/>
  <c r="L150" i="15"/>
  <c r="K150" i="15"/>
  <c r="J150" i="15"/>
  <c r="I150" i="15"/>
  <c r="M150" i="15"/>
  <c r="K75" i="15"/>
  <c r="J75" i="15"/>
  <c r="I75" i="15"/>
  <c r="M75" i="15"/>
  <c r="L75" i="15"/>
  <c r="K144" i="15"/>
  <c r="J144" i="15"/>
  <c r="I144" i="15"/>
  <c r="M144" i="15"/>
  <c r="L144" i="15"/>
  <c r="J19" i="15"/>
  <c r="I19" i="15"/>
  <c r="M19" i="15"/>
  <c r="L19" i="15"/>
  <c r="K19" i="15"/>
  <c r="J96" i="15"/>
  <c r="I96" i="15"/>
  <c r="K96" i="15"/>
  <c r="M96" i="15"/>
  <c r="L96" i="15"/>
  <c r="I39" i="15"/>
  <c r="M39" i="15"/>
  <c r="L39" i="15"/>
  <c r="K39" i="15"/>
  <c r="J39" i="15"/>
  <c r="I108" i="15"/>
  <c r="M108" i="15"/>
  <c r="L108" i="15"/>
  <c r="K108" i="15"/>
  <c r="J108" i="15"/>
  <c r="M42" i="15"/>
  <c r="L42" i="15"/>
  <c r="K42" i="15"/>
  <c r="I42" i="15"/>
  <c r="J42" i="15"/>
  <c r="H119" i="15"/>
  <c r="M111" i="15"/>
  <c r="L111" i="15"/>
  <c r="K111" i="15"/>
  <c r="J111" i="15"/>
  <c r="I111" i="15"/>
  <c r="S20" i="13"/>
  <c r="F90" i="13"/>
  <c r="I37" i="12"/>
  <c r="J37" i="12"/>
  <c r="E56" i="12"/>
  <c r="T13" i="14"/>
  <c r="S13" i="14"/>
  <c r="K121" i="13"/>
  <c r="J121" i="13"/>
  <c r="I121" i="13"/>
  <c r="K112" i="13"/>
  <c r="J112" i="13"/>
  <c r="I112" i="13"/>
  <c r="Q20" i="13"/>
  <c r="E55" i="12"/>
  <c r="G146" i="13"/>
  <c r="V34" i="12"/>
  <c r="T34" i="12"/>
  <c r="S34" i="12"/>
  <c r="S23" i="12"/>
  <c r="V23" i="12"/>
  <c r="T23" i="12"/>
  <c r="E54" i="12"/>
  <c r="S41" i="6"/>
  <c r="Q41" i="6"/>
  <c r="R41" i="6"/>
  <c r="R18" i="6"/>
  <c r="Q18" i="6"/>
  <c r="S10" i="6"/>
  <c r="R10" i="6"/>
  <c r="Q10" i="6"/>
  <c r="F190" i="3"/>
  <c r="F196" i="3"/>
  <c r="R49" i="6"/>
  <c r="Q49" i="6"/>
  <c r="Q40" i="6"/>
  <c r="R40" i="6"/>
  <c r="S40" i="6"/>
  <c r="I32" i="6"/>
  <c r="K32" i="6"/>
  <c r="J32" i="6"/>
  <c r="I14" i="5"/>
  <c r="M14" i="5"/>
  <c r="L14" i="5"/>
  <c r="K14" i="5"/>
  <c r="J14" i="5"/>
  <c r="E190" i="3"/>
  <c r="E196" i="3"/>
  <c r="G117" i="3"/>
  <c r="G123" i="3"/>
  <c r="D54" i="12"/>
  <c r="D53" i="12"/>
  <c r="S45" i="6"/>
  <c r="R45" i="6"/>
  <c r="Q45" i="6"/>
  <c r="R22" i="6"/>
  <c r="Q22" i="6"/>
  <c r="S14" i="6"/>
  <c r="R14" i="6"/>
  <c r="Q14" i="6"/>
  <c r="S10" i="5"/>
  <c r="U10" i="5"/>
  <c r="T46" i="12"/>
  <c r="S46" i="12"/>
  <c r="T38" i="12"/>
  <c r="S38" i="12"/>
  <c r="I37" i="5"/>
  <c r="K37" i="5"/>
  <c r="U17" i="5"/>
  <c r="W17" i="5"/>
  <c r="T17" i="5"/>
  <c r="S17" i="5"/>
  <c r="V17" i="5"/>
  <c r="W19" i="5"/>
  <c r="I17" i="2"/>
  <c r="K14" i="2"/>
  <c r="L14" i="2"/>
  <c r="J14" i="2"/>
  <c r="V13" i="5"/>
  <c r="U13" i="5"/>
  <c r="W13" i="5"/>
  <c r="T13" i="5"/>
  <c r="S13" i="5"/>
  <c r="S39" i="5"/>
  <c r="W39" i="5"/>
  <c r="V39" i="5"/>
  <c r="U39" i="5"/>
  <c r="T39" i="5"/>
  <c r="W42" i="5"/>
  <c r="J65" i="2"/>
  <c r="I68" i="2"/>
  <c r="L65" i="2"/>
  <c r="K65" i="2"/>
  <c r="T15" i="5"/>
  <c r="S15" i="5"/>
  <c r="V15" i="5"/>
  <c r="U15" i="5"/>
  <c r="W15" i="5"/>
  <c r="J180" i="3"/>
  <c r="L180" i="3"/>
  <c r="K180" i="3"/>
  <c r="I191" i="3"/>
  <c r="I122" i="3"/>
  <c r="L111" i="3"/>
  <c r="K111" i="3"/>
  <c r="J111" i="3"/>
  <c r="K19" i="2"/>
  <c r="J19" i="2"/>
  <c r="J52" i="5"/>
  <c r="L52" i="5"/>
  <c r="U21" i="5"/>
  <c r="T21" i="5"/>
  <c r="W21" i="5"/>
  <c r="V21" i="5"/>
  <c r="S21" i="5"/>
  <c r="I23" i="5"/>
  <c r="K23" i="5"/>
  <c r="K46" i="5"/>
  <c r="I46" i="5"/>
  <c r="I51" i="5"/>
  <c r="K51" i="5"/>
  <c r="R19" i="6"/>
  <c r="Q19" i="6"/>
  <c r="S19" i="6"/>
  <c r="L51" i="5"/>
  <c r="J51" i="5"/>
  <c r="S19" i="5"/>
  <c r="U19" i="5"/>
  <c r="L10" i="5"/>
  <c r="J10" i="5"/>
  <c r="L26" i="5"/>
  <c r="J26" i="5"/>
  <c r="J176" i="3"/>
  <c r="I187" i="3"/>
  <c r="L176" i="3"/>
  <c r="K176" i="3"/>
  <c r="F123" i="3"/>
  <c r="V7" i="5"/>
  <c r="T7" i="5"/>
  <c r="K100" i="3"/>
  <c r="J100" i="3"/>
  <c r="K50" i="2"/>
  <c r="J50" i="2"/>
  <c r="L50" i="2"/>
  <c r="H116" i="3"/>
  <c r="J144" i="3"/>
  <c r="K144" i="3"/>
  <c r="K98" i="3"/>
  <c r="J98" i="3"/>
  <c r="K143" i="3"/>
  <c r="J143" i="3"/>
  <c r="L32" i="2"/>
  <c r="K32" i="2"/>
  <c r="J32" i="2"/>
  <c r="L34" i="2"/>
  <c r="H189" i="3"/>
  <c r="J169" i="3"/>
  <c r="K169" i="3"/>
  <c r="J163" i="3"/>
  <c r="K163" i="3"/>
  <c r="K213" i="3"/>
  <c r="J213" i="3"/>
  <c r="K92" i="3"/>
  <c r="J92" i="3"/>
  <c r="K68" i="3"/>
  <c r="J68" i="3"/>
  <c r="L68" i="3"/>
  <c r="J20" i="3"/>
  <c r="L20" i="3"/>
  <c r="K20" i="3"/>
  <c r="J28" i="3"/>
  <c r="K28" i="3"/>
  <c r="L28" i="3"/>
  <c r="J36" i="3"/>
  <c r="K36" i="3"/>
  <c r="L36" i="3"/>
  <c r="K160" i="18"/>
  <c r="K146" i="18"/>
  <c r="C76" i="18"/>
  <c r="C92" i="18"/>
  <c r="P21" i="17"/>
  <c r="C149" i="16"/>
  <c r="F49" i="16"/>
  <c r="F37" i="16"/>
  <c r="C119" i="15"/>
  <c r="E105" i="15"/>
  <c r="D118" i="13"/>
  <c r="C76" i="13"/>
  <c r="L118" i="18"/>
  <c r="C49" i="16"/>
  <c r="F35" i="16"/>
  <c r="K13" i="16"/>
  <c r="J13" i="16"/>
  <c r="I13" i="16"/>
  <c r="H21" i="16"/>
  <c r="C77" i="16"/>
  <c r="D35" i="15"/>
  <c r="C21" i="15"/>
  <c r="C132" i="13"/>
  <c r="D62" i="13"/>
  <c r="J146" i="16"/>
  <c r="I146" i="16"/>
  <c r="F107" i="17"/>
  <c r="F77" i="17"/>
  <c r="F65" i="17"/>
  <c r="K52" i="16"/>
  <c r="J52" i="16"/>
  <c r="H51" i="16"/>
  <c r="I52" i="16"/>
  <c r="J113" i="16"/>
  <c r="I113" i="16"/>
  <c r="J97" i="16"/>
  <c r="I97" i="16"/>
  <c r="H105" i="16"/>
  <c r="I89" i="16"/>
  <c r="J89" i="16"/>
  <c r="J73" i="16"/>
  <c r="I73" i="16"/>
  <c r="K73" i="16"/>
  <c r="K151" i="16"/>
  <c r="J151" i="16"/>
  <c r="I151" i="16"/>
  <c r="I56" i="17"/>
  <c r="J56" i="17"/>
  <c r="W19" i="16"/>
  <c r="V19" i="16"/>
  <c r="U19" i="16"/>
  <c r="V17" i="16"/>
  <c r="U17" i="16"/>
  <c r="W17" i="16"/>
  <c r="I44" i="16"/>
  <c r="J44" i="16"/>
  <c r="G121" i="16"/>
  <c r="I42" i="16"/>
  <c r="J42" i="16"/>
  <c r="G119" i="17"/>
  <c r="J112" i="17"/>
  <c r="I112" i="17"/>
  <c r="J46" i="17"/>
  <c r="I46" i="17"/>
  <c r="I70" i="17"/>
  <c r="J70" i="17"/>
  <c r="J128" i="17"/>
  <c r="I128" i="17"/>
  <c r="J67" i="17"/>
  <c r="I67" i="17"/>
  <c r="E37" i="17"/>
  <c r="E107" i="17"/>
  <c r="E121" i="17"/>
  <c r="E51" i="17"/>
  <c r="K44" i="13"/>
  <c r="J44" i="13"/>
  <c r="I44" i="13"/>
  <c r="K122" i="13"/>
  <c r="J122" i="13"/>
  <c r="I122" i="13"/>
  <c r="J16" i="13"/>
  <c r="I16" i="13"/>
  <c r="K16" i="13"/>
  <c r="J97" i="13"/>
  <c r="I97" i="13"/>
  <c r="K97" i="13"/>
  <c r="I29" i="13"/>
  <c r="K29" i="13"/>
  <c r="J29" i="13"/>
  <c r="I98" i="13"/>
  <c r="K98" i="13"/>
  <c r="J98" i="13"/>
  <c r="K13" i="13"/>
  <c r="J13" i="13"/>
  <c r="I13" i="13"/>
  <c r="K73" i="13"/>
  <c r="J73" i="13"/>
  <c r="I73" i="13"/>
  <c r="K151" i="13"/>
  <c r="J151" i="13"/>
  <c r="I151" i="13"/>
  <c r="V16" i="12"/>
  <c r="T16" i="12"/>
  <c r="S16" i="12"/>
  <c r="V17" i="12"/>
  <c r="V19" i="12"/>
  <c r="A11" i="12"/>
  <c r="I11" i="12"/>
  <c r="A15" i="12"/>
  <c r="J11" i="12"/>
  <c r="J30" i="12"/>
  <c r="I30" i="12"/>
  <c r="J46" i="12"/>
  <c r="I46" i="12"/>
  <c r="F146" i="13"/>
  <c r="K111" i="13"/>
  <c r="J111" i="13"/>
  <c r="I111" i="13"/>
  <c r="H118" i="13"/>
  <c r="K59" i="13"/>
  <c r="J59" i="13"/>
  <c r="I59" i="13"/>
  <c r="W14" i="13"/>
  <c r="V14" i="13"/>
  <c r="U14" i="13"/>
  <c r="U8" i="13"/>
  <c r="V8" i="13"/>
  <c r="W8" i="13"/>
  <c r="W13" i="13"/>
  <c r="W18" i="13"/>
  <c r="W9" i="13"/>
  <c r="W17" i="13"/>
  <c r="J83" i="13"/>
  <c r="I83" i="13"/>
  <c r="G160" i="13"/>
  <c r="S42" i="12"/>
  <c r="V42" i="12"/>
  <c r="T42" i="12"/>
  <c r="S31" i="12"/>
  <c r="T31" i="12"/>
  <c r="V31" i="12"/>
  <c r="F55" i="12"/>
  <c r="M28" i="15"/>
  <c r="L28" i="15"/>
  <c r="K28" i="15"/>
  <c r="J28" i="15"/>
  <c r="I28" i="15"/>
  <c r="M95" i="15"/>
  <c r="L95" i="15"/>
  <c r="K95" i="15"/>
  <c r="J95" i="15"/>
  <c r="I95" i="15"/>
  <c r="M129" i="15"/>
  <c r="L129" i="15"/>
  <c r="K129" i="15"/>
  <c r="J129" i="15"/>
  <c r="I129" i="15"/>
  <c r="M62" i="15"/>
  <c r="L62" i="15"/>
  <c r="K62" i="15"/>
  <c r="I62" i="15"/>
  <c r="J62" i="15"/>
  <c r="M157" i="15"/>
  <c r="L157" i="15"/>
  <c r="K157" i="15"/>
  <c r="I157" i="15"/>
  <c r="J157" i="15"/>
  <c r="M160" i="15"/>
  <c r="L160" i="15"/>
  <c r="K160" i="15"/>
  <c r="J160" i="15"/>
  <c r="I160" i="15"/>
  <c r="L89" i="15"/>
  <c r="K89" i="15"/>
  <c r="J89" i="15"/>
  <c r="I89" i="15"/>
  <c r="M89" i="15"/>
  <c r="L158" i="15"/>
  <c r="K158" i="15"/>
  <c r="J158" i="15"/>
  <c r="I158" i="15"/>
  <c r="M158" i="15"/>
  <c r="K84" i="15"/>
  <c r="J84" i="15"/>
  <c r="I84" i="15"/>
  <c r="M84" i="15"/>
  <c r="L84" i="15"/>
  <c r="K153" i="15"/>
  <c r="J153" i="15"/>
  <c r="I153" i="15"/>
  <c r="H161" i="15"/>
  <c r="M153" i="15"/>
  <c r="L153" i="15"/>
  <c r="J27" i="15"/>
  <c r="I27" i="15"/>
  <c r="H35" i="15"/>
  <c r="K27" i="15"/>
  <c r="M27" i="15"/>
  <c r="L27" i="15"/>
  <c r="J104" i="15"/>
  <c r="I104" i="15"/>
  <c r="M104" i="15"/>
  <c r="L104" i="15"/>
  <c r="K104" i="15"/>
  <c r="I47" i="15"/>
  <c r="M47" i="15"/>
  <c r="L47" i="15"/>
  <c r="K47" i="15"/>
  <c r="J47" i="15"/>
  <c r="I116" i="15"/>
  <c r="M116" i="15"/>
  <c r="L116" i="15"/>
  <c r="K116" i="15"/>
  <c r="J116" i="15"/>
  <c r="M51" i="15"/>
  <c r="L51" i="15"/>
  <c r="K51" i="15"/>
  <c r="J51" i="15"/>
  <c r="I51" i="15"/>
  <c r="M128" i="15"/>
  <c r="L128" i="15"/>
  <c r="J128" i="15"/>
  <c r="K128" i="15"/>
  <c r="I128" i="15"/>
  <c r="K32" i="13"/>
  <c r="J32" i="13"/>
  <c r="I32" i="13"/>
  <c r="T36" i="12"/>
  <c r="S36" i="12"/>
  <c r="V36" i="12"/>
  <c r="S25" i="12"/>
  <c r="T25" i="12"/>
  <c r="V25" i="12"/>
  <c r="S45" i="12"/>
  <c r="V45" i="12"/>
  <c r="T45" i="12"/>
  <c r="K136" i="13"/>
  <c r="J136" i="13"/>
  <c r="I136" i="13"/>
  <c r="K85" i="13"/>
  <c r="J85" i="13"/>
  <c r="I85" i="13"/>
  <c r="A14" i="12"/>
  <c r="I14" i="12"/>
  <c r="J14" i="12"/>
  <c r="G53" i="12"/>
  <c r="G57" i="12" s="1"/>
  <c r="J6" i="12"/>
  <c r="I6" i="12"/>
  <c r="K41" i="6"/>
  <c r="J41" i="6"/>
  <c r="I41" i="6"/>
  <c r="K10" i="6"/>
  <c r="J10" i="6"/>
  <c r="I10" i="6"/>
  <c r="F189" i="3"/>
  <c r="I49" i="6"/>
  <c r="J49" i="6"/>
  <c r="I40" i="6"/>
  <c r="K40" i="6"/>
  <c r="J40" i="6"/>
  <c r="E189" i="3"/>
  <c r="G116" i="3"/>
  <c r="D55" i="12"/>
  <c r="S49" i="12"/>
  <c r="T49" i="12"/>
  <c r="K45" i="6"/>
  <c r="J45" i="6"/>
  <c r="I45" i="6"/>
  <c r="J22" i="6"/>
  <c r="I22" i="6"/>
  <c r="K14" i="6"/>
  <c r="J14" i="6"/>
  <c r="I14" i="6"/>
  <c r="S37" i="5"/>
  <c r="U37" i="5"/>
  <c r="S43" i="12"/>
  <c r="T43" i="12"/>
  <c r="U14" i="5"/>
  <c r="W14" i="5"/>
  <c r="T14" i="5"/>
  <c r="S14" i="5"/>
  <c r="V14" i="5"/>
  <c r="F120" i="3"/>
  <c r="K13" i="2"/>
  <c r="J13" i="2"/>
  <c r="L13" i="2"/>
  <c r="J40" i="5"/>
  <c r="L40" i="5"/>
  <c r="V24" i="5"/>
  <c r="U24" i="5"/>
  <c r="W24" i="5"/>
  <c r="T24" i="5"/>
  <c r="S24" i="5"/>
  <c r="S47" i="5"/>
  <c r="W47" i="5"/>
  <c r="V47" i="5"/>
  <c r="T47" i="5"/>
  <c r="U47" i="5"/>
  <c r="G190" i="3"/>
  <c r="J64" i="2"/>
  <c r="L64" i="2"/>
  <c r="K64" i="2"/>
  <c r="I52" i="5"/>
  <c r="K52" i="5"/>
  <c r="L23" i="5"/>
  <c r="J23" i="5"/>
  <c r="I118" i="3"/>
  <c r="L107" i="3"/>
  <c r="K107" i="3"/>
  <c r="J107" i="3"/>
  <c r="L91" i="3"/>
  <c r="K91" i="3"/>
  <c r="J91" i="3"/>
  <c r="L100" i="3"/>
  <c r="L96" i="3"/>
  <c r="L94" i="3"/>
  <c r="L98" i="3"/>
  <c r="L92" i="3"/>
  <c r="W46" i="5"/>
  <c r="T46" i="5"/>
  <c r="S46" i="5"/>
  <c r="V46" i="5"/>
  <c r="U46" i="5"/>
  <c r="K31" i="5"/>
  <c r="I31" i="5"/>
  <c r="U45" i="5"/>
  <c r="T45" i="5"/>
  <c r="W45" i="5"/>
  <c r="V45" i="5"/>
  <c r="S45" i="5"/>
  <c r="L19" i="5"/>
  <c r="J19" i="5"/>
  <c r="J21" i="5"/>
  <c r="L21" i="5"/>
  <c r="L34" i="5"/>
  <c r="J34" i="5"/>
  <c r="L109" i="3"/>
  <c r="I120" i="3"/>
  <c r="K109" i="3"/>
  <c r="J109" i="3"/>
  <c r="L93" i="3"/>
  <c r="K93" i="3"/>
  <c r="J93" i="3"/>
  <c r="K16" i="3"/>
  <c r="J16" i="3"/>
  <c r="K8" i="3"/>
  <c r="J8" i="3"/>
  <c r="K51" i="2"/>
  <c r="J51" i="2"/>
  <c r="L51" i="2"/>
  <c r="K96" i="3"/>
  <c r="J96" i="3"/>
  <c r="J82" i="3"/>
  <c r="K82" i="3"/>
  <c r="H113" i="3"/>
  <c r="J113" i="3" s="1"/>
  <c r="K102" i="3"/>
  <c r="J102" i="3"/>
  <c r="H123" i="3"/>
  <c r="J112" i="3"/>
  <c r="K112" i="3"/>
  <c r="K45" i="3"/>
  <c r="J45" i="3"/>
  <c r="L17" i="3"/>
  <c r="K17" i="3"/>
  <c r="J17" i="3"/>
  <c r="E18" i="2"/>
  <c r="H187" i="3"/>
  <c r="H188" i="3"/>
  <c r="K188" i="3" s="1"/>
  <c r="J177" i="3"/>
  <c r="K177" i="3"/>
  <c r="J171" i="3"/>
  <c r="K171" i="3"/>
  <c r="K42" i="3"/>
  <c r="J42" i="3"/>
  <c r="J49" i="3"/>
  <c r="K49" i="3"/>
  <c r="J52" i="3"/>
  <c r="K52" i="3"/>
  <c r="K21" i="3"/>
  <c r="J21" i="3"/>
  <c r="L21" i="3"/>
  <c r="K29" i="3"/>
  <c r="L29" i="3"/>
  <c r="J29" i="3"/>
  <c r="K37" i="3"/>
  <c r="L37" i="3"/>
  <c r="J37" i="3"/>
  <c r="L37" i="2"/>
  <c r="K37" i="2"/>
  <c r="J37" i="2"/>
  <c r="N52" i="33"/>
  <c r="N74" i="33"/>
  <c r="K7" i="19"/>
  <c r="N30" i="33"/>
  <c r="T7" i="19"/>
  <c r="Z7" i="19"/>
  <c r="H11" i="39"/>
  <c r="G11" i="39"/>
  <c r="I11" i="39"/>
  <c r="C7" i="19"/>
  <c r="X93" i="19"/>
  <c r="Y78" i="18"/>
  <c r="X78" i="18"/>
  <c r="Y106" i="18"/>
  <c r="X106" i="18"/>
  <c r="I79" i="14"/>
  <c r="J79" i="14"/>
  <c r="W9" i="17"/>
  <c r="V9" i="17"/>
  <c r="U9" i="17"/>
  <c r="N16" i="44"/>
  <c r="L16" i="44"/>
  <c r="M16" i="44"/>
  <c r="X149" i="19"/>
  <c r="X92" i="18"/>
  <c r="Y92" i="18"/>
  <c r="Y64" i="18"/>
  <c r="X64" i="18"/>
  <c r="J65" i="19"/>
  <c r="H65" i="19"/>
  <c r="X135" i="19"/>
  <c r="I65" i="14"/>
  <c r="J65" i="14"/>
  <c r="R107" i="19"/>
  <c r="P107" i="19"/>
  <c r="W17" i="17"/>
  <c r="X107" i="19"/>
  <c r="K117" i="3"/>
  <c r="J117" i="3"/>
  <c r="J190" i="3"/>
  <c r="K190" i="3"/>
  <c r="K192" i="3"/>
  <c r="K145" i="44"/>
  <c r="R121" i="19"/>
  <c r="P121" i="19"/>
  <c r="J121" i="19"/>
  <c r="H121" i="19"/>
  <c r="R65" i="19"/>
  <c r="P65" i="19"/>
  <c r="Y50" i="18"/>
  <c r="X50" i="18"/>
  <c r="I163" i="14"/>
  <c r="J163" i="14"/>
  <c r="I51" i="14"/>
  <c r="J51" i="14"/>
  <c r="J121" i="3"/>
  <c r="K121" i="3"/>
  <c r="J16" i="44"/>
  <c r="I16" i="44"/>
  <c r="H16" i="44"/>
  <c r="K144" i="45"/>
  <c r="T11" i="39"/>
  <c r="P11" i="39"/>
  <c r="S11" i="39"/>
  <c r="R11" i="39"/>
  <c r="Q11" i="39"/>
  <c r="O11" i="39"/>
  <c r="I149" i="14"/>
  <c r="J149" i="14"/>
  <c r="I37" i="14"/>
  <c r="J37" i="14"/>
  <c r="W10" i="17"/>
  <c r="J188" i="3"/>
  <c r="J119" i="3"/>
  <c r="K119" i="3"/>
  <c r="K115" i="3"/>
  <c r="T16" i="44"/>
  <c r="S16" i="44"/>
  <c r="Q16" i="44"/>
  <c r="P16" i="44"/>
  <c r="R16" i="44"/>
  <c r="N16" i="45"/>
  <c r="M16" i="45"/>
  <c r="L16" i="45"/>
  <c r="J16" i="45"/>
  <c r="I16" i="45"/>
  <c r="H16" i="45"/>
  <c r="X79" i="19"/>
  <c r="R135" i="19"/>
  <c r="P135" i="19"/>
  <c r="R79" i="19"/>
  <c r="P79" i="19"/>
  <c r="I23" i="14"/>
  <c r="J23" i="14"/>
  <c r="I135" i="14"/>
  <c r="J135" i="14"/>
  <c r="W12" i="17"/>
  <c r="K51" i="17"/>
  <c r="J51" i="17"/>
  <c r="I51" i="17"/>
  <c r="J186" i="3"/>
  <c r="K186" i="3"/>
  <c r="R16" i="45"/>
  <c r="Q16" i="45"/>
  <c r="P16" i="45"/>
  <c r="T16" i="45"/>
  <c r="S16" i="45"/>
  <c r="I121" i="14"/>
  <c r="J121" i="14"/>
  <c r="J22" i="18"/>
  <c r="I22" i="18"/>
  <c r="R148" i="18"/>
  <c r="Q148" i="18"/>
  <c r="J123" i="3"/>
  <c r="K123" i="3"/>
  <c r="J107" i="19"/>
  <c r="H107" i="19"/>
  <c r="I107" i="14"/>
  <c r="J107" i="14"/>
  <c r="K53" i="12"/>
  <c r="I53" i="12"/>
  <c r="H57" i="12"/>
  <c r="L53" i="12"/>
  <c r="J196" i="3"/>
  <c r="K196" i="3"/>
  <c r="K140" i="44"/>
  <c r="K142" i="45"/>
  <c r="L11" i="39"/>
  <c r="M11" i="39"/>
  <c r="K11" i="39"/>
  <c r="X121" i="19"/>
  <c r="I93" i="14"/>
  <c r="J93" i="14"/>
  <c r="W13" i="17"/>
  <c r="W11" i="17"/>
  <c r="K55" i="12"/>
  <c r="I55" i="12"/>
  <c r="L55" i="12"/>
  <c r="J55" i="12"/>
  <c r="K113" i="3"/>
  <c r="J194" i="3"/>
  <c r="D51" i="19" l="1"/>
  <c r="Z18" i="19"/>
  <c r="D121" i="19"/>
  <c r="D21" i="19"/>
  <c r="U77" i="19"/>
  <c r="Z128" i="19"/>
  <c r="Z59" i="19"/>
  <c r="N31" i="33"/>
  <c r="L35" i="19"/>
  <c r="L37" i="19"/>
  <c r="N56" i="33"/>
  <c r="D49" i="19"/>
  <c r="D91" i="19"/>
  <c r="D23" i="19"/>
  <c r="D149" i="19"/>
  <c r="Z140" i="19"/>
  <c r="Z12" i="19"/>
  <c r="U9" i="19"/>
  <c r="Z9" i="19" s="1"/>
  <c r="Z141" i="19"/>
  <c r="L77" i="19"/>
  <c r="N75" i="33"/>
  <c r="K129" i="3"/>
  <c r="J129" i="3"/>
  <c r="K71" i="2"/>
  <c r="J71" i="2"/>
  <c r="D147" i="19"/>
  <c r="D135" i="19"/>
  <c r="D63" i="19"/>
  <c r="Z53" i="19"/>
  <c r="Z82" i="19"/>
  <c r="Z109" i="19"/>
  <c r="Z143" i="19"/>
  <c r="Z139" i="19"/>
  <c r="U147" i="19"/>
  <c r="Z147" i="19" s="1"/>
  <c r="Z30" i="19"/>
  <c r="Z17" i="19"/>
  <c r="Z20" i="19"/>
  <c r="Z71" i="19"/>
  <c r="Z19" i="19"/>
  <c r="Z73" i="19"/>
  <c r="Z62" i="19"/>
  <c r="Z145" i="19"/>
  <c r="Z74" i="19"/>
  <c r="Z127" i="19"/>
  <c r="Z150" i="19"/>
  <c r="U149" i="19"/>
  <c r="Z149" i="19" s="1"/>
  <c r="L93" i="19"/>
  <c r="L107" i="19"/>
  <c r="L149" i="19"/>
  <c r="N54" i="33"/>
  <c r="K124" i="3"/>
  <c r="J124" i="3"/>
  <c r="K205" i="3"/>
  <c r="J205" i="3"/>
  <c r="J203" i="3"/>
  <c r="K203" i="3"/>
  <c r="J127" i="3"/>
  <c r="K127" i="3"/>
  <c r="D79" i="19"/>
  <c r="D119" i="19"/>
  <c r="D161" i="19"/>
  <c r="Z84" i="19"/>
  <c r="Z117" i="19"/>
  <c r="Z42" i="19"/>
  <c r="Z14" i="19"/>
  <c r="Z46" i="19"/>
  <c r="Z33" i="19"/>
  <c r="Z39" i="19"/>
  <c r="Z88" i="19"/>
  <c r="U23" i="19"/>
  <c r="Z23" i="19" s="1"/>
  <c r="Z24" i="19"/>
  <c r="Z76" i="19"/>
  <c r="Z80" i="19"/>
  <c r="U79" i="19"/>
  <c r="Z79" i="19" s="1"/>
  <c r="Z151" i="19"/>
  <c r="Z83" i="19"/>
  <c r="U91" i="19"/>
  <c r="Z91" i="19" s="1"/>
  <c r="Z136" i="19"/>
  <c r="U135" i="19"/>
  <c r="Z135" i="19" s="1"/>
  <c r="Z158" i="19"/>
  <c r="L9" i="19"/>
  <c r="K130" i="3"/>
  <c r="J130" i="3"/>
  <c r="D77" i="19"/>
  <c r="D35" i="19"/>
  <c r="D37" i="19"/>
  <c r="D65" i="19"/>
  <c r="Z89" i="19"/>
  <c r="Z29" i="19"/>
  <c r="Z26" i="19"/>
  <c r="U35" i="19"/>
  <c r="Z35" i="19" s="1"/>
  <c r="Z27" i="19"/>
  <c r="Z25" i="19"/>
  <c r="Z75" i="19"/>
  <c r="Z52" i="19"/>
  <c r="U51" i="19"/>
  <c r="Z51" i="19" s="1"/>
  <c r="Z44" i="19"/>
  <c r="Z125" i="19"/>
  <c r="U133" i="19"/>
  <c r="Z133" i="19" s="1"/>
  <c r="Z28" i="19"/>
  <c r="Z90" i="19"/>
  <c r="Z97" i="19"/>
  <c r="U105" i="19"/>
  <c r="Z105" i="19" s="1"/>
  <c r="Z156" i="19"/>
  <c r="Z87" i="19"/>
  <c r="Z144" i="19"/>
  <c r="L119" i="19"/>
  <c r="L133" i="19"/>
  <c r="L49" i="19"/>
  <c r="L51" i="19"/>
  <c r="N53" i="33"/>
  <c r="K70" i="2"/>
  <c r="J70" i="2"/>
  <c r="K133" i="3"/>
  <c r="J133" i="3"/>
  <c r="K204" i="3"/>
  <c r="J204" i="3"/>
  <c r="D105" i="19"/>
  <c r="Z157" i="19"/>
  <c r="Z31" i="19"/>
  <c r="Z40" i="19"/>
  <c r="U37" i="19"/>
  <c r="Z37" i="19" s="1"/>
  <c r="Z38" i="19"/>
  <c r="Z43" i="19"/>
  <c r="Z95" i="19"/>
  <c r="Z58" i="19"/>
  <c r="U63" i="19"/>
  <c r="Z63" i="19" s="1"/>
  <c r="Z55" i="19"/>
  <c r="Z130" i="19"/>
  <c r="Z32" i="19"/>
  <c r="Z94" i="19"/>
  <c r="U93" i="19"/>
  <c r="Z93" i="19" s="1"/>
  <c r="Z102" i="19"/>
  <c r="Z96" i="19"/>
  <c r="Z153" i="19"/>
  <c r="U161" i="19"/>
  <c r="Z161" i="19" s="1"/>
  <c r="N32" i="33"/>
  <c r="L121" i="19"/>
  <c r="L91" i="19"/>
  <c r="L79" i="19"/>
  <c r="N76" i="33"/>
  <c r="J198" i="3"/>
  <c r="K198" i="3"/>
  <c r="J206" i="3"/>
  <c r="K206" i="3"/>
  <c r="D93" i="19"/>
  <c r="D9" i="19"/>
  <c r="Z16" i="19"/>
  <c r="Z47" i="19"/>
  <c r="Z67" i="19"/>
  <c r="Z56" i="19"/>
  <c r="Z48" i="19"/>
  <c r="Z103" i="19"/>
  <c r="Z98" i="19"/>
  <c r="Z60" i="19"/>
  <c r="Z154" i="19"/>
  <c r="U49" i="19"/>
  <c r="Z49" i="19" s="1"/>
  <c r="Z41" i="19"/>
  <c r="Z126" i="19"/>
  <c r="Z108" i="19"/>
  <c r="U107" i="19"/>
  <c r="Z107" i="19" s="1"/>
  <c r="Z57" i="19"/>
  <c r="Z100" i="19"/>
  <c r="Z115" i="19"/>
  <c r="N33" i="33"/>
  <c r="L135" i="19"/>
  <c r="L21" i="19"/>
  <c r="L23" i="19"/>
  <c r="J131" i="3"/>
  <c r="K131" i="3"/>
  <c r="L72" i="2"/>
  <c r="K72" i="2"/>
  <c r="J72" i="2"/>
  <c r="K125" i="3"/>
  <c r="J125" i="3"/>
  <c r="D107" i="19"/>
  <c r="Z86" i="19"/>
  <c r="Z72" i="19"/>
  <c r="Z104" i="19"/>
  <c r="Z112" i="19"/>
  <c r="Z111" i="19"/>
  <c r="U119" i="19"/>
  <c r="Z119" i="19" s="1"/>
  <c r="Z81" i="19"/>
  <c r="Z159" i="19"/>
  <c r="Z45" i="19"/>
  <c r="Z131" i="19"/>
  <c r="Z113" i="19"/>
  <c r="Z61" i="19"/>
  <c r="Z101" i="19"/>
  <c r="Z124" i="19"/>
  <c r="L65" i="19"/>
  <c r="L63" i="19"/>
  <c r="N77" i="33"/>
  <c r="K134" i="3"/>
  <c r="J134" i="3"/>
  <c r="J197" i="3"/>
  <c r="K197" i="3"/>
  <c r="K132" i="3"/>
  <c r="J132" i="3"/>
  <c r="K201" i="3"/>
  <c r="J201" i="3"/>
  <c r="D133" i="19"/>
  <c r="Z34" i="19"/>
  <c r="Z13" i="19"/>
  <c r="U21" i="19"/>
  <c r="Z21" i="19" s="1"/>
  <c r="Z116" i="19"/>
  <c r="Z114" i="19"/>
  <c r="Z122" i="19"/>
  <c r="U121" i="19"/>
  <c r="Z121" i="19" s="1"/>
  <c r="Z129" i="19"/>
  <c r="Z152" i="19"/>
  <c r="Z99" i="19"/>
  <c r="Z11" i="19"/>
  <c r="Z54" i="19"/>
  <c r="Z155" i="19"/>
  <c r="Z137" i="19"/>
  <c r="Z66" i="19"/>
  <c r="U65" i="19"/>
  <c r="Z65" i="19" s="1"/>
  <c r="Z110" i="19"/>
  <c r="Z132" i="19"/>
  <c r="N34" i="33"/>
  <c r="L161" i="19"/>
  <c r="L147" i="19"/>
  <c r="L105" i="19"/>
  <c r="N78" i="33"/>
  <c r="N55" i="33"/>
  <c r="K199" i="3"/>
  <c r="J199" i="3"/>
  <c r="J202" i="3"/>
  <c r="K202" i="3"/>
  <c r="J46" i="2"/>
  <c r="K46" i="2"/>
  <c r="J126" i="3"/>
  <c r="K126" i="3"/>
  <c r="K207" i="3"/>
  <c r="J207" i="3"/>
  <c r="K128" i="3"/>
  <c r="J128" i="3"/>
  <c r="K195" i="3"/>
  <c r="J195" i="3"/>
  <c r="J21" i="15"/>
  <c r="I21" i="15"/>
  <c r="K21" i="15"/>
  <c r="M21" i="15"/>
  <c r="L21" i="15"/>
  <c r="K42" i="2"/>
  <c r="J42" i="2"/>
  <c r="K116" i="3"/>
  <c r="J116" i="3"/>
  <c r="K119" i="16"/>
  <c r="J119" i="16"/>
  <c r="I119" i="16"/>
  <c r="I120" i="18"/>
  <c r="J120" i="18"/>
  <c r="J104" i="18"/>
  <c r="I104" i="18"/>
  <c r="K147" i="22"/>
  <c r="J147" i="22"/>
  <c r="L147" i="22"/>
  <c r="X49" i="19"/>
  <c r="K98" i="16"/>
  <c r="I36" i="18"/>
  <c r="J36" i="18"/>
  <c r="J136" i="19"/>
  <c r="K129" i="16"/>
  <c r="K155" i="16"/>
  <c r="K37" i="17"/>
  <c r="J37" i="17"/>
  <c r="I37" i="17"/>
  <c r="Y34" i="18"/>
  <c r="X34" i="18"/>
  <c r="R93" i="19"/>
  <c r="P93" i="19"/>
  <c r="J48" i="26"/>
  <c r="I48" i="26"/>
  <c r="K48" i="26"/>
  <c r="K48" i="16"/>
  <c r="I65" i="17"/>
  <c r="J65" i="17"/>
  <c r="K65" i="17"/>
  <c r="K89" i="17"/>
  <c r="I93" i="17"/>
  <c r="K93" i="17"/>
  <c r="J93" i="17"/>
  <c r="J23" i="17"/>
  <c r="I23" i="17"/>
  <c r="K23" i="17"/>
  <c r="X77" i="19"/>
  <c r="K133" i="22"/>
  <c r="L133" i="22"/>
  <c r="J133" i="22"/>
  <c r="J10" i="19"/>
  <c r="J29" i="19"/>
  <c r="K138" i="44"/>
  <c r="K18" i="16"/>
  <c r="J71" i="18"/>
  <c r="J91" i="19"/>
  <c r="H91" i="19"/>
  <c r="J97" i="19"/>
  <c r="R22" i="21"/>
  <c r="Q22" i="21"/>
  <c r="P9" i="19"/>
  <c r="R9" i="19"/>
  <c r="R114" i="19"/>
  <c r="R153" i="19"/>
  <c r="R60" i="19"/>
  <c r="R100" i="19"/>
  <c r="R62" i="19"/>
  <c r="R118" i="19"/>
  <c r="R90" i="19"/>
  <c r="R110" i="19"/>
  <c r="R61" i="19"/>
  <c r="R96" i="19"/>
  <c r="R151" i="19"/>
  <c r="R88" i="19"/>
  <c r="R131" i="19"/>
  <c r="R86" i="19"/>
  <c r="R123" i="19"/>
  <c r="R80" i="19"/>
  <c r="R83" i="19"/>
  <c r="R136" i="19"/>
  <c r="R126" i="19"/>
  <c r="R144" i="19"/>
  <c r="R145" i="19"/>
  <c r="R71" i="19"/>
  <c r="R69" i="19"/>
  <c r="R113" i="19"/>
  <c r="R102" i="19"/>
  <c r="R73" i="19"/>
  <c r="R82" i="19"/>
  <c r="R122" i="19"/>
  <c r="R108" i="19"/>
  <c r="R157" i="19"/>
  <c r="R101" i="19"/>
  <c r="R66" i="19"/>
  <c r="R75" i="19"/>
  <c r="R99" i="19"/>
  <c r="R156" i="19"/>
  <c r="R159" i="19"/>
  <c r="R128" i="19"/>
  <c r="R142" i="19"/>
  <c r="R155" i="19"/>
  <c r="R109" i="19"/>
  <c r="R84" i="19"/>
  <c r="R104" i="19"/>
  <c r="R139" i="19"/>
  <c r="R58" i="19"/>
  <c r="R111" i="19"/>
  <c r="R74" i="19"/>
  <c r="R154" i="19"/>
  <c r="R67" i="19"/>
  <c r="R160" i="19"/>
  <c r="R143" i="19"/>
  <c r="R70" i="19"/>
  <c r="R97" i="19"/>
  <c r="R117" i="19"/>
  <c r="R140" i="19"/>
  <c r="R127" i="19"/>
  <c r="R87" i="19"/>
  <c r="R125" i="19"/>
  <c r="R95" i="19"/>
  <c r="R130" i="19"/>
  <c r="R137" i="19"/>
  <c r="R152" i="19"/>
  <c r="R116" i="19"/>
  <c r="M104" i="28"/>
  <c r="K104" i="28"/>
  <c r="J104" i="28"/>
  <c r="L104" i="28"/>
  <c r="I104" i="28"/>
  <c r="I129" i="39"/>
  <c r="H129" i="39"/>
  <c r="G129" i="39"/>
  <c r="I146" i="44"/>
  <c r="H146" i="44"/>
  <c r="K146" i="44" s="1"/>
  <c r="G146" i="44"/>
  <c r="K159" i="16"/>
  <c r="K87" i="17"/>
  <c r="J53" i="18"/>
  <c r="X90" i="18"/>
  <c r="Y90" i="18"/>
  <c r="Y73" i="18"/>
  <c r="J16" i="19"/>
  <c r="R23" i="19"/>
  <c r="P23" i="19"/>
  <c r="R43" i="19"/>
  <c r="I23" i="16"/>
  <c r="K23" i="16"/>
  <c r="J23" i="16"/>
  <c r="K103" i="16"/>
  <c r="K124" i="17"/>
  <c r="J136" i="18"/>
  <c r="Y155" i="18"/>
  <c r="Y42" i="18"/>
  <c r="X91" i="19"/>
  <c r="R16" i="19"/>
  <c r="H51" i="19"/>
  <c r="J51" i="19"/>
  <c r="K82" i="16"/>
  <c r="K58" i="16"/>
  <c r="J131" i="18"/>
  <c r="J149" i="18"/>
  <c r="J64" i="18"/>
  <c r="I64" i="18"/>
  <c r="I7" i="19"/>
  <c r="J53" i="12"/>
  <c r="K97" i="16"/>
  <c r="K51" i="16"/>
  <c r="I51" i="16"/>
  <c r="J51" i="16"/>
  <c r="K146" i="16"/>
  <c r="J20" i="13"/>
  <c r="I20" i="13"/>
  <c r="K20" i="13"/>
  <c r="K81" i="16"/>
  <c r="K160" i="16"/>
  <c r="K84" i="16"/>
  <c r="K18" i="2"/>
  <c r="J18" i="2"/>
  <c r="K133" i="16"/>
  <c r="J133" i="16"/>
  <c r="I133" i="16"/>
  <c r="K80" i="16"/>
  <c r="K45" i="16"/>
  <c r="K116" i="16"/>
  <c r="K62" i="16"/>
  <c r="M105" i="15"/>
  <c r="L105" i="15"/>
  <c r="K105" i="15"/>
  <c r="J105" i="15"/>
  <c r="I105" i="15"/>
  <c r="K131" i="16"/>
  <c r="K114" i="3"/>
  <c r="J114" i="3"/>
  <c r="K101" i="16"/>
  <c r="X161" i="19"/>
  <c r="K49" i="22"/>
  <c r="J49" i="22"/>
  <c r="L49" i="22"/>
  <c r="L119" i="22"/>
  <c r="K119" i="22"/>
  <c r="J119" i="22"/>
  <c r="J35" i="22"/>
  <c r="L35" i="22"/>
  <c r="K35" i="22"/>
  <c r="X51" i="19"/>
  <c r="K76" i="27"/>
  <c r="I76" i="27"/>
  <c r="J76" i="27"/>
  <c r="K79" i="17"/>
  <c r="J79" i="17"/>
  <c r="I79" i="17"/>
  <c r="J48" i="18"/>
  <c r="I48" i="18"/>
  <c r="Q106" i="18"/>
  <c r="R106" i="18"/>
  <c r="Q118" i="18"/>
  <c r="R118" i="18"/>
  <c r="Q62" i="18"/>
  <c r="R62" i="18"/>
  <c r="R161" i="19"/>
  <c r="P161" i="19"/>
  <c r="J12" i="19"/>
  <c r="J20" i="19"/>
  <c r="J42" i="19"/>
  <c r="I22" i="21"/>
  <c r="H22" i="21"/>
  <c r="I90" i="27"/>
  <c r="K90" i="27"/>
  <c r="J90" i="27"/>
  <c r="J132" i="19"/>
  <c r="K123" i="16"/>
  <c r="R64" i="18"/>
  <c r="Q64" i="18"/>
  <c r="O146" i="45"/>
  <c r="N146" i="45"/>
  <c r="M146" i="45"/>
  <c r="L146" i="45"/>
  <c r="J70" i="18"/>
  <c r="R22" i="18"/>
  <c r="Q22" i="18"/>
  <c r="R147" i="19"/>
  <c r="P147" i="19"/>
  <c r="J18" i="19"/>
  <c r="J40" i="19"/>
  <c r="J48" i="19"/>
  <c r="I148" i="21"/>
  <c r="H148" i="21"/>
  <c r="J63" i="17"/>
  <c r="K63" i="17"/>
  <c r="I63" i="17"/>
  <c r="R34" i="18"/>
  <c r="Q34" i="18"/>
  <c r="J153" i="18"/>
  <c r="J146" i="18"/>
  <c r="I146" i="18"/>
  <c r="R40" i="19"/>
  <c r="J62" i="28"/>
  <c r="I62" i="28"/>
  <c r="M62" i="28"/>
  <c r="K62" i="28"/>
  <c r="L62" i="28"/>
  <c r="K26" i="17"/>
  <c r="J132" i="18"/>
  <c r="I132" i="18"/>
  <c r="R54" i="19"/>
  <c r="K156" i="17"/>
  <c r="R8" i="18"/>
  <c r="Q8" i="18"/>
  <c r="R65" i="18"/>
  <c r="R141" i="18"/>
  <c r="R152" i="18"/>
  <c r="R94" i="18"/>
  <c r="R158" i="18"/>
  <c r="R59" i="18"/>
  <c r="R71" i="18"/>
  <c r="R140" i="18"/>
  <c r="R38" i="18"/>
  <c r="R43" i="18"/>
  <c r="R81" i="18"/>
  <c r="R40" i="18"/>
  <c r="R17" i="18"/>
  <c r="R11" i="18"/>
  <c r="R32" i="18"/>
  <c r="R100" i="18"/>
  <c r="R67" i="18"/>
  <c r="R149" i="18"/>
  <c r="R155" i="18"/>
  <c r="R39" i="18"/>
  <c r="R13" i="18"/>
  <c r="R102" i="18"/>
  <c r="R150" i="18"/>
  <c r="R131" i="18"/>
  <c r="R55" i="18"/>
  <c r="R29" i="18"/>
  <c r="R28" i="18"/>
  <c r="R123" i="18"/>
  <c r="R33" i="18"/>
  <c r="R103" i="18"/>
  <c r="R129" i="18"/>
  <c r="R86" i="18"/>
  <c r="R157" i="18"/>
  <c r="R51" i="18"/>
  <c r="R66" i="18"/>
  <c r="R121" i="18"/>
  <c r="R16" i="18"/>
  <c r="R75" i="18"/>
  <c r="R111" i="18"/>
  <c r="R12" i="18"/>
  <c r="R82" i="18"/>
  <c r="R24" i="18"/>
  <c r="R31" i="18"/>
  <c r="K16" i="17"/>
  <c r="R27" i="19"/>
  <c r="R129" i="19"/>
  <c r="L90" i="28"/>
  <c r="J90" i="28"/>
  <c r="I90" i="28"/>
  <c r="M90" i="28"/>
  <c r="K90" i="28"/>
  <c r="I133" i="15"/>
  <c r="M133" i="15"/>
  <c r="K133" i="15"/>
  <c r="L133" i="15"/>
  <c r="J133" i="15"/>
  <c r="K31" i="17"/>
  <c r="J148" i="18"/>
  <c r="I148" i="18"/>
  <c r="K19" i="17"/>
  <c r="J27" i="18"/>
  <c r="R122" i="18"/>
  <c r="Y152" i="18"/>
  <c r="Y60" i="18"/>
  <c r="J105" i="16"/>
  <c r="I105" i="16"/>
  <c r="K105" i="16"/>
  <c r="K187" i="3"/>
  <c r="J187" i="3"/>
  <c r="V21" i="16"/>
  <c r="U21" i="16"/>
  <c r="W21" i="16"/>
  <c r="K161" i="16"/>
  <c r="J161" i="16"/>
  <c r="I161" i="16"/>
  <c r="L63" i="15"/>
  <c r="K63" i="15"/>
  <c r="J63" i="15"/>
  <c r="I63" i="15"/>
  <c r="M63" i="15"/>
  <c r="J50" i="18"/>
  <c r="I50" i="18"/>
  <c r="I106" i="18"/>
  <c r="J106" i="18"/>
  <c r="J63" i="22"/>
  <c r="L63" i="22"/>
  <c r="K63" i="22"/>
  <c r="I134" i="21"/>
  <c r="H134" i="21"/>
  <c r="I160" i="26"/>
  <c r="K160" i="26"/>
  <c r="J160" i="26"/>
  <c r="M132" i="28"/>
  <c r="L132" i="28"/>
  <c r="J132" i="28"/>
  <c r="I132" i="28"/>
  <c r="K132" i="28"/>
  <c r="K149" i="17"/>
  <c r="J149" i="17"/>
  <c r="I149" i="17"/>
  <c r="Y134" i="18"/>
  <c r="X134" i="18"/>
  <c r="K105" i="22"/>
  <c r="L105" i="22"/>
  <c r="J105" i="22"/>
  <c r="X37" i="19"/>
  <c r="Q90" i="18"/>
  <c r="R90" i="18"/>
  <c r="K135" i="17"/>
  <c r="J135" i="17"/>
  <c r="I135" i="17"/>
  <c r="R76" i="18"/>
  <c r="Q76" i="18"/>
  <c r="K105" i="17"/>
  <c r="J105" i="17"/>
  <c r="I105" i="17"/>
  <c r="J78" i="18"/>
  <c r="I78" i="18"/>
  <c r="X118" i="18"/>
  <c r="Y118" i="18"/>
  <c r="M146" i="28"/>
  <c r="I146" i="28"/>
  <c r="L146" i="28"/>
  <c r="K146" i="28"/>
  <c r="J146" i="28"/>
  <c r="I50" i="21"/>
  <c r="H50" i="21"/>
  <c r="K9" i="16"/>
  <c r="J9" i="16"/>
  <c r="I9" i="16"/>
  <c r="K68" i="16"/>
  <c r="K152" i="16"/>
  <c r="K16" i="16"/>
  <c r="K102" i="16"/>
  <c r="K25" i="16"/>
  <c r="K20" i="16"/>
  <c r="K42" i="16"/>
  <c r="K19" i="16"/>
  <c r="K33" i="16"/>
  <c r="K137" i="16"/>
  <c r="K27" i="16"/>
  <c r="K83" i="16"/>
  <c r="K12" i="16"/>
  <c r="K59" i="16"/>
  <c r="K154" i="16"/>
  <c r="K100" i="16"/>
  <c r="K85" i="16"/>
  <c r="K11" i="16"/>
  <c r="K61" i="16"/>
  <c r="K44" i="16"/>
  <c r="K53" i="16"/>
  <c r="K15" i="16"/>
  <c r="K117" i="16"/>
  <c r="K32" i="16"/>
  <c r="J107" i="17"/>
  <c r="K107" i="17"/>
  <c r="I107" i="17"/>
  <c r="J160" i="18"/>
  <c r="I160" i="18"/>
  <c r="Y20" i="18"/>
  <c r="X20" i="18"/>
  <c r="K77" i="22"/>
  <c r="J77" i="22"/>
  <c r="L77" i="22"/>
  <c r="J9" i="19"/>
  <c r="H9" i="19"/>
  <c r="J130" i="19"/>
  <c r="J96" i="19"/>
  <c r="J73" i="19"/>
  <c r="J160" i="19"/>
  <c r="J100" i="19"/>
  <c r="J83" i="19"/>
  <c r="J86" i="19"/>
  <c r="J155" i="19"/>
  <c r="J112" i="19"/>
  <c r="J128" i="19"/>
  <c r="J98" i="19"/>
  <c r="J137" i="19"/>
  <c r="J126" i="19"/>
  <c r="J140" i="19"/>
  <c r="J158" i="19"/>
  <c r="J122" i="19"/>
  <c r="J156" i="19"/>
  <c r="J87" i="19"/>
  <c r="J157" i="19"/>
  <c r="J59" i="19"/>
  <c r="J138" i="19"/>
  <c r="J81" i="19"/>
  <c r="J66" i="19"/>
  <c r="J69" i="19"/>
  <c r="J125" i="19"/>
  <c r="J114" i="19"/>
  <c r="J154" i="19"/>
  <c r="J111" i="19"/>
  <c r="J142" i="19"/>
  <c r="J99" i="19"/>
  <c r="J102" i="19"/>
  <c r="J95" i="19"/>
  <c r="J103" i="19"/>
  <c r="J159" i="19"/>
  <c r="J131" i="19"/>
  <c r="J145" i="19"/>
  <c r="J117" i="19"/>
  <c r="J146" i="19"/>
  <c r="J139" i="19"/>
  <c r="J74" i="19"/>
  <c r="J109" i="19"/>
  <c r="J89" i="19"/>
  <c r="J143" i="19"/>
  <c r="J85" i="19"/>
  <c r="J70" i="19"/>
  <c r="J90" i="19"/>
  <c r="J61" i="19"/>
  <c r="J82" i="19"/>
  <c r="J108" i="19"/>
  <c r="J104" i="19"/>
  <c r="J60" i="19"/>
  <c r="J113" i="19"/>
  <c r="J129" i="19"/>
  <c r="J72" i="19"/>
  <c r="J68" i="19"/>
  <c r="J116" i="19"/>
  <c r="J151" i="19"/>
  <c r="J123" i="19"/>
  <c r="J152" i="19"/>
  <c r="J76" i="19"/>
  <c r="J94" i="19"/>
  <c r="V9" i="16"/>
  <c r="U9" i="16"/>
  <c r="W9" i="16"/>
  <c r="K94" i="16"/>
  <c r="K69" i="16"/>
  <c r="J124" i="19"/>
  <c r="J25" i="19"/>
  <c r="J55" i="19"/>
  <c r="K121" i="16"/>
  <c r="J121" i="16"/>
  <c r="I121" i="16"/>
  <c r="K17" i="16"/>
  <c r="J27" i="19"/>
  <c r="J38" i="19"/>
  <c r="K14" i="16"/>
  <c r="K41" i="16"/>
  <c r="Y76" i="18"/>
  <c r="X76" i="18"/>
  <c r="J11" i="19"/>
  <c r="R35" i="19"/>
  <c r="P35" i="19"/>
  <c r="I120" i="21"/>
  <c r="H120" i="21"/>
  <c r="K57" i="16"/>
  <c r="K32" i="17"/>
  <c r="R117" i="18"/>
  <c r="I76" i="18"/>
  <c r="J76" i="18"/>
  <c r="J88" i="19"/>
  <c r="K79" i="16"/>
  <c r="J79" i="16"/>
  <c r="I79" i="16"/>
  <c r="K49" i="15"/>
  <c r="J49" i="15"/>
  <c r="I49" i="15"/>
  <c r="M49" i="15"/>
  <c r="L49" i="15"/>
  <c r="M77" i="15"/>
  <c r="L77" i="15"/>
  <c r="K77" i="15"/>
  <c r="J77" i="15"/>
  <c r="I77" i="15"/>
  <c r="K57" i="12"/>
  <c r="I57" i="12"/>
  <c r="J57" i="12"/>
  <c r="L57" i="12"/>
  <c r="K120" i="3"/>
  <c r="J120" i="3"/>
  <c r="K68" i="2"/>
  <c r="J68" i="2"/>
  <c r="J17" i="2"/>
  <c r="K17" i="2"/>
  <c r="D57" i="12"/>
  <c r="K43" i="2"/>
  <c r="J43" i="2"/>
  <c r="K104" i="13"/>
  <c r="J104" i="13"/>
  <c r="I104" i="13"/>
  <c r="K189" i="3"/>
  <c r="J189" i="3"/>
  <c r="I107" i="16"/>
  <c r="K107" i="16"/>
  <c r="J107" i="16"/>
  <c r="K37" i="16"/>
  <c r="J37" i="16"/>
  <c r="I37" i="16"/>
  <c r="I132" i="13"/>
  <c r="J132" i="13"/>
  <c r="K132" i="13"/>
  <c r="K29" i="16"/>
  <c r="K111" i="16"/>
  <c r="Q120" i="18"/>
  <c r="R120" i="18"/>
  <c r="J39" i="19"/>
  <c r="H162" i="21"/>
  <c r="I162" i="21"/>
  <c r="I132" i="26"/>
  <c r="K132" i="26"/>
  <c r="J132" i="26"/>
  <c r="L54" i="12"/>
  <c r="K54" i="12"/>
  <c r="I54" i="12"/>
  <c r="J54" i="12"/>
  <c r="J67" i="19"/>
  <c r="J147" i="19"/>
  <c r="H147" i="19"/>
  <c r="K34" i="27"/>
  <c r="J34" i="27"/>
  <c r="I34" i="27"/>
  <c r="I76" i="26"/>
  <c r="K76" i="26"/>
  <c r="J76" i="26"/>
  <c r="K143" i="44"/>
  <c r="J14" i="19"/>
  <c r="L118" i="28"/>
  <c r="K118" i="28"/>
  <c r="M118" i="28"/>
  <c r="J118" i="28"/>
  <c r="I118" i="28"/>
  <c r="X119" i="19"/>
  <c r="X147" i="19"/>
  <c r="J118" i="27"/>
  <c r="I118" i="27"/>
  <c r="K118" i="27"/>
  <c r="W14" i="16"/>
  <c r="I56" i="12"/>
  <c r="L56" i="12"/>
  <c r="J56" i="12"/>
  <c r="K56" i="12"/>
  <c r="K66" i="17"/>
  <c r="R92" i="18"/>
  <c r="Q92" i="18"/>
  <c r="M20" i="28"/>
  <c r="L20" i="28"/>
  <c r="J20" i="28"/>
  <c r="I20" i="28"/>
  <c r="K20" i="28"/>
  <c r="R49" i="19"/>
  <c r="P49" i="19"/>
  <c r="K25" i="17"/>
  <c r="J52" i="18"/>
  <c r="Y95" i="18"/>
  <c r="J84" i="19"/>
  <c r="J118" i="19"/>
  <c r="J13" i="19"/>
  <c r="J149" i="19"/>
  <c r="H149" i="19"/>
  <c r="I106" i="21"/>
  <c r="H106" i="21"/>
  <c r="K76" i="28"/>
  <c r="I76" i="28"/>
  <c r="M76" i="28"/>
  <c r="J76" i="28"/>
  <c r="L76" i="28"/>
  <c r="K137" i="44"/>
  <c r="J63" i="19"/>
  <c r="H63" i="19"/>
  <c r="K146" i="13"/>
  <c r="J146" i="13"/>
  <c r="I146" i="13"/>
  <c r="K115" i="17"/>
  <c r="J144" i="18"/>
  <c r="J124" i="18"/>
  <c r="X36" i="18"/>
  <c r="Y36" i="18"/>
  <c r="R91" i="19"/>
  <c r="P91" i="19"/>
  <c r="X9" i="19"/>
  <c r="J46" i="19"/>
  <c r="I48" i="27"/>
  <c r="K48" i="27"/>
  <c r="J48" i="27"/>
  <c r="K90" i="16"/>
  <c r="K117" i="17"/>
  <c r="R46" i="18"/>
  <c r="J46" i="18"/>
  <c r="X105" i="19"/>
  <c r="R149" i="19"/>
  <c r="P149" i="19"/>
  <c r="J19" i="19"/>
  <c r="J30" i="19"/>
  <c r="R37" i="19"/>
  <c r="P37" i="19"/>
  <c r="K160" i="27"/>
  <c r="J160" i="27"/>
  <c r="I160" i="27"/>
  <c r="J34" i="26"/>
  <c r="K34" i="26"/>
  <c r="I34" i="26"/>
  <c r="K43" i="16"/>
  <c r="J127" i="18"/>
  <c r="J103" i="18"/>
  <c r="R44" i="18"/>
  <c r="J68" i="18"/>
  <c r="Y160" i="18"/>
  <c r="X160" i="18"/>
  <c r="S7" i="19"/>
  <c r="K118" i="3"/>
  <c r="J118" i="3"/>
  <c r="K161" i="15"/>
  <c r="J161" i="15"/>
  <c r="I161" i="15"/>
  <c r="M161" i="15"/>
  <c r="L161" i="15"/>
  <c r="K147" i="16"/>
  <c r="J147" i="16"/>
  <c r="I147" i="16"/>
  <c r="K39" i="16"/>
  <c r="J90" i="18"/>
  <c r="I90" i="18"/>
  <c r="L21" i="22"/>
  <c r="K21" i="22"/>
  <c r="J21" i="22"/>
  <c r="J17" i="19"/>
  <c r="K146" i="27"/>
  <c r="J146" i="27"/>
  <c r="I146" i="27"/>
  <c r="K139" i="44"/>
  <c r="K112" i="16"/>
  <c r="J20" i="18"/>
  <c r="I20" i="18"/>
  <c r="Q104" i="18"/>
  <c r="R104" i="18"/>
  <c r="J110" i="19"/>
  <c r="I20" i="27"/>
  <c r="K20" i="27"/>
  <c r="J20" i="27"/>
  <c r="J161" i="19"/>
  <c r="H161" i="19"/>
  <c r="U20" i="13"/>
  <c r="W20" i="13"/>
  <c r="V20" i="13"/>
  <c r="I9" i="17"/>
  <c r="K9" i="17"/>
  <c r="J9" i="17"/>
  <c r="K58" i="17"/>
  <c r="K62" i="17"/>
  <c r="K98" i="17"/>
  <c r="K43" i="17"/>
  <c r="K52" i="17"/>
  <c r="K56" i="17"/>
  <c r="K111" i="17"/>
  <c r="K97" i="17"/>
  <c r="K112" i="17"/>
  <c r="K55" i="17"/>
  <c r="K142" i="17"/>
  <c r="K67" i="17"/>
  <c r="K113" i="17"/>
  <c r="K136" i="17"/>
  <c r="K45" i="17"/>
  <c r="K47" i="17"/>
  <c r="K72" i="17"/>
  <c r="K44" i="17"/>
  <c r="K95" i="17"/>
  <c r="K12" i="17"/>
  <c r="K68" i="17"/>
  <c r="K59" i="17"/>
  <c r="K73" i="17"/>
  <c r="K41" i="17"/>
  <c r="K96" i="17"/>
  <c r="K127" i="17"/>
  <c r="K80" i="17"/>
  <c r="K150" i="17"/>
  <c r="K81" i="17"/>
  <c r="K54" i="17"/>
  <c r="K118" i="17"/>
  <c r="K82" i="17"/>
  <c r="K53" i="17"/>
  <c r="K102" i="17"/>
  <c r="K69" i="17"/>
  <c r="K128" i="17"/>
  <c r="K151" i="17"/>
  <c r="K60" i="17"/>
  <c r="K141" i="17"/>
  <c r="K70" i="17"/>
  <c r="K61" i="17"/>
  <c r="K104" i="17"/>
  <c r="K46" i="17"/>
  <c r="K13" i="17"/>
  <c r="K103" i="17"/>
  <c r="K42" i="17"/>
  <c r="K110" i="17"/>
  <c r="K11" i="17"/>
  <c r="K71" i="17"/>
  <c r="K147" i="17"/>
  <c r="J147" i="17"/>
  <c r="I147" i="17"/>
  <c r="H78" i="21"/>
  <c r="I78" i="21"/>
  <c r="R48" i="18"/>
  <c r="Q48" i="18"/>
  <c r="K108" i="17"/>
  <c r="J99" i="18"/>
  <c r="J152" i="18"/>
  <c r="R78" i="18"/>
  <c r="Q78" i="18"/>
  <c r="J108" i="18"/>
  <c r="J118" i="26"/>
  <c r="I118" i="26"/>
  <c r="K118" i="26"/>
  <c r="K66" i="16"/>
  <c r="K57" i="17"/>
  <c r="J111" i="18"/>
  <c r="J139" i="18"/>
  <c r="Y8" i="18"/>
  <c r="X8" i="18"/>
  <c r="Y67" i="18"/>
  <c r="Y25" i="18"/>
  <c r="Y89" i="18"/>
  <c r="Y115" i="18"/>
  <c r="Y99" i="18"/>
  <c r="Y125" i="18"/>
  <c r="Y79" i="18"/>
  <c r="Y102" i="18"/>
  <c r="Y131" i="18"/>
  <c r="Y54" i="18"/>
  <c r="Y12" i="18"/>
  <c r="Y33" i="18"/>
  <c r="Y66" i="18"/>
  <c r="Y68" i="18"/>
  <c r="Y116" i="18"/>
  <c r="Y46" i="18"/>
  <c r="Y150" i="18"/>
  <c r="Y58" i="18"/>
  <c r="Y85" i="18"/>
  <c r="Y32" i="18"/>
  <c r="Y70" i="18"/>
  <c r="Y39" i="18"/>
  <c r="Y110" i="18"/>
  <c r="Y159" i="18"/>
  <c r="Y72" i="18"/>
  <c r="Y18" i="18"/>
  <c r="Y41" i="18"/>
  <c r="Y84" i="18"/>
  <c r="Y151" i="18"/>
  <c r="Y19" i="18"/>
  <c r="Y83" i="18"/>
  <c r="Y144" i="18"/>
  <c r="Y87" i="18"/>
  <c r="Y10" i="18"/>
  <c r="Y158" i="18"/>
  <c r="Y101" i="18"/>
  <c r="Y140" i="18"/>
  <c r="Y23" i="18"/>
  <c r="Y145" i="18"/>
  <c r="Y157" i="18"/>
  <c r="Y45" i="18"/>
  <c r="Y13" i="18"/>
  <c r="Y47" i="18"/>
  <c r="Y11" i="18"/>
  <c r="Y59" i="18"/>
  <c r="Y141" i="18"/>
  <c r="Y81" i="18"/>
  <c r="Y111" i="18"/>
  <c r="Y61" i="18"/>
  <c r="Y154" i="18"/>
  <c r="Y97" i="18"/>
  <c r="Y30" i="18"/>
  <c r="Y113" i="18"/>
  <c r="Y27" i="18"/>
  <c r="Y82" i="18"/>
  <c r="Y139" i="18"/>
  <c r="Y15" i="18"/>
  <c r="Y14" i="18"/>
  <c r="Y29" i="18"/>
  <c r="Y88" i="18"/>
  <c r="Y136" i="18"/>
  <c r="Y96" i="18"/>
  <c r="Y31" i="18"/>
  <c r="Y74" i="18"/>
  <c r="Y123" i="18"/>
  <c r="Y65" i="18"/>
  <c r="Y153" i="18"/>
  <c r="Y28" i="18"/>
  <c r="Y44" i="18"/>
  <c r="Y56" i="18"/>
  <c r="Y137" i="18"/>
  <c r="Y57" i="18"/>
  <c r="Y107" i="18"/>
  <c r="Y124" i="18"/>
  <c r="Y16" i="18"/>
  <c r="Y127" i="18"/>
  <c r="Y98" i="18"/>
  <c r="Y51" i="18"/>
  <c r="Y24" i="18"/>
  <c r="Y37" i="18"/>
  <c r="Y53" i="18"/>
  <c r="Y80" i="18"/>
  <c r="Y122" i="18"/>
  <c r="Y93" i="18"/>
  <c r="Y130" i="18"/>
  <c r="Y156" i="18"/>
  <c r="Y55" i="18"/>
  <c r="X148" i="18"/>
  <c r="Y148" i="18"/>
  <c r="J77" i="19"/>
  <c r="H77" i="19"/>
  <c r="J93" i="19"/>
  <c r="H93" i="19"/>
  <c r="K91" i="22"/>
  <c r="J91" i="22"/>
  <c r="L91" i="22"/>
  <c r="J21" i="19"/>
  <c r="H21" i="19"/>
  <c r="J24" i="19"/>
  <c r="M129" i="39"/>
  <c r="N129" i="39"/>
  <c r="K129" i="39"/>
  <c r="O129" i="39"/>
  <c r="L129" i="39"/>
  <c r="M146" i="44"/>
  <c r="L146" i="44"/>
  <c r="O146" i="44"/>
  <c r="N146" i="44"/>
  <c r="K128" i="16"/>
  <c r="K138" i="16"/>
  <c r="J47" i="18"/>
  <c r="K161" i="22"/>
  <c r="L161" i="22"/>
  <c r="J161" i="22"/>
  <c r="R13" i="19"/>
  <c r="H35" i="19"/>
  <c r="J35" i="19"/>
  <c r="J57" i="19"/>
  <c r="J49" i="16"/>
  <c r="I49" i="16"/>
  <c r="K49" i="16"/>
  <c r="K86" i="17"/>
  <c r="K35" i="17"/>
  <c r="J35" i="17"/>
  <c r="I35" i="17"/>
  <c r="J72" i="18"/>
  <c r="J44" i="18"/>
  <c r="R130" i="18"/>
  <c r="R46" i="19"/>
  <c r="K145" i="43"/>
  <c r="K155" i="17"/>
  <c r="J150" i="18"/>
  <c r="R19" i="18"/>
  <c r="R58" i="18"/>
  <c r="R80" i="18"/>
  <c r="M119" i="15"/>
  <c r="L119" i="15"/>
  <c r="K119" i="15"/>
  <c r="J119" i="15"/>
  <c r="I119" i="15"/>
  <c r="K160" i="13"/>
  <c r="J160" i="13"/>
  <c r="I160" i="13"/>
  <c r="J149" i="16"/>
  <c r="I149" i="16"/>
  <c r="K149" i="16"/>
  <c r="K76" i="13"/>
  <c r="J76" i="13"/>
  <c r="I76" i="13"/>
  <c r="K118" i="13"/>
  <c r="J118" i="13"/>
  <c r="I118" i="13"/>
  <c r="J122" i="3"/>
  <c r="K122" i="3"/>
  <c r="E57" i="12"/>
  <c r="K157" i="16"/>
  <c r="K87" i="16"/>
  <c r="K30" i="16"/>
  <c r="J147" i="15"/>
  <c r="I147" i="15"/>
  <c r="L147" i="15"/>
  <c r="M147" i="15"/>
  <c r="K147" i="15"/>
  <c r="K132" i="16"/>
  <c r="S23" i="14"/>
  <c r="T23" i="14"/>
  <c r="K99" i="16"/>
  <c r="K144" i="16"/>
  <c r="J118" i="18"/>
  <c r="I118" i="18"/>
  <c r="R132" i="18"/>
  <c r="Q132" i="18"/>
  <c r="J62" i="19"/>
  <c r="J28" i="19"/>
  <c r="R63" i="19"/>
  <c r="P63" i="19"/>
  <c r="K20" i="26"/>
  <c r="J20" i="26"/>
  <c r="I20" i="26"/>
  <c r="I48" i="28"/>
  <c r="K48" i="28"/>
  <c r="J48" i="28"/>
  <c r="L48" i="28"/>
  <c r="M48" i="28"/>
  <c r="K86" i="16"/>
  <c r="R146" i="18"/>
  <c r="Q146" i="18"/>
  <c r="I91" i="17"/>
  <c r="J91" i="17"/>
  <c r="K91" i="17"/>
  <c r="I161" i="17"/>
  <c r="J161" i="17"/>
  <c r="K161" i="17"/>
  <c r="Y120" i="18"/>
  <c r="X120" i="18"/>
  <c r="J79" i="19"/>
  <c r="H79" i="19"/>
  <c r="J135" i="19"/>
  <c r="H135" i="19"/>
  <c r="K77" i="17"/>
  <c r="J77" i="17"/>
  <c r="I77" i="17"/>
  <c r="Q134" i="18"/>
  <c r="R134" i="18"/>
  <c r="Y22" i="18"/>
  <c r="X22" i="18"/>
  <c r="N16" i="43"/>
  <c r="M16" i="43"/>
  <c r="L16" i="43"/>
  <c r="T16" i="43"/>
  <c r="S16" i="43"/>
  <c r="Q16" i="43"/>
  <c r="R16" i="43"/>
  <c r="P16" i="43"/>
  <c r="K142" i="44"/>
  <c r="C57" i="12"/>
  <c r="K114" i="16"/>
  <c r="K31" i="16"/>
  <c r="K159" i="17"/>
  <c r="K24" i="17"/>
  <c r="K144" i="17"/>
  <c r="R36" i="18"/>
  <c r="Q36" i="18"/>
  <c r="K104" i="26"/>
  <c r="J104" i="26"/>
  <c r="I104" i="26"/>
  <c r="J65" i="16"/>
  <c r="I65" i="16"/>
  <c r="K65" i="16"/>
  <c r="K158" i="17"/>
  <c r="J9" i="18"/>
  <c r="H23" i="19"/>
  <c r="J23" i="19"/>
  <c r="J32" i="19"/>
  <c r="J43" i="19"/>
  <c r="J54" i="19"/>
  <c r="I146" i="43"/>
  <c r="G146" i="43"/>
  <c r="H146" i="43"/>
  <c r="K146" i="43" s="1"/>
  <c r="J33" i="19"/>
  <c r="K122" i="16"/>
  <c r="K74" i="16"/>
  <c r="K157" i="17"/>
  <c r="K116" i="17"/>
  <c r="R20" i="18"/>
  <c r="Q20" i="18"/>
  <c r="J130" i="18"/>
  <c r="X104" i="18"/>
  <c r="Y104" i="18"/>
  <c r="Y40" i="18"/>
  <c r="R124" i="19"/>
  <c r="R24" i="19"/>
  <c r="J37" i="19"/>
  <c r="H37" i="19"/>
  <c r="J104" i="27"/>
  <c r="I104" i="27"/>
  <c r="K104" i="27"/>
  <c r="K40" i="16"/>
  <c r="R109" i="18"/>
  <c r="I133" i="17"/>
  <c r="K133" i="17"/>
  <c r="J133" i="17"/>
  <c r="R72" i="18"/>
  <c r="R57" i="18"/>
  <c r="K122" i="17"/>
  <c r="J117" i="18"/>
  <c r="R53" i="18"/>
  <c r="R59" i="19"/>
  <c r="R150" i="19"/>
  <c r="X21" i="19"/>
  <c r="J52" i="19"/>
  <c r="R57" i="19"/>
  <c r="X21" i="22"/>
  <c r="W21" i="22"/>
  <c r="V21" i="22"/>
  <c r="W12" i="16"/>
  <c r="I62" i="18"/>
  <c r="J62" i="18"/>
  <c r="K28" i="17"/>
  <c r="Y138" i="18"/>
  <c r="J101" i="19"/>
  <c r="Q7" i="19"/>
  <c r="K191" i="3"/>
  <c r="J191" i="3"/>
  <c r="K91" i="16"/>
  <c r="J91" i="16"/>
  <c r="I91" i="16"/>
  <c r="K34" i="13"/>
  <c r="J34" i="13"/>
  <c r="I34" i="13"/>
  <c r="J62" i="13"/>
  <c r="I62" i="13"/>
  <c r="K62" i="13"/>
  <c r="K193" i="3"/>
  <c r="J193" i="3"/>
  <c r="M91" i="15"/>
  <c r="L91" i="15"/>
  <c r="K91" i="15"/>
  <c r="J91" i="15"/>
  <c r="I91" i="15"/>
  <c r="K48" i="13"/>
  <c r="J48" i="13"/>
  <c r="I48" i="13"/>
  <c r="J16" i="43"/>
  <c r="H16" i="43"/>
  <c r="I16" i="43"/>
  <c r="J153" i="19"/>
  <c r="R51" i="19"/>
  <c r="P51" i="19"/>
  <c r="J92" i="18"/>
  <c r="I92" i="18"/>
  <c r="J15" i="19"/>
  <c r="J26" i="19"/>
  <c r="J34" i="19"/>
  <c r="J45" i="19"/>
  <c r="J56" i="19"/>
  <c r="K56" i="16"/>
  <c r="K67" i="16"/>
  <c r="X65" i="19"/>
  <c r="I92" i="21"/>
  <c r="H92" i="21"/>
  <c r="J90" i="26"/>
  <c r="I90" i="26"/>
  <c r="K90" i="26"/>
  <c r="K146" i="26"/>
  <c r="I146" i="26"/>
  <c r="J146" i="26"/>
  <c r="K130" i="16"/>
  <c r="K101" i="17"/>
  <c r="K146" i="17"/>
  <c r="I8" i="18"/>
  <c r="J8" i="18"/>
  <c r="J23" i="18"/>
  <c r="J26" i="18"/>
  <c r="J114" i="18"/>
  <c r="J37" i="18"/>
  <c r="J43" i="18"/>
  <c r="J60" i="18"/>
  <c r="J143" i="18"/>
  <c r="J142" i="18"/>
  <c r="J31" i="18"/>
  <c r="J107" i="18"/>
  <c r="J115" i="18"/>
  <c r="J128" i="18"/>
  <c r="J11" i="18"/>
  <c r="J116" i="18"/>
  <c r="J154" i="18"/>
  <c r="J59" i="18"/>
  <c r="J15" i="18"/>
  <c r="J75" i="18"/>
  <c r="J86" i="18"/>
  <c r="J97" i="18"/>
  <c r="J58" i="18"/>
  <c r="J32" i="18"/>
  <c r="J65" i="18"/>
  <c r="J42" i="18"/>
  <c r="J17" i="18"/>
  <c r="J54" i="18"/>
  <c r="J33" i="18"/>
  <c r="J69" i="18"/>
  <c r="J74" i="18"/>
  <c r="J80" i="18"/>
  <c r="J95" i="18"/>
  <c r="J135" i="18"/>
  <c r="J125" i="18"/>
  <c r="J38" i="18"/>
  <c r="K15" i="17"/>
  <c r="J61" i="18"/>
  <c r="J155" i="18"/>
  <c r="J105" i="19"/>
  <c r="H105" i="19"/>
  <c r="J144" i="19"/>
  <c r="J150" i="19"/>
  <c r="I160" i="28"/>
  <c r="M160" i="28"/>
  <c r="L160" i="28"/>
  <c r="K160" i="28"/>
  <c r="J160" i="28"/>
  <c r="K126" i="17"/>
  <c r="R160" i="18"/>
  <c r="Q160" i="18"/>
  <c r="Y100" i="18"/>
  <c r="Y48" i="18"/>
  <c r="X48" i="18"/>
  <c r="J58" i="19"/>
  <c r="R85" i="19"/>
  <c r="X133" i="19"/>
  <c r="J132" i="27"/>
  <c r="I132" i="27"/>
  <c r="K132" i="27"/>
  <c r="K24" i="16"/>
  <c r="K40" i="17"/>
  <c r="J140" i="18"/>
  <c r="K123" i="17"/>
  <c r="J121" i="17"/>
  <c r="K121" i="17"/>
  <c r="I121" i="17"/>
  <c r="J133" i="19"/>
  <c r="H133" i="19"/>
  <c r="X23" i="19"/>
  <c r="J41" i="19"/>
  <c r="R133" i="19"/>
  <c r="P133" i="19"/>
  <c r="M34" i="28"/>
  <c r="L34" i="28"/>
  <c r="K34" i="28"/>
  <c r="J34" i="28"/>
  <c r="I34" i="28"/>
  <c r="K109" i="17"/>
  <c r="R115" i="18"/>
  <c r="J113" i="18"/>
  <c r="Y146" i="18"/>
  <c r="X146" i="18"/>
  <c r="Y128" i="18"/>
  <c r="J21" i="17"/>
  <c r="I21" i="17"/>
  <c r="K21" i="17"/>
  <c r="X63" i="19"/>
  <c r="I64" i="21"/>
  <c r="H64" i="21"/>
  <c r="J35" i="15"/>
  <c r="I35" i="15"/>
  <c r="M35" i="15"/>
  <c r="L35" i="15"/>
  <c r="K35" i="15"/>
  <c r="K89" i="16"/>
  <c r="K113" i="16"/>
  <c r="K21" i="16"/>
  <c r="J21" i="16"/>
  <c r="I21" i="16"/>
  <c r="K35" i="16"/>
  <c r="J35" i="16"/>
  <c r="I35" i="16"/>
  <c r="Y21" i="15"/>
  <c r="X21" i="15"/>
  <c r="W21" i="15"/>
  <c r="L69" i="2"/>
  <c r="K69" i="2"/>
  <c r="J69" i="2"/>
  <c r="K125" i="16"/>
  <c r="K72" i="16"/>
  <c r="K96" i="16"/>
  <c r="W20" i="16"/>
  <c r="K140" i="16"/>
  <c r="K70" i="16"/>
  <c r="K63" i="16"/>
  <c r="J63" i="16"/>
  <c r="I63" i="16"/>
  <c r="K124" i="16"/>
  <c r="K139" i="16"/>
  <c r="K109" i="16"/>
  <c r="K76" i="16"/>
  <c r="K145" i="16"/>
  <c r="Q50" i="18"/>
  <c r="R50" i="18"/>
  <c r="J80" i="19"/>
  <c r="R119" i="19"/>
  <c r="P119" i="19"/>
  <c r="X35" i="19"/>
  <c r="K135" i="16"/>
  <c r="I135" i="16"/>
  <c r="J135" i="16"/>
  <c r="Y132" i="18"/>
  <c r="X132" i="18"/>
  <c r="J119" i="19"/>
  <c r="H119" i="19"/>
  <c r="K62" i="26"/>
  <c r="J62" i="26"/>
  <c r="I62" i="26"/>
  <c r="J44" i="19"/>
  <c r="K152" i="17"/>
  <c r="U21" i="17"/>
  <c r="V21" i="17"/>
  <c r="W21" i="17"/>
  <c r="J156" i="18"/>
  <c r="J151" i="18"/>
  <c r="J159" i="18"/>
  <c r="H36" i="21"/>
  <c r="I36" i="21"/>
  <c r="W10" i="16"/>
  <c r="K93" i="16"/>
  <c r="J93" i="16"/>
  <c r="I93" i="16"/>
  <c r="K77" i="16"/>
  <c r="J77" i="16"/>
  <c r="I77" i="16"/>
  <c r="K143" i="17"/>
  <c r="J134" i="18"/>
  <c r="I134" i="18"/>
  <c r="J41" i="18"/>
  <c r="J71" i="19"/>
  <c r="M146" i="43"/>
  <c r="N146" i="43"/>
  <c r="L146" i="43"/>
  <c r="O146" i="43"/>
  <c r="K49" i="17"/>
  <c r="J49" i="17"/>
  <c r="I49" i="17"/>
  <c r="K119" i="17"/>
  <c r="J119" i="17"/>
  <c r="I119" i="17"/>
  <c r="J19" i="18"/>
  <c r="R77" i="19"/>
  <c r="P77" i="19"/>
  <c r="R105" i="19"/>
  <c r="P105" i="19"/>
  <c r="P21" i="19"/>
  <c r="R21" i="19"/>
  <c r="R32" i="19"/>
  <c r="K62" i="27"/>
  <c r="I62" i="27"/>
  <c r="J62" i="27"/>
  <c r="K34" i="16"/>
  <c r="K125" i="17"/>
  <c r="J45" i="18"/>
  <c r="R142" i="18"/>
  <c r="J49" i="19"/>
  <c r="H49" i="19"/>
  <c r="I146" i="45"/>
  <c r="H146" i="45"/>
  <c r="K146" i="45" s="1"/>
  <c r="G146" i="45"/>
  <c r="K90" i="13"/>
  <c r="J90" i="13"/>
  <c r="I90" i="13"/>
  <c r="J112" i="18"/>
  <c r="K85" i="17"/>
  <c r="J55" i="18"/>
  <c r="J34" i="18"/>
  <c r="I34" i="18"/>
  <c r="R136" i="18"/>
  <c r="Y62" i="18"/>
  <c r="X62" i="18"/>
  <c r="J75" i="19"/>
  <c r="Q20" i="19" l="1"/>
  <c r="Q54" i="19"/>
  <c r="K149" i="19"/>
  <c r="Q149" i="19" s="1"/>
  <c r="Q150" i="19"/>
  <c r="T21" i="19"/>
  <c r="I84" i="19"/>
  <c r="I57" i="19"/>
  <c r="I151" i="19"/>
  <c r="Q86" i="19"/>
  <c r="Q118" i="19"/>
  <c r="I74" i="19"/>
  <c r="I130" i="19"/>
  <c r="Q25" i="19"/>
  <c r="K105" i="19"/>
  <c r="Q105" i="19" s="1"/>
  <c r="Q97" i="19"/>
  <c r="K63" i="19"/>
  <c r="Q63" i="19" s="1"/>
  <c r="Q55" i="19"/>
  <c r="Q29" i="19"/>
  <c r="K35" i="19"/>
  <c r="Q35" i="19" s="1"/>
  <c r="Q27" i="19"/>
  <c r="Q26" i="19"/>
  <c r="Q58" i="19"/>
  <c r="Q19" i="19"/>
  <c r="Q84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T65" i="19"/>
  <c r="T161" i="19"/>
  <c r="I47" i="19"/>
  <c r="C91" i="19"/>
  <c r="I91" i="19" s="1"/>
  <c r="I83" i="19"/>
  <c r="I32" i="19"/>
  <c r="I54" i="19"/>
  <c r="C93" i="19"/>
  <c r="I93" i="19" s="1"/>
  <c r="I94" i="19"/>
  <c r="I25" i="19"/>
  <c r="I87" i="19"/>
  <c r="C35" i="19"/>
  <c r="I35" i="19" s="1"/>
  <c r="I27" i="19"/>
  <c r="I96" i="19"/>
  <c r="I99" i="19"/>
  <c r="I112" i="19"/>
  <c r="I123" i="19"/>
  <c r="I131" i="19"/>
  <c r="I142" i="19"/>
  <c r="C161" i="19"/>
  <c r="I161" i="19" s="1"/>
  <c r="I153" i="19"/>
  <c r="Q46" i="19"/>
  <c r="Q11" i="19"/>
  <c r="K147" i="19"/>
  <c r="Q147" i="19" s="1"/>
  <c r="Q139" i="19"/>
  <c r="C23" i="19"/>
  <c r="I23" i="19" s="1"/>
  <c r="I24" i="19"/>
  <c r="I14" i="19"/>
  <c r="I110" i="19"/>
  <c r="I140" i="19"/>
  <c r="Q44" i="19"/>
  <c r="T63" i="19"/>
  <c r="I43" i="19"/>
  <c r="I95" i="19"/>
  <c r="I141" i="19"/>
  <c r="Q57" i="19"/>
  <c r="Q12" i="19"/>
  <c r="K79" i="19"/>
  <c r="Q79" i="19" s="1"/>
  <c r="Q80" i="19"/>
  <c r="Q53" i="19"/>
  <c r="K37" i="19"/>
  <c r="Q37" i="19" s="1"/>
  <c r="Q38" i="19"/>
  <c r="Q30" i="19"/>
  <c r="Q75" i="19"/>
  <c r="K23" i="19"/>
  <c r="Q23" i="19" s="1"/>
  <c r="Q24" i="19"/>
  <c r="Q61" i="19"/>
  <c r="Q101" i="19"/>
  <c r="Q112" i="19"/>
  <c r="Q123" i="19"/>
  <c r="Q131" i="19"/>
  <c r="Q142" i="19"/>
  <c r="K161" i="19"/>
  <c r="Q161" i="19" s="1"/>
  <c r="Q153" i="19"/>
  <c r="T147" i="19"/>
  <c r="T79" i="19"/>
  <c r="T77" i="19"/>
  <c r="T35" i="19"/>
  <c r="T37" i="19"/>
  <c r="C79" i="19"/>
  <c r="I79" i="19" s="1"/>
  <c r="I80" i="19"/>
  <c r="I59" i="19"/>
  <c r="I56" i="19"/>
  <c r="I71" i="19"/>
  <c r="I15" i="19"/>
  <c r="I29" i="19"/>
  <c r="I58" i="19"/>
  <c r="I31" i="19"/>
  <c r="I60" i="19"/>
  <c r="I102" i="19"/>
  <c r="I113" i="19"/>
  <c r="I124" i="19"/>
  <c r="I132" i="19"/>
  <c r="I143" i="19"/>
  <c r="I154" i="19"/>
  <c r="K51" i="19"/>
  <c r="Q51" i="19" s="1"/>
  <c r="Q52" i="19"/>
  <c r="Q109" i="19"/>
  <c r="T23" i="19"/>
  <c r="T93" i="19"/>
  <c r="C51" i="19"/>
  <c r="I51" i="19" s="1"/>
  <c r="I52" i="19"/>
  <c r="I90" i="19"/>
  <c r="I159" i="19"/>
  <c r="Q18" i="19"/>
  <c r="Q15" i="19"/>
  <c r="Q151" i="19"/>
  <c r="I98" i="19"/>
  <c r="I61" i="19"/>
  <c r="Q71" i="19"/>
  <c r="Q14" i="19"/>
  <c r="Q99" i="19"/>
  <c r="Q85" i="19"/>
  <c r="K77" i="19"/>
  <c r="Q77" i="19" s="1"/>
  <c r="Q69" i="19"/>
  <c r="Q34" i="19"/>
  <c r="Q60" i="19"/>
  <c r="Q28" i="19"/>
  <c r="K65" i="19"/>
  <c r="Q65" i="19" s="1"/>
  <c r="Q66" i="19"/>
  <c r="Q102" i="19"/>
  <c r="Q113" i="19"/>
  <c r="Q124" i="19"/>
  <c r="Q132" i="19"/>
  <c r="Q143" i="19"/>
  <c r="Q154" i="19"/>
  <c r="T121" i="19"/>
  <c r="T105" i="19"/>
  <c r="T91" i="19"/>
  <c r="I101" i="19"/>
  <c r="I81" i="19"/>
  <c r="C65" i="19"/>
  <c r="I65" i="19" s="1"/>
  <c r="I66" i="19"/>
  <c r="I30" i="19"/>
  <c r="I39" i="19"/>
  <c r="I33" i="19"/>
  <c r="I72" i="19"/>
  <c r="I40" i="19"/>
  <c r="C77" i="19"/>
  <c r="I77" i="19" s="1"/>
  <c r="I69" i="19"/>
  <c r="I103" i="19"/>
  <c r="I114" i="19"/>
  <c r="C133" i="19"/>
  <c r="I133" i="19" s="1"/>
  <c r="I125" i="19"/>
  <c r="C135" i="19"/>
  <c r="I135" i="19" s="1"/>
  <c r="I136" i="19"/>
  <c r="I144" i="19"/>
  <c r="I155" i="19"/>
  <c r="Q68" i="19"/>
  <c r="Q87" i="19"/>
  <c r="Q158" i="19"/>
  <c r="I16" i="19"/>
  <c r="I118" i="19"/>
  <c r="K93" i="19"/>
  <c r="Q93" i="19" s="1"/>
  <c r="Q94" i="19"/>
  <c r="Q56" i="19"/>
  <c r="Q110" i="19"/>
  <c r="Q140" i="19"/>
  <c r="I45" i="19"/>
  <c r="I20" i="19"/>
  <c r="C121" i="19"/>
  <c r="I121" i="19" s="1"/>
  <c r="I122" i="19"/>
  <c r="Q76" i="19"/>
  <c r="Q59" i="19"/>
  <c r="Q31" i="19"/>
  <c r="Q88" i="19"/>
  <c r="Q39" i="19"/>
  <c r="Q81" i="19"/>
  <c r="Q32" i="19"/>
  <c r="Q70" i="19"/>
  <c r="Q103" i="19"/>
  <c r="Q114" i="19"/>
  <c r="K133" i="19"/>
  <c r="Q133" i="19" s="1"/>
  <c r="Q125" i="19"/>
  <c r="K135" i="19"/>
  <c r="Q135" i="19" s="1"/>
  <c r="Q136" i="19"/>
  <c r="Q144" i="19"/>
  <c r="Q155" i="19"/>
  <c r="T149" i="19"/>
  <c r="T9" i="19"/>
  <c r="I11" i="19"/>
  <c r="I100" i="19"/>
  <c r="I67" i="19"/>
  <c r="C49" i="19"/>
  <c r="I49" i="19" s="1"/>
  <c r="I41" i="19"/>
  <c r="I76" i="19"/>
  <c r="C37" i="19"/>
  <c r="I37" i="19" s="1"/>
  <c r="I38" i="19"/>
  <c r="I75" i="19"/>
  <c r="I44" i="19"/>
  <c r="I73" i="19"/>
  <c r="I104" i="19"/>
  <c r="I115" i="19"/>
  <c r="I126" i="19"/>
  <c r="I137" i="19"/>
  <c r="I145" i="19"/>
  <c r="I156" i="19"/>
  <c r="K21" i="19"/>
  <c r="Q21" i="19" s="1"/>
  <c r="Q13" i="19"/>
  <c r="Q128" i="19"/>
  <c r="I19" i="19"/>
  <c r="I129" i="19"/>
  <c r="Q48" i="19"/>
  <c r="Q17" i="19"/>
  <c r="Q96" i="19"/>
  <c r="Q129" i="19"/>
  <c r="I70" i="19"/>
  <c r="C119" i="19"/>
  <c r="I119" i="19" s="1"/>
  <c r="I111" i="19"/>
  <c r="I160" i="19"/>
  <c r="Q33" i="19"/>
  <c r="Q73" i="19"/>
  <c r="Q42" i="19"/>
  <c r="Q16" i="19"/>
  <c r="Q89" i="19"/>
  <c r="Q43" i="19"/>
  <c r="Q95" i="19"/>
  <c r="K49" i="19"/>
  <c r="Q49" i="19" s="1"/>
  <c r="Q41" i="19"/>
  <c r="Q74" i="19"/>
  <c r="Q104" i="19"/>
  <c r="Q115" i="19"/>
  <c r="Q126" i="19"/>
  <c r="Q137" i="19"/>
  <c r="Q145" i="19"/>
  <c r="Q156" i="19"/>
  <c r="T133" i="19"/>
  <c r="T119" i="19"/>
  <c r="T135" i="19"/>
  <c r="T107" i="19"/>
  <c r="T49" i="19"/>
  <c r="T51" i="19"/>
  <c r="C21" i="19"/>
  <c r="I21" i="19" s="1"/>
  <c r="I13" i="19"/>
  <c r="I34" i="19"/>
  <c r="I68" i="19"/>
  <c r="I17" i="19"/>
  <c r="C105" i="19"/>
  <c r="I105" i="19" s="1"/>
  <c r="I97" i="19"/>
  <c r="I42" i="19"/>
  <c r="I89" i="19"/>
  <c r="I48" i="19"/>
  <c r="I82" i="19"/>
  <c r="C107" i="19"/>
  <c r="I107" i="19" s="1"/>
  <c r="I108" i="19"/>
  <c r="I116" i="19"/>
  <c r="I127" i="19"/>
  <c r="I138" i="19"/>
  <c r="I146" i="19"/>
  <c r="I157" i="19"/>
  <c r="Q82" i="19"/>
  <c r="Q117" i="19"/>
  <c r="C63" i="19"/>
  <c r="I63" i="19" s="1"/>
  <c r="I55" i="19"/>
  <c r="Q67" i="19"/>
  <c r="Q159" i="19"/>
  <c r="I26" i="19"/>
  <c r="I18" i="19"/>
  <c r="I152" i="19"/>
  <c r="Q72" i="19"/>
  <c r="K9" i="19"/>
  <c r="Q9" i="19" s="1"/>
  <c r="Q10" i="19"/>
  <c r="Q62" i="19"/>
  <c r="Q40" i="19"/>
  <c r="Q90" i="19"/>
  <c r="Q47" i="19"/>
  <c r="Q98" i="19"/>
  <c r="Q45" i="19"/>
  <c r="K91" i="19"/>
  <c r="Q91" i="19" s="1"/>
  <c r="Q83" i="19"/>
  <c r="K107" i="19"/>
  <c r="Q107" i="19" s="1"/>
  <c r="Q108" i="19"/>
  <c r="Q116" i="19"/>
  <c r="Q127" i="19"/>
  <c r="Q138" i="19"/>
  <c r="Q146" i="19"/>
  <c r="Q157" i="19"/>
  <c r="I85" i="19"/>
  <c r="I62" i="19"/>
  <c r="I88" i="19"/>
  <c r="I28" i="19"/>
  <c r="I12" i="19"/>
  <c r="I46" i="19"/>
  <c r="C9" i="19"/>
  <c r="I9" i="19" s="1"/>
  <c r="I10" i="19"/>
  <c r="I53" i="19"/>
  <c r="I86" i="19"/>
  <c r="I109" i="19"/>
  <c r="I117" i="19"/>
  <c r="I128" i="19"/>
  <c r="C147" i="19"/>
  <c r="I147" i="19" s="1"/>
  <c r="I139" i="19"/>
  <c r="C149" i="19"/>
  <c r="I149" i="19" s="1"/>
  <c r="I150" i="19"/>
  <c r="I158" i="19"/>
  <c r="Z118" i="19"/>
  <c r="Z68" i="19"/>
  <c r="Z138" i="19"/>
  <c r="Z142" i="19"/>
  <c r="Z123" i="19"/>
  <c r="Z160" i="19"/>
  <c r="Z77" i="19"/>
  <c r="Z15" i="19"/>
  <c r="Z69" i="19"/>
  <c r="Z10" i="19"/>
  <c r="Z85" i="19"/>
  <c r="Z146" i="19"/>
  <c r="Y7" i="19"/>
  <c r="Z70" i="19"/>
  <c r="S21" i="19" l="1"/>
  <c r="Y21" i="19" s="1"/>
  <c r="Y13" i="19"/>
  <c r="Y115" i="19"/>
  <c r="Y45" i="19"/>
  <c r="Y73" i="19"/>
  <c r="Y17" i="19"/>
  <c r="Y59" i="19"/>
  <c r="Y14" i="19"/>
  <c r="Y81" i="19"/>
  <c r="Y16" i="19"/>
  <c r="S63" i="19"/>
  <c r="Y63" i="19" s="1"/>
  <c r="Y55" i="19"/>
  <c r="S79" i="19"/>
  <c r="Y79" i="19" s="1"/>
  <c r="Y80" i="19"/>
  <c r="S107" i="19"/>
  <c r="Y107" i="19" s="1"/>
  <c r="Y108" i="19"/>
  <c r="Y116" i="19"/>
  <c r="Y127" i="19"/>
  <c r="Y138" i="19"/>
  <c r="Y146" i="19"/>
  <c r="Y157" i="19"/>
  <c r="Y12" i="19"/>
  <c r="Y98" i="19"/>
  <c r="Y109" i="19"/>
  <c r="S149" i="19"/>
  <c r="Y149" i="19" s="1"/>
  <c r="Y150" i="19"/>
  <c r="Y75" i="19"/>
  <c r="S49" i="19"/>
  <c r="Y49" i="19" s="1"/>
  <c r="Y41" i="19"/>
  <c r="Y84" i="19"/>
  <c r="Y158" i="19"/>
  <c r="Y85" i="19"/>
  <c r="Y11" i="19"/>
  <c r="Y30" i="19"/>
  <c r="S51" i="19"/>
  <c r="Y51" i="19" s="1"/>
  <c r="Y52" i="19"/>
  <c r="Y61" i="19"/>
  <c r="S35" i="19"/>
  <c r="Y35" i="19" s="1"/>
  <c r="Y27" i="19"/>
  <c r="S65" i="19"/>
  <c r="Y65" i="19" s="1"/>
  <c r="Y66" i="19"/>
  <c r="Y25" i="19"/>
  <c r="Y89" i="19"/>
  <c r="Y88" i="19"/>
  <c r="Y110" i="19"/>
  <c r="Y118" i="19"/>
  <c r="Y129" i="19"/>
  <c r="Y140" i="19"/>
  <c r="Y151" i="19"/>
  <c r="Y159" i="19"/>
  <c r="Y96" i="19"/>
  <c r="Y46" i="19"/>
  <c r="Y145" i="19"/>
  <c r="Y18" i="19"/>
  <c r="Y117" i="19"/>
  <c r="Y47" i="19"/>
  <c r="Y56" i="19"/>
  <c r="Y54" i="19"/>
  <c r="Y57" i="19"/>
  <c r="Y82" i="19"/>
  <c r="Y31" i="19"/>
  <c r="S77" i="19"/>
  <c r="Y77" i="19" s="1"/>
  <c r="Y69" i="19"/>
  <c r="Y29" i="19"/>
  <c r="Y58" i="19"/>
  <c r="S105" i="19"/>
  <c r="Y105" i="19" s="1"/>
  <c r="Y97" i="19"/>
  <c r="S119" i="19"/>
  <c r="Y119" i="19" s="1"/>
  <c r="Y111" i="19"/>
  <c r="S121" i="19"/>
  <c r="Y121" i="19" s="1"/>
  <c r="Y122" i="19"/>
  <c r="Y130" i="19"/>
  <c r="Y141" i="19"/>
  <c r="Y152" i="19"/>
  <c r="Y160" i="19"/>
  <c r="Y39" i="19"/>
  <c r="Y104" i="19"/>
  <c r="Y156" i="19"/>
  <c r="Y19" i="19"/>
  <c r="Y20" i="19"/>
  <c r="S147" i="19"/>
  <c r="Y147" i="19" s="1"/>
  <c r="Y139" i="19"/>
  <c r="Y34" i="19"/>
  <c r="S23" i="19"/>
  <c r="Y23" i="19" s="1"/>
  <c r="Y24" i="19"/>
  <c r="Y74" i="19"/>
  <c r="Y76" i="19"/>
  <c r="Y15" i="19"/>
  <c r="Y40" i="19"/>
  <c r="S91" i="19"/>
  <c r="Y91" i="19" s="1"/>
  <c r="Y83" i="19"/>
  <c r="Y33" i="19"/>
  <c r="Y62" i="19"/>
  <c r="Y101" i="19"/>
  <c r="Y112" i="19"/>
  <c r="Y123" i="19"/>
  <c r="Y131" i="19"/>
  <c r="Y142" i="19"/>
  <c r="S161" i="19"/>
  <c r="Y161" i="19" s="1"/>
  <c r="Y153" i="19"/>
  <c r="S9" i="19"/>
  <c r="Y9" i="19" s="1"/>
  <c r="Y10" i="19"/>
  <c r="Y126" i="19"/>
  <c r="Y60" i="19"/>
  <c r="Y128" i="19"/>
  <c r="Y68" i="19"/>
  <c r="Y70" i="19"/>
  <c r="S93" i="19"/>
  <c r="Y93" i="19" s="1"/>
  <c r="Y94" i="19"/>
  <c r="Y99" i="19"/>
  <c r="Y26" i="19"/>
  <c r="Y44" i="19"/>
  <c r="Y86" i="19"/>
  <c r="S37" i="19"/>
  <c r="Y37" i="19" s="1"/>
  <c r="Y38" i="19"/>
  <c r="Y67" i="19"/>
  <c r="Y102" i="19"/>
  <c r="Y113" i="19"/>
  <c r="Y124" i="19"/>
  <c r="Y132" i="19"/>
  <c r="Y143" i="19"/>
  <c r="Y154" i="19"/>
  <c r="Y43" i="19"/>
  <c r="Y53" i="19"/>
  <c r="Y137" i="19"/>
  <c r="Y90" i="19"/>
  <c r="Y72" i="19"/>
  <c r="Y87" i="19"/>
  <c r="Y32" i="19"/>
  <c r="Y95" i="19"/>
  <c r="Y28" i="19"/>
  <c r="Y48" i="19"/>
  <c r="Y100" i="19"/>
  <c r="Y42" i="19"/>
  <c r="Y71" i="19"/>
  <c r="Y103" i="19"/>
  <c r="Y114" i="19"/>
  <c r="S133" i="19"/>
  <c r="Y133" i="19" s="1"/>
  <c r="Y125" i="19"/>
  <c r="S135" i="19"/>
  <c r="Y135" i="19" s="1"/>
  <c r="Y136" i="19"/>
  <c r="Y144" i="19"/>
  <c r="Y155" i="19"/>
</calcChain>
</file>

<file path=xl/sharedStrings.xml><?xml version="1.0" encoding="utf-8"?>
<sst xmlns="http://schemas.openxmlformats.org/spreadsheetml/2006/main" count="5709" uniqueCount="320">
  <si>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</si>
  <si>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</si>
  <si>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</si>
  <si>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</si>
  <si>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</si>
  <si>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</si>
  <si>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</si>
  <si>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</si>
  <si>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</si>
  <si>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</si>
  <si>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</si>
  <si>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</si>
  <si>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</si>
  <si>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</si>
  <si>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</si>
  <si>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</si>
  <si>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</si>
  <si>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</si>
  <si>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</si>
  <si>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</si>
  <si>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</si>
  <si>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</si>
  <si>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</si>
  <si>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</si>
  <si>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</si>
  <si>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</si>
  <si>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</si>
  <si>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</si>
  <si>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</si>
  <si>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</si>
  <si>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</si>
  <si>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</si>
  <si>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</si>
  <si>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</si>
  <si>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</si>
  <si>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</si>
  <si>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</si>
  <si>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</si>
  <si>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</si>
  <si>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</si>
  <si>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</si>
  <si>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</si>
  <si>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</si>
  <si>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</si>
  <si>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</si>
  <si>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</si>
  <si>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</si>
  <si>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</si>
  <si>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</si>
  <si>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</si>
  <si>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</si>
  <si>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</si>
  <si>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</si>
  <si>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</si>
  <si>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</si>
  <si>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</si>
  <si>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</si>
  <si>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</si>
  <si>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</si>
  <si>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</si>
  <si>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</si>
  <si>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</si>
  <si>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</si>
  <si>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</si>
  <si>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</si>
  <si>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</si>
  <si>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</si>
  <si>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</si>
  <si>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</si>
  <si>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</si>
  <si>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</si>
  <si>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</si>
  <si>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</si>
  <si>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</si>
  <si>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</si>
  <si>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</si>
  <si>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</si>
  <si>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</si>
  <si>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</si>
  <si>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</si>
  <si>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</si>
  <si>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</si>
  <si>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</si>
  <si>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</si>
  <si>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</si>
  <si>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</si>
  <si>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</si>
  <si>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</si>
  <si>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</si>
  <si>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</si>
  <si>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</si>
  <si>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</si>
  <si>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</si>
  <si>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</si>
  <si>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</si>
  <si>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</si>
  <si>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</si>
  <si>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</si>
  <si>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</si>
  <si>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</si>
  <si>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</si>
  <si>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</si>
  <si>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</si>
  <si>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</si>
  <si>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</si>
  <si>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</si>
  <si>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</si>
  <si>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</si>
  <si>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</si>
  <si>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</si>
  <si>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</si>
  <si>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</si>
  <si>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</si>
  <si>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</si>
  <si>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</si>
  <si>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</si>
  <si>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</si>
  <si>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</si>
  <si>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</si>
  <si>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</si>
  <si>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</si>
  <si>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</si>
  <si>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</si>
  <si>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</si>
  <si>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</si>
  <si>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</si>
  <si>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</si>
  <si>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</si>
  <si>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</si>
  <si>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</si>
  <si>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</si>
  <si>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</si>
  <si>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</si>
  <si>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</si>
  <si>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</si>
  <si>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</si>
  <si>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</si>
  <si>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</si>
  <si>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</si>
  <si>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</si>
  <si>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</si>
  <si>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</si>
  <si>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</si>
  <si>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</si>
  <si>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</si>
  <si>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</si>
  <si>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</si>
  <si>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</si>
  <si>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</si>
  <si>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</si>
  <si>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</si>
  <si>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</si>
  <si>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</si>
  <si>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</si>
  <si>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</si>
  <si>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</si>
  <si>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</si>
  <si>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</si>
  <si>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</si>
  <si>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</si>
  <si>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</si>
  <si>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</si>
  <si>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</si>
  <si>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</si>
  <si>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</si>
  <si>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</si>
  <si>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</si>
  <si>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</si>
  <si>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</si>
  <si>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</si>
  <si>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</si>
  <si>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</si>
  <si>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</si>
  <si>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</si>
  <si>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</si>
  <si>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</si>
  <si>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</si>
  <si>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</si>
  <si>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</si>
  <si>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</si>
  <si>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</si>
  <si>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</si>
  <si>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</si>
  <si>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</si>
  <si>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</si>
  <si>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</si>
  <si>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</si>
  <si>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</si>
  <si>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</si>
  <si>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</si>
  <si>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</si>
  <si>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</si>
  <si>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</si>
  <si>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</si>
  <si>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</si>
  <si>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</si>
  <si>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</si>
  <si>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</si>
  <si>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</si>
  <si>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</si>
  <si>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</si>
  <si>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</si>
  <si>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</si>
  <si>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</si>
  <si>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</si>
  <si>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</si>
  <si>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</si>
  <si>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</si>
  <si>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</si>
  <si>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</si>
  <si>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</si>
  <si>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</si>
  <si>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</si>
  <si>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</si>
  <si>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</si>
  <si>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</si>
  <si>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</si>
  <si>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</si>
  <si>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</si>
  <si>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</si>
  <si>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</si>
  <si>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</si>
  <si>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</si>
  <si>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</si>
  <si>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</si>
  <si>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</si>
  <si>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</si>
  <si>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</si>
  <si>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</si>
  <si>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</si>
  <si>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</si>
  <si>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</si>
  <si>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</si>
  <si>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</si>
  <si>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</si>
  <si>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</si>
  <si>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</si>
  <si>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</si>
  <si>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</si>
  <si>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</si>
  <si>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</si>
  <si>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</si>
  <si>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</si>
  <si>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</si>
  <si>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</si>
  <si>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</si>
  <si>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</si>
  <si>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</si>
  <si>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</si>
  <si>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</si>
  <si>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</si>
  <si>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</si>
  <si>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</si>
  <si>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</si>
  <si>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</si>
  <si>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</si>
  <si>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</si>
  <si>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</si>
  <si>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</si>
  <si>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</si>
  <si>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abril 2020</t>
  </si>
  <si>
    <t>abril 2020</t>
  </si>
  <si>
    <t>Viajeros entrados en los establecimientos alojativos de Santiago del Teide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</si>
  <si>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</si>
  <si>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</si>
  <si>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</si>
  <si>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</si>
  <si>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</si>
  <si>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</si>
  <si>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</si>
  <si>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</si>
  <si>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</si>
  <si>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abril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</si>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</sst>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5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3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15" fillId="3" borderId="64" xfId="0" applyFon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2 2" xfId="4" xr:uid="{137A5095-7A0A-47AB-8C05-A0CD9827CE88}"/>
    <cellStyle name="Normal 2 6" xfId="3" xr:uid="{1CE5A623-0617-47B8-92FB-A82E98D9DBB8}"/>
    <cellStyle name="Porcentaje" xfId="1" builtinId="5"/>
  </cellStyles>
  <dxfs count="0"/>
  <tableStyles count="1" defaultTableStyle="TableStyleMedium2" defaultPivotStyle="PivotStyleLight16">
    <tableStyle name="Invisible" pivot="0" table="0" count="0" xr9:uid="{9E1D1838-392F-43E0-84CA-8B0299801D2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7-4097-A314-038C7DC8C73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7-4097-A314-038C7DC8C73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7-4097-A314-038C7DC8C7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7-4097-A314-038C7DC8C73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7-4097-A314-038C7DC8C7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77-4097-A314-038C7DC8C7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12">
                  <c:v>93370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77-4097-A314-038C7DC8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77-4097-A314-038C7DC8C7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77-4097-A314-038C7DC8C7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77-4097-A314-038C7DC8C7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77-4097-A314-038C7DC8C7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77-4097-A314-038C7DC8C7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7-4097-A314-038C7DC8C7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7-4097-A314-038C7DC8C7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7-4097-A314-038C7DC8C7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7-4097-A314-038C7DC8C7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7-4097-A314-038C7DC8C7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7-4097-A314-038C7DC8C7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7-4097-A314-038C7DC8C7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7-4097-A314-038C7DC8C7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7-4097-A314-038C7DC8C7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7-4097-A314-038C7DC8C73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12">
                  <c:v>-2.8731327757666514E-2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77-4097-A314-038C7DC8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1-46FE-A29A-30CE9B64A1C7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6FE-A29A-30CE9B64A1C7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1-46FE-A29A-30CE9B64A1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1-46FE-A29A-30CE9B64A1C7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1-46FE-A29A-30CE9B64A1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E1-46FE-A29A-30CE9B64A1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3">
                  <c:v>590</c:v>
                </c:pt>
                <c:pt idx="12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E1-46FE-A29A-30CE9B64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E1-46FE-A29A-30CE9B64A1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E1-46FE-A29A-30CE9B64A1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1-46FE-A29A-30CE9B64A1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1-46FE-A29A-30CE9B64A1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1-46FE-A29A-30CE9B64A1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1-46FE-A29A-30CE9B64A1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1-46FE-A29A-30CE9B64A1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1-46FE-A29A-30CE9B64A1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1-46FE-A29A-30CE9B64A1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1-46FE-A29A-30CE9B64A1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1-46FE-A29A-30CE9B64A1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1-46FE-A29A-30CE9B64A1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1-46FE-A29A-30CE9B64A1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1-46FE-A29A-30CE9B64A1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1-46FE-A29A-30CE9B64A1C7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3">
                  <c:v>3.5087719298245723E-2</c:v>
                </c:pt>
                <c:pt idx="12">
                  <c:v>1.7935258092738326E-2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E1-46FE-A29A-30CE9B64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9-4324-B8C6-652BB24E942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9-4324-B8C6-652BB24E942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9-4324-B8C6-652BB24E94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9-4324-B8C6-652BB24E942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9-4324-B8C6-652BB24E94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E9-4324-B8C6-652BB24E94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12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E9-4324-B8C6-652BB24E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E9-4324-B8C6-652BB24E94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E9-4324-B8C6-652BB24E94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9-4324-B8C6-652BB24E94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9-4324-B8C6-652BB24E94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9-4324-B8C6-652BB24E94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9-4324-B8C6-652BB24E94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9-4324-B8C6-652BB24E94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9-4324-B8C6-652BB24E94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9-4324-B8C6-652BB24E94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9-4324-B8C6-652BB24E94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9-4324-B8C6-652BB24E94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9-4324-B8C6-652BB24E94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9-4324-B8C6-652BB24E94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9-4324-B8C6-652BB24E94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9-4324-B8C6-652BB24E942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12">
                  <c:v>-0.11141452758055703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E9-4324-B8C6-652BB24E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BC-4EA7-9B5A-296A010E447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C-4EA7-9B5A-296A010E447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BC-4EA7-9B5A-296A010E44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BC-4EA7-9B5A-296A010E447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BC-4EA7-9B5A-296A010E44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BC-4EA7-9B5A-296A010E44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3">
                  <c:v>320</c:v>
                </c:pt>
                <c:pt idx="12">
                  <c:v>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BC-4EA7-9B5A-296A010E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BC-4EA7-9B5A-296A010E44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BC-4EA7-9B5A-296A010E44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C-4EA7-9B5A-296A010E44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C-4EA7-9B5A-296A010E44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C-4EA7-9B5A-296A010E44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C-4EA7-9B5A-296A010E44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BC-4EA7-9B5A-296A010E44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C-4EA7-9B5A-296A010E44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C-4EA7-9B5A-296A010E44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C-4EA7-9B5A-296A010E44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C-4EA7-9B5A-296A010E44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C-4EA7-9B5A-296A010E44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C-4EA7-9B5A-296A010E44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C-4EA7-9B5A-296A010E44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C-4EA7-9B5A-296A010E447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3">
                  <c:v>0.57635467980295574</c:v>
                </c:pt>
                <c:pt idx="12">
                  <c:v>0.13292433537832316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BC-4EA7-9B5A-296A010E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7-499D-B862-048BD944BAC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7-499D-B862-048BD944BAC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7-499D-B862-048BD944BA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7-499D-B862-048BD944BAC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7-499D-B862-048BD944BA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7-499D-B862-048BD944BA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3">
                  <c:v>95</c:v>
                </c:pt>
                <c:pt idx="12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27-499D-B862-048BD944B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27-499D-B862-048BD944BA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27-499D-B862-048BD944BA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7-499D-B862-048BD944BA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7-499D-B862-048BD944BA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7-499D-B862-048BD944BA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7-499D-B862-048BD944BA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7-499D-B862-048BD944BA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7-499D-B862-048BD944BA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7-499D-B862-048BD944BA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7-499D-B862-048BD944BA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7-499D-B862-048BD944BA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7-499D-B862-048BD944BA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7-499D-B862-048BD944BA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7-499D-B862-048BD944BA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7-499D-B862-048BD944BAC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3">
                  <c:v>-1.041666666666663E-2</c:v>
                </c:pt>
                <c:pt idx="12">
                  <c:v>-0.26666666666666672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27-499D-B862-048BD944B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1-44CD-942D-E320608A07F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1-44CD-942D-E320608A07F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1-44CD-942D-E320608A07F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1-44CD-942D-E320608A07F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1-44CD-942D-E320608A07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81-44CD-942D-E320608A07F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12">
                  <c:v>93370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81-44CD-942D-E320608A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81-44CD-942D-E320608A07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81-44CD-942D-E320608A07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81-44CD-942D-E320608A07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1-44CD-942D-E320608A07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1-44CD-942D-E320608A07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1-44CD-942D-E320608A07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81-44CD-942D-E320608A07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1-44CD-942D-E320608A07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1-44CD-942D-E320608A07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81-44CD-942D-E320608A07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81-44CD-942D-E320608A07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81-44CD-942D-E320608A07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81-44CD-942D-E320608A07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81-44CD-942D-E320608A07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81-44CD-942D-E320608A07F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12">
                  <c:v>-2.8731327757666514E-2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81-44CD-942D-E320608A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F-4DF4-B010-149FFABE10F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F-4DF4-B010-149FFABE10F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F-4DF4-B010-149FFABE10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F-4DF4-B010-149FFABE10F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F-4DF4-B010-149FFABE10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F-4DF4-B010-149FFABE10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3">
                  <c:v>19232</c:v>
                </c:pt>
                <c:pt idx="12">
                  <c:v>76025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FF-4DF4-B010-149FFABE1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FF-4DF4-B010-149FFABE10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FF-4DF4-B010-149FFABE10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FF-4DF4-B010-149FFABE10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FF-4DF4-B010-149FFABE10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FF-4DF4-B010-149FFABE10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F-4DF4-B010-149FFABE10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F-4DF4-B010-149FFABE10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F-4DF4-B010-149FFABE10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F-4DF4-B010-149FFABE10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F-4DF4-B010-149FFABE10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F-4DF4-B010-149FFABE10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F-4DF4-B010-149FFABE10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F-4DF4-B010-149FFABE10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F-4DF4-B010-149FFABE10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F-4DF4-B010-149FFABE10F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3">
                  <c:v>4.0242319342276067E-2</c:v>
                </c:pt>
                <c:pt idx="12">
                  <c:v>-3.8583135211695097E-2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FF-4DF4-B010-149FFABE1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10-414B-A609-5CA89F403BF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0-414B-A609-5CA89F403BF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10-414B-A609-5CA89F403B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10-414B-A609-5CA89F403BF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10-414B-A609-5CA89F403B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10-414B-A609-5CA89F403B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3">
                  <c:v>15532</c:v>
                </c:pt>
                <c:pt idx="12">
                  <c:v>60556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10-414B-A609-5CA89F40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10-414B-A609-5CA89F403B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10-414B-A609-5CA89F403B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10-414B-A609-5CA89F403B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10-414B-A609-5CA89F403B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10-414B-A609-5CA89F403B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10-414B-A609-5CA89F403B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0-414B-A609-5CA89F403B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0-414B-A609-5CA89F403B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0-414B-A609-5CA89F403B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0-414B-A609-5CA89F403B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0-414B-A609-5CA89F403B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0-414B-A609-5CA89F403B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0-414B-A609-5CA89F403B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0-414B-A609-5CA89F403B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0-414B-A609-5CA89F403BF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3">
                  <c:v>4.7619047619047672E-2</c:v>
                </c:pt>
                <c:pt idx="12">
                  <c:v>-2.9660134279808403E-2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10-414B-A609-5CA89F40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5-408A-B38E-FF9EFDCEFC4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5-408A-B38E-FF9EFDCEFC4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5-408A-B38E-FF9EFDCEFC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5-408A-B38E-FF9EFDCEFC4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5-408A-B38E-FF9EFDCEF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55-408A-B38E-FF9EFDCEFC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3">
                  <c:v>3700</c:v>
                </c:pt>
                <c:pt idx="12">
                  <c:v>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55-408A-B38E-FF9EFDCE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55-408A-B38E-FF9EFDCEFC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55-408A-B38E-FF9EFDCEFC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55-408A-B38E-FF9EFDCEF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55-408A-B38E-FF9EFDCEF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55-408A-B38E-FF9EFDCEF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55-408A-B38E-FF9EFDCEF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55-408A-B38E-FF9EFDCEF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55-408A-B38E-FF9EFDCEF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55-408A-B38E-FF9EFDCEF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5-408A-B38E-FF9EFDCEF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5-408A-B38E-FF9EFDCEF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5-408A-B38E-FF9EFDCEF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5-408A-B38E-FF9EFDCEF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55-408A-B38E-FF9EFDCEF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55-408A-B38E-FF9EFDCEFC4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3">
                  <c:v>1.0376843255051948E-2</c:v>
                </c:pt>
                <c:pt idx="12">
                  <c:v>-7.1989921411002467E-2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55-408A-B38E-FF9EFDCE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A-4792-8447-62E9AD8CDB0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A-4792-8447-62E9AD8CDB0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A-4792-8447-62E9AD8CDB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A-4792-8447-62E9AD8CDB0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A-4792-8447-62E9AD8CDB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BA-4792-8447-62E9AD8CDB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3">
                  <c:v>4271</c:v>
                </c:pt>
                <c:pt idx="12">
                  <c:v>17345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BA-4792-8447-62E9AD8CD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BA-4792-8447-62E9AD8CDB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BA-4792-8447-62E9AD8CDB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BA-4792-8447-62E9AD8CDB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BA-4792-8447-62E9AD8CDB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BA-4792-8447-62E9AD8CDB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BA-4792-8447-62E9AD8CDB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BA-4792-8447-62E9AD8CDB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A-4792-8447-62E9AD8CDB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BA-4792-8447-62E9AD8CDB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A-4792-8447-62E9AD8CDB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A-4792-8447-62E9AD8CDB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A-4792-8447-62E9AD8CDB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A-4792-8447-62E9AD8CDB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A-4792-8447-62E9AD8CDB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A-4792-8447-62E9AD8CDB0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3">
                  <c:v>0.14904492870594566</c:v>
                </c:pt>
                <c:pt idx="12">
                  <c:v>1.6944183864915585E-2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BA-4792-8447-62E9AD8CD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C-4057-8078-ED72B51F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C-4057-8078-ED72B51F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3-4AE8-A3DA-58C7ED5549B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3-4AE8-A3DA-58C7ED5549B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3-4AE8-A3DA-58C7ED5549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3-4AE8-A3DA-58C7ED5549B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3-4AE8-A3DA-58C7ED5549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93-4AE8-A3DA-58C7ED5549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3">
                  <c:v>2250</c:v>
                </c:pt>
                <c:pt idx="12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93-4AE8-A3DA-58C7ED554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93-4AE8-A3DA-58C7ED5549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93-4AE8-A3DA-58C7ED5549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93-4AE8-A3DA-58C7ED5549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93-4AE8-A3DA-58C7ED5549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93-4AE8-A3DA-58C7ED5549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3-4AE8-A3DA-58C7ED5549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3-4AE8-A3DA-58C7ED5549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3-4AE8-A3DA-58C7ED5549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3-4AE8-A3DA-58C7ED5549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3-4AE8-A3DA-58C7ED5549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3-4AE8-A3DA-58C7ED5549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3-4AE8-A3DA-58C7ED5549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3-4AE8-A3DA-58C7ED5549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3-4AE8-A3DA-58C7ED5549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3-4AE8-A3DA-58C7ED5549B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3">
                  <c:v>0.6268980477223427</c:v>
                </c:pt>
                <c:pt idx="12">
                  <c:v>-0.22925549360446051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93-4AE8-A3DA-58C7ED554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F-4CE5-B586-09391064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F-4CE5-B586-09391064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E-486D-97E7-0BB377830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E-486D-97E7-0BB377830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6F-45F5-942C-60C15C07AE6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6F-45F5-942C-60C15C07AE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6F-45F5-942C-60C15C07AE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6F-45F5-942C-60C15C07AE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6F-45F5-942C-60C15C07AE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6F-45F5-942C-60C15C07AE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6F-45F5-942C-60C15C07AE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6F-45F5-942C-60C15C07AE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6F-45F5-942C-60C15C07AE6E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6F-45F5-942C-60C15C07AE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6F-45F5-942C-60C15C07AE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6F-45F5-942C-60C15C07AE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6F-45F5-942C-60C15C07AE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6F-45F5-942C-60C15C07AE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6F-45F5-942C-60C15C07AE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6F-45F5-942C-60C15C07AE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6F-45F5-942C-60C15C07AE6E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6F-45F5-942C-60C15C07A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B1-47FC-BE01-66C53BB21CB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B1-47FC-BE01-66C53BB21C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B1-47FC-BE01-66C53BB21C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B1-47FC-BE01-66C53BB21C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B1-47FC-BE01-66C53BB21C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B1-47FC-BE01-66C53BB21CB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B1-47FC-BE01-66C53BB21CB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B1-47FC-BE01-66C53BB21C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22205</c:v>
                </c:pt>
                <c:pt idx="1">
                  <c:v>1383</c:v>
                </c:pt>
                <c:pt idx="2">
                  <c:v>820</c:v>
                </c:pt>
                <c:pt idx="3">
                  <c:v>563</c:v>
                </c:pt>
                <c:pt idx="4">
                  <c:v>20822</c:v>
                </c:pt>
                <c:pt idx="5">
                  <c:v>8977</c:v>
                </c:pt>
                <c:pt idx="6">
                  <c:v>1590</c:v>
                </c:pt>
                <c:pt idx="7">
                  <c:v>3165</c:v>
                </c:pt>
                <c:pt idx="8">
                  <c:v>570</c:v>
                </c:pt>
                <c:pt idx="9">
                  <c:v>404</c:v>
                </c:pt>
                <c:pt idx="10">
                  <c:v>203</c:v>
                </c:pt>
                <c:pt idx="11">
                  <c:v>96</c:v>
                </c:pt>
                <c:pt idx="12">
                  <c:v>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1-47FC-BE01-66C53BB21CB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-5.4462612842786529E-2</c:v>
                </c:pt>
                <c:pt idx="1">
                  <c:v>-0.65286144578313254</c:v>
                </c:pt>
                <c:pt idx="2">
                  <c:v>-0.73935155753337578</c:v>
                </c:pt>
                <c:pt idx="3">
                  <c:v>-0.32816229116945106</c:v>
                </c:pt>
                <c:pt idx="4">
                  <c:v>6.7794871794871758E-2</c:v>
                </c:pt>
                <c:pt idx="5">
                  <c:v>0.25745902787505259</c:v>
                </c:pt>
                <c:pt idx="6">
                  <c:v>1.0807374443738027E-2</c:v>
                </c:pt>
                <c:pt idx="7">
                  <c:v>6.4939434724091472E-2</c:v>
                </c:pt>
                <c:pt idx="8">
                  <c:v>-0.43731490621915103</c:v>
                </c:pt>
                <c:pt idx="9">
                  <c:v>0.13802816901408455</c:v>
                </c:pt>
                <c:pt idx="10">
                  <c:v>4.9504950495049549E-3</c:v>
                </c:pt>
                <c:pt idx="11">
                  <c:v>-0.65836298932384341</c:v>
                </c:pt>
                <c:pt idx="12">
                  <c:v>-2.4811399832355363E-2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B1-47FC-BE01-66C53BB21C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B1-47FC-BE01-66C53BB21C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B1-47FC-BE01-66C53BB21C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B1-47FC-BE01-66C53BB21C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4B1-47FC-BE01-66C53BB21CB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4B1-47FC-BE01-66C53BB21CB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4B1-47FC-BE01-66C53BB21CB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4B1-47FC-BE01-66C53BB21CB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6.2283269533888762E-2</c:v>
                </c:pt>
                <c:pt idx="2">
                  <c:v>3.6928619680252198E-2</c:v>
                </c:pt>
                <c:pt idx="3">
                  <c:v>2.5354649853636568E-2</c:v>
                </c:pt>
                <c:pt idx="4">
                  <c:v>0.93771673046611126</c:v>
                </c:pt>
                <c:pt idx="5">
                  <c:v>0.40427831569466338</c:v>
                </c:pt>
                <c:pt idx="6">
                  <c:v>7.160549425804999E-2</c:v>
                </c:pt>
                <c:pt idx="7">
                  <c:v>0.14253546498536365</c:v>
                </c:pt>
                <c:pt idx="8">
                  <c:v>2.5669894167980184E-2</c:v>
                </c:pt>
                <c:pt idx="9">
                  <c:v>1.819410042783157E-2</c:v>
                </c:pt>
                <c:pt idx="10">
                  <c:v>9.1420851159648726E-3</c:v>
                </c:pt>
                <c:pt idx="11">
                  <c:v>4.3233505967124521E-3</c:v>
                </c:pt>
                <c:pt idx="12">
                  <c:v>0.26196802521954515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B1-47FC-BE01-66C53BB2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0-4CA9-9F7B-5400D8E7FDB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90-4CA9-9F7B-5400D8E7FD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90-4CA9-9F7B-5400D8E7FD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90-4CA9-9F7B-5400D8E7FD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90-4CA9-9F7B-5400D8E7FD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90-4CA9-9F7B-5400D8E7FD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90-4CA9-9F7B-5400D8E7FD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90-4CA9-9F7B-5400D8E7FD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93370</c:v>
                </c:pt>
                <c:pt idx="1">
                  <c:v>4700</c:v>
                </c:pt>
                <c:pt idx="2">
                  <c:v>88670</c:v>
                </c:pt>
                <c:pt idx="3">
                  <c:v>36946</c:v>
                </c:pt>
                <c:pt idx="4">
                  <c:v>7986</c:v>
                </c:pt>
                <c:pt idx="5">
                  <c:v>8109</c:v>
                </c:pt>
                <c:pt idx="6">
                  <c:v>2327</c:v>
                </c:pt>
                <c:pt idx="7">
                  <c:v>1627</c:v>
                </c:pt>
                <c:pt idx="8">
                  <c:v>2216</c:v>
                </c:pt>
                <c:pt idx="9">
                  <c:v>1056</c:v>
                </c:pt>
                <c:pt idx="10">
                  <c:v>28403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90-4CA9-9F7B-5400D8E7FDB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-2.8731327757666514E-2</c:v>
                </c:pt>
                <c:pt idx="1">
                  <c:v>-0.22925549360446051</c:v>
                </c:pt>
                <c:pt idx="2">
                  <c:v>-1.5149832285580977E-2</c:v>
                </c:pt>
                <c:pt idx="3">
                  <c:v>1.7684001762891199E-2</c:v>
                </c:pt>
                <c:pt idx="4">
                  <c:v>-7.6869726043231945E-2</c:v>
                </c:pt>
                <c:pt idx="5">
                  <c:v>-0.11386733690307071</c:v>
                </c:pt>
                <c:pt idx="6">
                  <c:v>1.7935258092738326E-2</c:v>
                </c:pt>
                <c:pt idx="7">
                  <c:v>-0.11141452758055703</c:v>
                </c:pt>
                <c:pt idx="8">
                  <c:v>0.13292433537832316</c:v>
                </c:pt>
                <c:pt idx="9">
                  <c:v>-0.26666666666666672</c:v>
                </c:pt>
                <c:pt idx="10">
                  <c:v>-4.2231215907095887E-4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90-4CA9-9F7B-5400D8E7FD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90-4CA9-9F7B-5400D8E7FD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90-4CA9-9F7B-5400D8E7FD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90-4CA9-9F7B-5400D8E7FD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90-4CA9-9F7B-5400D8E7FD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B90-4CA9-9F7B-5400D8E7FD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90-4CA9-9F7B-5400D8E7FD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B90-4CA9-9F7B-5400D8E7FDB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5.033736746278248E-2</c:v>
                </c:pt>
                <c:pt idx="2">
                  <c:v>0.9496626325372175</c:v>
                </c:pt>
                <c:pt idx="3">
                  <c:v>0.39569454857020459</c:v>
                </c:pt>
                <c:pt idx="4">
                  <c:v>8.5530684373995927E-2</c:v>
                </c:pt>
                <c:pt idx="5">
                  <c:v>8.6848023990575132E-2</c:v>
                </c:pt>
                <c:pt idx="6">
                  <c:v>2.4922351933169114E-2</c:v>
                </c:pt>
                <c:pt idx="7">
                  <c:v>1.7425297204669593E-2</c:v>
                </c:pt>
                <c:pt idx="8">
                  <c:v>2.3733533254792761E-2</c:v>
                </c:pt>
                <c:pt idx="9">
                  <c:v>1.1309842561850702E-2</c:v>
                </c:pt>
                <c:pt idx="10">
                  <c:v>0.30419835064795975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B90-4CA9-9F7B-5400D8E7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D-488D-BE66-4B16A5956A1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DD-488D-BE66-4B16A5956A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DD-488D-BE66-4B16A5956A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DD-488D-BE66-4B16A5956A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DD-488D-BE66-4B16A5956A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DD-488D-BE66-4B16A5956A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DD-488D-BE66-4B16A5956A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DD-488D-BE66-4B16A5956A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76025</c:v>
                </c:pt>
                <c:pt idx="1">
                  <c:v>3501</c:v>
                </c:pt>
                <c:pt idx="2">
                  <c:v>72524</c:v>
                </c:pt>
                <c:pt idx="3">
                  <c:v>30368</c:v>
                </c:pt>
                <c:pt idx="4">
                  <c:v>6810</c:v>
                </c:pt>
                <c:pt idx="5">
                  <c:v>6790</c:v>
                </c:pt>
                <c:pt idx="6">
                  <c:v>1787</c:v>
                </c:pt>
                <c:pt idx="7">
                  <c:v>1285</c:v>
                </c:pt>
                <c:pt idx="8">
                  <c:v>1971</c:v>
                </c:pt>
                <c:pt idx="9">
                  <c:v>787</c:v>
                </c:pt>
                <c:pt idx="10">
                  <c:v>22726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DD-488D-BE66-4B16A5956A1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-3.8583135211695097E-2</c:v>
                </c:pt>
                <c:pt idx="1">
                  <c:v>-0.23825065274151436</c:v>
                </c:pt>
                <c:pt idx="2">
                  <c:v>-2.6262083780880796E-2</c:v>
                </c:pt>
                <c:pt idx="3">
                  <c:v>2.4250396303416633E-2</c:v>
                </c:pt>
                <c:pt idx="4">
                  <c:v>-9.0787716955941233E-2</c:v>
                </c:pt>
                <c:pt idx="5">
                  <c:v>-0.14752040175768988</c:v>
                </c:pt>
                <c:pt idx="6">
                  <c:v>0</c:v>
                </c:pt>
                <c:pt idx="7">
                  <c:v>-0.14046822742474918</c:v>
                </c:pt>
                <c:pt idx="8">
                  <c:v>0.11104847801578344</c:v>
                </c:pt>
                <c:pt idx="9">
                  <c:v>-0.30660792951541849</c:v>
                </c:pt>
                <c:pt idx="10">
                  <c:v>-1.9797282725900311E-2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DD-488D-BE66-4B16A5956A1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DD-488D-BE66-4B16A5956A1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DD-488D-BE66-4B16A5956A1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DD-488D-BE66-4B16A5956A1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DD-488D-BE66-4B16A5956A1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DD-488D-BE66-4B16A5956A1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DD-488D-BE66-4B16A5956A1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DD-488D-BE66-4B16A5956A1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4.6050641236435381E-2</c:v>
                </c:pt>
                <c:pt idx="2">
                  <c:v>0.95394935876356457</c:v>
                </c:pt>
                <c:pt idx="3">
                  <c:v>0.39944755014797761</c:v>
                </c:pt>
                <c:pt idx="4">
                  <c:v>8.9575797435054255E-2</c:v>
                </c:pt>
                <c:pt idx="5">
                  <c:v>8.9312726076948373E-2</c:v>
                </c:pt>
                <c:pt idx="6">
                  <c:v>2.3505425846760936E-2</c:v>
                </c:pt>
                <c:pt idx="7">
                  <c:v>1.6902334758303189E-2</c:v>
                </c:pt>
                <c:pt idx="8">
                  <c:v>2.5925682341335087E-2</c:v>
                </c:pt>
                <c:pt idx="9">
                  <c:v>1.0351857941466622E-2</c:v>
                </c:pt>
                <c:pt idx="10">
                  <c:v>0.29892798421571853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DD-488D-BE66-4B16A5956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D-4EB7-A82B-B0525CB7159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ED-4EB7-A82B-B0525CB715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ED-4EB7-A82B-B0525CB715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ED-4EB7-A82B-B0525CB715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ED-4EB7-A82B-B0525CB715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ED-4EB7-A82B-B0525CB715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ED-4EB7-A82B-B0525CB715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CED-4EB7-A82B-B0525CB715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17345</c:v>
                </c:pt>
                <c:pt idx="1">
                  <c:v>1199</c:v>
                </c:pt>
                <c:pt idx="2">
                  <c:v>16146</c:v>
                </c:pt>
                <c:pt idx="3">
                  <c:v>6578</c:v>
                </c:pt>
                <c:pt idx="4">
                  <c:v>1176</c:v>
                </c:pt>
                <c:pt idx="5">
                  <c:v>1319</c:v>
                </c:pt>
                <c:pt idx="6">
                  <c:v>540</c:v>
                </c:pt>
                <c:pt idx="7">
                  <c:v>342</c:v>
                </c:pt>
                <c:pt idx="8">
                  <c:v>245</c:v>
                </c:pt>
                <c:pt idx="9">
                  <c:v>269</c:v>
                </c:pt>
                <c:pt idx="10">
                  <c:v>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ED-4EB7-A82B-B0525CB71598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1.6944183864915585E-2</c:v>
                </c:pt>
                <c:pt idx="1">
                  <c:v>-0.20173102529960052</c:v>
                </c:pt>
                <c:pt idx="2">
                  <c:v>3.8060948952038043E-2</c:v>
                </c:pt>
                <c:pt idx="3">
                  <c:v>-1.1570247933884281E-2</c:v>
                </c:pt>
                <c:pt idx="4">
                  <c:v>1.2919896640826822E-2</c:v>
                </c:pt>
                <c:pt idx="5">
                  <c:v>0.11214165261382791</c:v>
                </c:pt>
                <c:pt idx="6">
                  <c:v>8.21643286573146E-2</c:v>
                </c:pt>
                <c:pt idx="7">
                  <c:v>1.7857142857142794E-2</c:v>
                </c:pt>
                <c:pt idx="8">
                  <c:v>0.34615384615384626</c:v>
                </c:pt>
                <c:pt idx="9">
                  <c:v>-0.11803278688524588</c:v>
                </c:pt>
                <c:pt idx="10">
                  <c:v>8.5468451242829868E-2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D-4EB7-A82B-B0525CB7159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ED-4EB7-A82B-B0525CB7159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ED-4EB7-A82B-B0525CB7159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ED-4EB7-A82B-B0525CB7159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ED-4EB7-A82B-B0525CB7159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CED-4EB7-A82B-B0525CB7159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CED-4EB7-A82B-B0525CB7159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CED-4EB7-A82B-B0525CB71598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6.9126549437878354E-2</c:v>
                </c:pt>
                <c:pt idx="2">
                  <c:v>0.93087345056212167</c:v>
                </c:pt>
                <c:pt idx="3">
                  <c:v>0.37924473911790141</c:v>
                </c:pt>
                <c:pt idx="4">
                  <c:v>6.7800518881522054E-2</c:v>
                </c:pt>
                <c:pt idx="5">
                  <c:v>7.6044969731911216E-2</c:v>
                </c:pt>
                <c:pt idx="6">
                  <c:v>3.1132891323147883E-2</c:v>
                </c:pt>
                <c:pt idx="7">
                  <c:v>1.9717497837993658E-2</c:v>
                </c:pt>
                <c:pt idx="8">
                  <c:v>1.4125108100317094E-2</c:v>
                </c:pt>
                <c:pt idx="9">
                  <c:v>1.5508792159123666E-2</c:v>
                </c:pt>
                <c:pt idx="10">
                  <c:v>0.32729893341020466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ED-4EB7-A82B-B0525CB71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C-4AE4-A582-958E963F4DB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C-4AE4-A582-958E963F4D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AC-4AE4-A582-958E963F4D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AC-4AE4-A582-958E963F4D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AC-4AE4-A582-958E963F4D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AC-4AE4-A582-958E963F4D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AC-4AE4-A582-958E963F4D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AC-4AE4-A582-958E963F4D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27881</c:v>
                </c:pt>
                <c:pt idx="1">
                  <c:v>2295</c:v>
                </c:pt>
                <c:pt idx="2">
                  <c:v>25586</c:v>
                </c:pt>
                <c:pt idx="3">
                  <c:v>11474</c:v>
                </c:pt>
                <c:pt idx="4">
                  <c:v>2595</c:v>
                </c:pt>
                <c:pt idx="5">
                  <c:v>2501</c:v>
                </c:pt>
                <c:pt idx="6">
                  <c:v>676</c:v>
                </c:pt>
                <c:pt idx="7">
                  <c:v>621</c:v>
                </c:pt>
                <c:pt idx="8">
                  <c:v>430</c:v>
                </c:pt>
                <c:pt idx="9">
                  <c:v>136</c:v>
                </c:pt>
                <c:pt idx="10">
                  <c:v>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AC-4AE4-A582-958E963F4DBB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2.2668084950298928E-2</c:v>
                </c:pt>
                <c:pt idx="1">
                  <c:v>0.48447606727037518</c:v>
                </c:pt>
                <c:pt idx="2">
                  <c:v>-5.0939067542870031E-3</c:v>
                </c:pt>
                <c:pt idx="3">
                  <c:v>1.7649667405764902E-2</c:v>
                </c:pt>
                <c:pt idx="4">
                  <c:v>0.12826086956521743</c:v>
                </c:pt>
                <c:pt idx="5">
                  <c:v>-0.25343283582089549</c:v>
                </c:pt>
                <c:pt idx="6">
                  <c:v>-7.342143906020504E-3</c:v>
                </c:pt>
                <c:pt idx="7">
                  <c:v>0.1607476635514018</c:v>
                </c:pt>
                <c:pt idx="8">
                  <c:v>0.6796875</c:v>
                </c:pt>
                <c:pt idx="9">
                  <c:v>-0.22285714285714286</c:v>
                </c:pt>
                <c:pt idx="10">
                  <c:v>1.1196641007698016E-3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AC-4AE4-A582-958E963F4DB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AC-4AE4-A582-958E963F4D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AC-4AE4-A582-958E963F4D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AC-4AE4-A582-958E963F4D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AC-4AE4-A582-958E963F4D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AC-4AE4-A582-958E963F4D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AC-4AE4-A582-958E963F4D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AC-4AE4-A582-958E963F4DBB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8.2314120727377066E-2</c:v>
                </c:pt>
                <c:pt idx="2">
                  <c:v>0.91768587927262291</c:v>
                </c:pt>
                <c:pt idx="3">
                  <c:v>0.41153473691761416</c:v>
                </c:pt>
                <c:pt idx="4">
                  <c:v>9.3074136508733543E-2</c:v>
                </c:pt>
                <c:pt idx="5">
                  <c:v>8.9702664897241852E-2</c:v>
                </c:pt>
                <c:pt idx="6">
                  <c:v>2.4245902227323268E-2</c:v>
                </c:pt>
                <c:pt idx="7">
                  <c:v>2.2273232667407911E-2</c:v>
                </c:pt>
                <c:pt idx="8">
                  <c:v>1.5422689286610954E-2</c:v>
                </c:pt>
                <c:pt idx="9">
                  <c:v>4.8778738208816036E-3</c:v>
                </c:pt>
                <c:pt idx="10">
                  <c:v>0.25655464294680963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AC-4AE4-A582-958E963F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2-43C2-85A9-0FA83CFB60C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D2-43C2-85A9-0FA83CFB60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D2-43C2-85A9-0FA83CFB60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D2-43C2-85A9-0FA83CFB60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D2-43C2-85A9-0FA83CFB60C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D2-43C2-85A9-0FA83CFB60C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D2-43C2-85A9-0FA83CFB60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D2-43C2-85A9-0FA83CFB60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112386</c:v>
                </c:pt>
                <c:pt idx="1">
                  <c:v>5177</c:v>
                </c:pt>
                <c:pt idx="2">
                  <c:v>2051</c:v>
                </c:pt>
                <c:pt idx="3">
                  <c:v>3126</c:v>
                </c:pt>
                <c:pt idx="4">
                  <c:v>107209</c:v>
                </c:pt>
                <c:pt idx="5">
                  <c:v>45363</c:v>
                </c:pt>
                <c:pt idx="6">
                  <c:v>9839</c:v>
                </c:pt>
                <c:pt idx="7">
                  <c:v>9275</c:v>
                </c:pt>
                <c:pt idx="8">
                  <c:v>2730</c:v>
                </c:pt>
                <c:pt idx="9">
                  <c:v>1949</c:v>
                </c:pt>
                <c:pt idx="10">
                  <c:v>2661</c:v>
                </c:pt>
                <c:pt idx="11">
                  <c:v>1304</c:v>
                </c:pt>
                <c:pt idx="12">
                  <c:v>34088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D2-43C2-85A9-0FA83CFB60C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-2.8693412614730462E-2</c:v>
                </c:pt>
                <c:pt idx="1">
                  <c:v>-0.21939083232810619</c:v>
                </c:pt>
                <c:pt idx="2">
                  <c:v>-0.47139175257731958</c:v>
                </c:pt>
                <c:pt idx="3">
                  <c:v>0.13590116279069764</c:v>
                </c:pt>
                <c:pt idx="4">
                  <c:v>-1.7098483598291025E-2</c:v>
                </c:pt>
                <c:pt idx="5">
                  <c:v>3.6134396199264618E-2</c:v>
                </c:pt>
                <c:pt idx="6">
                  <c:v>-0.10489446870451236</c:v>
                </c:pt>
                <c:pt idx="7">
                  <c:v>-0.15296803652968038</c:v>
                </c:pt>
                <c:pt idx="8">
                  <c:v>-5.4054054054054057E-2</c:v>
                </c:pt>
                <c:pt idx="9">
                  <c:v>-0.15591165006496321</c:v>
                </c:pt>
                <c:pt idx="10">
                  <c:v>7.9513184584178553E-2</c:v>
                </c:pt>
                <c:pt idx="11">
                  <c:v>-0.28547945205479452</c:v>
                </c:pt>
                <c:pt idx="12">
                  <c:v>6.555247150534349E-3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D2-43C2-85A9-0FA83CFB60C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D2-43C2-85A9-0FA83CFB60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D2-43C2-85A9-0FA83CFB60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D2-43C2-85A9-0FA83CFB60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D2-43C2-85A9-0FA83CFB60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D2-43C2-85A9-0FA83CFB60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D2-43C2-85A9-0FA83CFB60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D2-43C2-85A9-0FA83CFB60C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4.6064456426957091E-2</c:v>
                </c:pt>
                <c:pt idx="2">
                  <c:v>1.8249604043208228E-2</c:v>
                </c:pt>
                <c:pt idx="3">
                  <c:v>2.7814852383748867E-2</c:v>
                </c:pt>
                <c:pt idx="4">
                  <c:v>0.95393554357304289</c:v>
                </c:pt>
                <c:pt idx="5">
                  <c:v>0.40363568415994877</c:v>
                </c:pt>
                <c:pt idx="6">
                  <c:v>8.7546491555887743E-2</c:v>
                </c:pt>
                <c:pt idx="7">
                  <c:v>8.252807289164131E-2</c:v>
                </c:pt>
                <c:pt idx="8">
                  <c:v>2.4291281832256685E-2</c:v>
                </c:pt>
                <c:pt idx="9">
                  <c:v>1.7342017689036E-2</c:v>
                </c:pt>
                <c:pt idx="10">
                  <c:v>2.3677326357375475E-2</c:v>
                </c:pt>
                <c:pt idx="11">
                  <c:v>1.160286868471162E-2</c:v>
                </c:pt>
                <c:pt idx="12">
                  <c:v>0.30331180040218531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D2-43C2-85A9-0FA83CFB6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E-4112-B2BD-BABA5493ABB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E-4112-B2BD-BABA5493ABB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E-4112-B2BD-BABA5493AB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E-4112-B2BD-BABA5493ABB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E-4112-B2BD-BABA5493AB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1E-4112-B2BD-BABA5493AB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12">
                  <c:v>664657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1E-4112-B2BD-BABA5493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1E-4112-B2BD-BABA5493AB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1E-4112-B2BD-BABA5493AB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1E-4112-B2BD-BABA5493AB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1E-4112-B2BD-BABA5493AB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1E-4112-B2BD-BABA5493AB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1E-4112-B2BD-BABA5493AB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1E-4112-B2BD-BABA5493AB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1E-4112-B2BD-BABA5493AB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1E-4112-B2BD-BABA5493AB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1E-4112-B2BD-BABA5493AB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1E-4112-B2BD-BABA5493AB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1E-4112-B2BD-BABA5493AB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1E-4112-B2BD-BABA5493AB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1E-4112-B2BD-BABA5493AB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1E-4112-B2BD-BABA5493ABB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12">
                  <c:v>-1.0483862563439916E-2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1E-4112-B2BD-BABA5493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4-4347-99E2-55132ADF475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4-4347-99E2-55132ADF475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4-4347-99E2-55132ADF47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4-4347-99E2-55132ADF475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4-4347-99E2-55132ADF47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E4-4347-99E2-55132ADF47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3">
                  <c:v>1123</c:v>
                </c:pt>
                <c:pt idx="12">
                  <c:v>2730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E4-4347-99E2-55132ADF4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E4-4347-99E2-55132ADF47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E4-4347-99E2-55132ADF47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4-4347-99E2-55132ADF47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4-4347-99E2-55132ADF47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4-4347-99E2-55132ADF47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4-4347-99E2-55132ADF47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4-4347-99E2-55132ADF47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4-4347-99E2-55132ADF47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4-4347-99E2-55132ADF47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4-4347-99E2-55132ADF47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4-4347-99E2-55132ADF47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E4-4347-99E2-55132ADF47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E4-4347-99E2-55132ADF47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E4-4347-99E2-55132ADF47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E4-4347-99E2-55132ADF475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3">
                  <c:v>0.99467140319715819</c:v>
                </c:pt>
                <c:pt idx="12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E4-4347-99E2-55132ADF4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4-4B86-85D5-89BD9D49753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4-4B86-85D5-89BD9D49753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4-4B86-85D5-89BD9D497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4-4B86-85D5-89BD9D49753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4-4B86-85D5-89BD9D497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D4-4B86-85D5-89BD9D497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3">
                  <c:v>8301</c:v>
                </c:pt>
                <c:pt idx="12">
                  <c:v>18459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D4-4B86-85D5-89BD9D49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D4-4B86-85D5-89BD9D4975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D4-4B86-85D5-89BD9D4975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4-4B86-85D5-89BD9D497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4-4B86-85D5-89BD9D497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4-4B86-85D5-89BD9D497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4-4B86-85D5-89BD9D497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4-4B86-85D5-89BD9D497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4-4B86-85D5-89BD9D497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4-4B86-85D5-89BD9D497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4-4B86-85D5-89BD9D497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4-4B86-85D5-89BD9D497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4-4B86-85D5-89BD9D497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4-4B86-85D5-89BD9D497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4-4B86-85D5-89BD9D497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4-4B86-85D5-89BD9D49753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3">
                  <c:v>0.58385804235832861</c:v>
                </c:pt>
                <c:pt idx="12">
                  <c:v>-0.10284325637910086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D4-4B86-85D5-89BD9D49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2-42C1-8646-0BE8204A1BF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2-42C1-8646-0BE8204A1BF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2-42C1-8646-0BE8204A1B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2-42C1-8646-0BE8204A1BF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2-42C1-8646-0BE8204A1B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B2-42C1-8646-0BE8204A1B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3">
                  <c:v>5202</c:v>
                </c:pt>
                <c:pt idx="12">
                  <c:v>13388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B2-42C1-8646-0BE8204A1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B2-42C1-8646-0BE8204A1B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B2-42C1-8646-0BE8204A1B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B2-42C1-8646-0BE8204A1B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B2-42C1-8646-0BE8204A1B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B2-42C1-8646-0BE8204A1B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2-42C1-8646-0BE8204A1B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2-42C1-8646-0BE8204A1B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2-42C1-8646-0BE8204A1B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2-42C1-8646-0BE8204A1B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2-42C1-8646-0BE8204A1B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2-42C1-8646-0BE8204A1B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2-42C1-8646-0BE8204A1B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2-42C1-8646-0BE8204A1B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2-42C1-8646-0BE8204A1B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2-42C1-8646-0BE8204A1BF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3">
                  <c:v>0.92524056254626208</c:v>
                </c:pt>
                <c:pt idx="12">
                  <c:v>0.28730769230769226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B2-42C1-8646-0BE8204A1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9-4C51-B05C-102055C496C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9-4C51-B05C-102055C496C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9-4C51-B05C-102055C496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9-4C51-B05C-102055C496C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9-4C51-B05C-102055C496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99-4C51-B05C-102055C496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3">
                  <c:v>3099</c:v>
                </c:pt>
                <c:pt idx="12">
                  <c:v>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99-4C51-B05C-102055C4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99-4C51-B05C-102055C496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99-4C51-B05C-102055C496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99-4C51-B05C-102055C496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99-4C51-B05C-102055C496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99-4C51-B05C-102055C496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99-4C51-B05C-102055C496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99-4C51-B05C-102055C496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99-4C51-B05C-102055C496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99-4C51-B05C-102055C496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99-4C51-B05C-102055C496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99-4C51-B05C-102055C496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99-4C51-B05C-102055C496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99-4C51-B05C-102055C496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99-4C51-B05C-102055C496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99-4C51-B05C-102055C496C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3">
                  <c:v>0.22055927530523833</c:v>
                </c:pt>
                <c:pt idx="12">
                  <c:v>-0.50162162162162161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99-4C51-B05C-102055C4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6-4103-BC01-4E6DB310749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6-4103-BC01-4E6DB310749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46-4103-BC01-4E6DB31074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6-4103-BC01-4E6DB310749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6-4103-BC01-4E6DB31074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46-4103-BC01-4E6DB31074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3">
                  <c:v>151843</c:v>
                </c:pt>
                <c:pt idx="12">
                  <c:v>646198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46-4103-BC01-4E6DB3107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46-4103-BC01-4E6DB31074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46-4103-BC01-4E6DB31074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46-4103-BC01-4E6DB31074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46-4103-BC01-4E6DB31074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46-4103-BC01-4E6DB31074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6-4103-BC01-4E6DB31074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6-4103-BC01-4E6DB31074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6-4103-BC01-4E6DB31074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6-4103-BC01-4E6DB31074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6-4103-BC01-4E6DB31074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6-4103-BC01-4E6DB31074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6-4103-BC01-4E6DB31074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6-4103-BC01-4E6DB31074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6-4103-BC01-4E6DB31074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6-4103-BC01-4E6DB310749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3">
                  <c:v>1.6209234311107545E-2</c:v>
                </c:pt>
                <c:pt idx="12">
                  <c:v>-7.5653792518782792E-3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46-4103-BC01-4E6DB3107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52-493A-9119-4AADB722B91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2-493A-9119-4AADB722B91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52-493A-9119-4AADB722B9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2-493A-9119-4AADB722B91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52-493A-9119-4AADB722B9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52-493A-9119-4AADB722B9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3">
                  <c:v>70585</c:v>
                </c:pt>
                <c:pt idx="12">
                  <c:v>281498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52-493A-9119-4AADB722B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52-493A-9119-4AADB722B9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52-493A-9119-4AADB722B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52-493A-9119-4AADB722B9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52-493A-9119-4AADB722B9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52-493A-9119-4AADB722B9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52-493A-9119-4AADB722B9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52-493A-9119-4AADB722B9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2-493A-9119-4AADB722B9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2-493A-9119-4AADB722B9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2-493A-9119-4AADB722B9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2-493A-9119-4AADB722B9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2-493A-9119-4AADB722B9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2-493A-9119-4AADB722B9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2-493A-9119-4AADB722B9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2-493A-9119-4AADB722B91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3">
                  <c:v>8.3589192508443322E-2</c:v>
                </c:pt>
                <c:pt idx="12">
                  <c:v>7.2761570854213975E-2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52-493A-9119-4AADB722B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40-4194-8F2C-F6DFDBF9C61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0-4194-8F2C-F6DFDBF9C61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40-4194-8F2C-F6DFDBF9C6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40-4194-8F2C-F6DFDBF9C61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40-4194-8F2C-F6DFDBF9C6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40-4194-8F2C-F6DFDBF9C6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3">
                  <c:v>16806</c:v>
                </c:pt>
                <c:pt idx="12">
                  <c:v>66393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40-4194-8F2C-F6DFDBF9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40-4194-8F2C-F6DFDBF9C6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40-4194-8F2C-F6DFDBF9C6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0-4194-8F2C-F6DFDBF9C6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0-4194-8F2C-F6DFDBF9C6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0-4194-8F2C-F6DFDBF9C6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0-4194-8F2C-F6DFDBF9C6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0-4194-8F2C-F6DFDBF9C6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0-4194-8F2C-F6DFDBF9C6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0-4194-8F2C-F6DFDBF9C6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0-4194-8F2C-F6DFDBF9C6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40-4194-8F2C-F6DFDBF9C6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40-4194-8F2C-F6DFDBF9C6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40-4194-8F2C-F6DFDBF9C6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40-4194-8F2C-F6DFDBF9C6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40-4194-8F2C-F6DFDBF9C61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3">
                  <c:v>6.5019011406844074E-2</c:v>
                </c:pt>
                <c:pt idx="12">
                  <c:v>-0.13740596863672383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40-4194-8F2C-F6DFDBF9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12-4B0C-A5FE-BD3D312E79A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2-4B0C-A5FE-BD3D312E79A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12-4B0C-A5FE-BD3D312E79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12-4B0C-A5FE-BD3D312E79A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2-4B0C-A5FE-BD3D312E79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12-4B0C-A5FE-BD3D312E79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3">
                  <c:v>13583</c:v>
                </c:pt>
                <c:pt idx="12">
                  <c:v>52750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12-4B0C-A5FE-BD3D312E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12-4B0C-A5FE-BD3D312E79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12-4B0C-A5FE-BD3D312E79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12-4B0C-A5FE-BD3D312E79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12-4B0C-A5FE-BD3D312E79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12-4B0C-A5FE-BD3D312E79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12-4B0C-A5FE-BD3D312E79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12-4B0C-A5FE-BD3D312E79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2-4B0C-A5FE-BD3D312E79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2-4B0C-A5FE-BD3D312E79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2-4B0C-A5FE-BD3D312E79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2-4B0C-A5FE-BD3D312E79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2-4B0C-A5FE-BD3D312E79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2-4B0C-A5FE-BD3D312E79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2-4B0C-A5FE-BD3D312E79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2-4B0C-A5FE-BD3D312E79A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3">
                  <c:v>-0.28306766599809985</c:v>
                </c:pt>
                <c:pt idx="12">
                  <c:v>-0.13213010644773859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12-4B0C-A5FE-BD3D312E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4-4BF4-934C-1D0F011A90B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4-4BF4-934C-1D0F011A90B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4-4BF4-934C-1D0F011A90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4-4BF4-934C-1D0F011A90B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4-4BF4-934C-1D0F011A90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4-4BF4-934C-1D0F011A90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3">
                  <c:v>3393</c:v>
                </c:pt>
                <c:pt idx="12">
                  <c:v>11093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64-4BF4-934C-1D0F011A9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64-4BF4-934C-1D0F011A90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64-4BF4-934C-1D0F011A90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64-4BF4-934C-1D0F011A90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64-4BF4-934C-1D0F011A90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64-4BF4-934C-1D0F011A90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4-4BF4-934C-1D0F011A90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64-4BF4-934C-1D0F011A90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64-4BF4-934C-1D0F011A90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64-4BF4-934C-1D0F011A90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64-4BF4-934C-1D0F011A90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64-4BF4-934C-1D0F011A90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64-4BF4-934C-1D0F011A90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64-4BF4-934C-1D0F011A90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64-4BF4-934C-1D0F011A90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64-4BF4-934C-1D0F011A90B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3">
                  <c:v>-3.2506415739948724E-2</c:v>
                </c:pt>
                <c:pt idx="12">
                  <c:v>-0.2557531029855753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64-4BF4-934C-1D0F011A9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B-4497-861A-A2817714500B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B-4497-861A-A2817714500B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B-4497-861A-A281771450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B-4497-861A-A2817714500B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B-4497-861A-A281771450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7B-4497-861A-A281771450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3">
                  <c:v>4247</c:v>
                </c:pt>
                <c:pt idx="12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7B-4497-861A-A2817714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7B-4497-861A-A281771450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7B-4497-861A-A281771450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7B-4497-861A-A281771450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7B-4497-861A-A281771450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7B-4497-861A-A281771450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7B-4497-861A-A281771450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7B-4497-861A-A281771450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7B-4497-861A-A281771450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7B-4497-861A-A281771450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B-4497-861A-A281771450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B-4497-861A-A281771450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B-4497-861A-A281771450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B-4497-861A-A281771450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B-4497-861A-A281771450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B-4497-861A-A2817714500B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3">
                  <c:v>-0.10739806641445981</c:v>
                </c:pt>
                <c:pt idx="12">
                  <c:v>-0.20544600073719133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7B-4497-861A-A2817714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D-4377-9254-658F7DC2ACD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D-4377-9254-658F7DC2ACD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D-4377-9254-658F7DC2AC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D-4377-9254-658F7DC2ACD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D-4377-9254-658F7DC2AC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7D-4377-9254-658F7DC2AC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3">
                  <c:v>2670</c:v>
                </c:pt>
                <c:pt idx="12">
                  <c:v>17546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7D-4377-9254-658F7DC2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7D-4377-9254-658F7DC2AC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7D-4377-9254-658F7DC2AC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7D-4377-9254-658F7DC2AC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7D-4377-9254-658F7DC2AC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7D-4377-9254-658F7DC2AC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7D-4377-9254-658F7DC2AC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7D-4377-9254-658F7DC2AC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D-4377-9254-658F7DC2AC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D-4377-9254-658F7DC2AC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D-4377-9254-658F7DC2AC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D-4377-9254-658F7DC2AC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D-4377-9254-658F7DC2AC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7D-4377-9254-658F7DC2AC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7D-4377-9254-658F7DC2AC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7D-4377-9254-658F7DC2ACD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3">
                  <c:v>0.78237650200267028</c:v>
                </c:pt>
                <c:pt idx="12">
                  <c:v>9.676209526190771E-2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7D-4377-9254-658F7DC2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4-4289-B9B9-251E1D0BB28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4-4289-B9B9-251E1D0BB28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4-4289-B9B9-251E1D0BB2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4-4289-B9B9-251E1D0BB28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4-4289-B9B9-251E1D0BB2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74-4289-B9B9-251E1D0BB2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3">
                  <c:v>1127</c:v>
                </c:pt>
                <c:pt idx="12">
                  <c:v>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74-4289-B9B9-251E1D0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74-4289-B9B9-251E1D0BB2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74-4289-B9B9-251E1D0BB2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74-4289-B9B9-251E1D0BB2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74-4289-B9B9-251E1D0BB2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74-4289-B9B9-251E1D0BB2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4-4289-B9B9-251E1D0BB2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4-4289-B9B9-251E1D0BB2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4-4289-B9B9-251E1D0BB2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4-4289-B9B9-251E1D0BB2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4-4289-B9B9-251E1D0BB2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4-4289-B9B9-251E1D0BB2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4-4289-B9B9-251E1D0BB2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4-4289-B9B9-251E1D0BB2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4-4289-B9B9-251E1D0BB2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4-4289-B9B9-251E1D0BB28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3">
                  <c:v>0.37439024390243913</c:v>
                </c:pt>
                <c:pt idx="12">
                  <c:v>-0.47993664202745512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74-4289-B9B9-251E1D0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6-4F7B-8843-CA1E3CD26B8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6-4F7B-8843-CA1E3CD26B8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6-4F7B-8843-CA1E3CD26B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6-4F7B-8843-CA1E3CD26B8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6-4F7B-8843-CA1E3CD26B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A6-4F7B-8843-CA1E3CD26B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3">
                  <c:v>897</c:v>
                </c:pt>
                <c:pt idx="12">
                  <c:v>8526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A6-4F7B-8843-CA1E3CD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A6-4F7B-8843-CA1E3CD26B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A6-4F7B-8843-CA1E3CD26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A6-4F7B-8843-CA1E3CD26B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A6-4F7B-8843-CA1E3CD26B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A6-4F7B-8843-CA1E3CD26B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A6-4F7B-8843-CA1E3CD26B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A6-4F7B-8843-CA1E3CD26B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6-4F7B-8843-CA1E3CD26B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6-4F7B-8843-CA1E3CD26B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6-4F7B-8843-CA1E3CD26B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6-4F7B-8843-CA1E3CD26B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6-4F7B-8843-CA1E3CD26B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6-4F7B-8843-CA1E3CD26B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6-4F7B-8843-CA1E3CD26B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6-4F7B-8843-CA1E3CD26B8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3">
                  <c:v>-2.5000000000000022E-2</c:v>
                </c:pt>
                <c:pt idx="12">
                  <c:v>-0.17805842090041457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A6-4F7B-8843-CA1E3CD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5-4EC1-8150-3845D4D4CB2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5-4EC1-8150-3845D4D4CB2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5-4EC1-8150-3845D4D4CB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5-4EC1-8150-3845D4D4CB2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5-4EC1-8150-3845D4D4CB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25-4EC1-8150-3845D4D4CB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12">
                  <c:v>664657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25-4EC1-8150-3845D4D4C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25-4EC1-8150-3845D4D4CB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25-4EC1-8150-3845D4D4CB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5-4EC1-8150-3845D4D4CB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5-4EC1-8150-3845D4D4CB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5-4EC1-8150-3845D4D4CB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5-4EC1-8150-3845D4D4CB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5-4EC1-8150-3845D4D4CB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5-4EC1-8150-3845D4D4CB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5-4EC1-8150-3845D4D4CB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5-4EC1-8150-3845D4D4CB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5-4EC1-8150-3845D4D4CB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5-4EC1-8150-3845D4D4CB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5-4EC1-8150-3845D4D4CB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5-4EC1-8150-3845D4D4CB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5-4EC1-8150-3845D4D4CB2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12">
                  <c:v>-1.0483862563439916E-2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25-4EC1-8150-3845D4D4C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3-4887-B7BF-CE20E142059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3-4887-B7BF-CE20E142059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3-4887-B7BF-CE20E14205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3-4887-B7BF-CE20E142059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3-4887-B7BF-CE20E14205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53-4887-B7BF-CE20E14205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3">
                  <c:v>131324</c:v>
                </c:pt>
                <c:pt idx="12">
                  <c:v>541025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53-4887-B7BF-CE20E142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53-4887-B7BF-CE20E14205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53-4887-B7BF-CE20E14205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53-4887-B7BF-CE20E14205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3-4887-B7BF-CE20E14205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3-4887-B7BF-CE20E14205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3-4887-B7BF-CE20E14205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3-4887-B7BF-CE20E14205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3-4887-B7BF-CE20E14205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3-4887-B7BF-CE20E14205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3-4887-B7BF-CE20E14205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3-4887-B7BF-CE20E14205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3-4887-B7BF-CE20E14205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3-4887-B7BF-CE20E14205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3-4887-B7BF-CE20E14205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3-4887-B7BF-CE20E142059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3">
                  <c:v>2.2208146039546239E-3</c:v>
                </c:pt>
                <c:pt idx="12">
                  <c:v>-3.5820895522388096E-2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53-4887-B7BF-CE20E142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A7-48E4-8EA9-3677F85AD98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7-48E4-8EA9-3677F85AD98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A7-48E4-8EA9-3677F85AD98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A7-48E4-8EA9-3677F85AD98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A7-48E4-8EA9-3677F85AD9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A7-48E4-8EA9-3677F85AD98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3">
                  <c:v>107149</c:v>
                </c:pt>
                <c:pt idx="12">
                  <c:v>438095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A7-48E4-8EA9-3677F85A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A7-48E4-8EA9-3677F85AD9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A7-48E4-8EA9-3677F85AD9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7-48E4-8EA9-3677F85AD9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7-48E4-8EA9-3677F85AD9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7-48E4-8EA9-3677F85AD9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7-48E4-8EA9-3677F85AD9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7-48E4-8EA9-3677F85AD9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A7-48E4-8EA9-3677F85AD9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A7-48E4-8EA9-3677F85AD9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A7-48E4-8EA9-3677F85AD9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A7-48E4-8EA9-3677F85AD9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A7-48E4-8EA9-3677F85AD9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A7-48E4-8EA9-3677F85AD9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A7-48E4-8EA9-3677F85AD9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A7-48E4-8EA9-3677F85AD98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3">
                  <c:v>1.0931310262352056E-3</c:v>
                </c:pt>
                <c:pt idx="12">
                  <c:v>-2.9018945539331709E-2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A7-48E4-8EA9-3677F85A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D8-499C-A038-24585239B7E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8-499C-A038-24585239B7E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D8-499C-A038-24585239B7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8-499C-A038-24585239B7E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D8-499C-A038-24585239B7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D8-499C-A038-24585239B7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3">
                  <c:v>24175</c:v>
                </c:pt>
                <c:pt idx="12">
                  <c:v>102930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D8-499C-A038-24585239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D8-499C-A038-24585239B7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D8-499C-A038-24585239B7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8-499C-A038-24585239B7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8-499C-A038-24585239B7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8-499C-A038-24585239B7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8-499C-A038-24585239B7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D8-499C-A038-24585239B7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D8-499C-A038-24585239B7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D8-499C-A038-24585239B7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D8-499C-A038-24585239B7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D8-499C-A038-24585239B7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D8-499C-A038-24585239B7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D8-499C-A038-24585239B7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D8-499C-A038-24585239B7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D8-499C-A038-24585239B7E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3">
                  <c:v>7.2496979292528962E-3</c:v>
                </c:pt>
                <c:pt idx="12">
                  <c:v>-6.3736503633899377E-2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D8-499C-A038-24585239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0-4BAE-9BD6-356F8A5A323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0-4BAE-9BD6-356F8A5A323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0-4BAE-9BD6-356F8A5A32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0-4BAE-9BD6-356F8A5A323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0-4BAE-9BD6-356F8A5A32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40-4BAE-9BD6-356F8A5A32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3">
                  <c:v>28820</c:v>
                </c:pt>
                <c:pt idx="12">
                  <c:v>123632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40-4BAE-9BD6-356F8A5A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40-4BAE-9BD6-356F8A5A32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40-4BAE-9BD6-356F8A5A32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40-4BAE-9BD6-356F8A5A32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40-4BAE-9BD6-356F8A5A32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40-4BAE-9BD6-356F8A5A32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40-4BAE-9BD6-356F8A5A32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40-4BAE-9BD6-356F8A5A32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0-4BAE-9BD6-356F8A5A32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0-4BAE-9BD6-356F8A5A32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0-4BAE-9BD6-356F8A5A32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0-4BAE-9BD6-356F8A5A32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0-4BAE-9BD6-356F8A5A32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0-4BAE-9BD6-356F8A5A32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0-4BAE-9BD6-356F8A5A32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0-4BAE-9BD6-356F8A5A323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3">
                  <c:v>0.21968767192856231</c:v>
                </c:pt>
                <c:pt idx="12">
                  <c:v>0.11809286088953996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40-4BAE-9BD6-356F8A5A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9-40D4-B62D-50E394375FB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0D4-B62D-50E394375FB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9-40D4-B62D-50E394375F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9-40D4-B62D-50E394375FB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9-40D4-B62D-50E394375F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19-40D4-B62D-50E394375FB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12">
                  <c:v>7.1185284352575771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19-40D4-B62D-50E394375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19-40D4-B62D-50E394375F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19-40D4-B62D-50E394375F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9-40D4-B62D-50E394375F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9-40D4-B62D-50E394375F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9-40D4-B62D-50E394375F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9-40D4-B62D-50E394375F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9-40D4-B62D-50E394375F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9-40D4-B62D-50E394375F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9-40D4-B62D-50E394375F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9-40D4-B62D-50E394375F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9-40D4-B62D-50E394375F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9-40D4-B62D-50E394375F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9-40D4-B62D-50E394375F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9-40D4-B62D-50E394375F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9-40D4-B62D-50E394375FB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12">
                  <c:v>0.13127133044336325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19-40D4-B62D-50E394375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24-45E4-A4D2-45D4F72B5E1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4-45E4-A4D2-45D4F72B5E1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24-45E4-A4D2-45D4F72B5E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24-45E4-A4D2-45D4F72B5E1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24-45E4-A4D2-45D4F72B5E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24-45E4-A4D2-45D4F72B5E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3">
                  <c:v>3.6893333333333334</c:v>
                </c:pt>
                <c:pt idx="12">
                  <c:v>3.9274468085106382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24-45E4-A4D2-45D4F72B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24-45E4-A4D2-45D4F72B5E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24-45E4-A4D2-45D4F72B5E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24-45E4-A4D2-45D4F72B5E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24-45E4-A4D2-45D4F72B5E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24-45E4-A4D2-45D4F72B5E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24-45E4-A4D2-45D4F72B5E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24-45E4-A4D2-45D4F72B5E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24-45E4-A4D2-45D4F72B5E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24-45E4-A4D2-45D4F72B5E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24-45E4-A4D2-45D4F72B5E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24-45E4-A4D2-45D4F72B5E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24-45E4-A4D2-45D4F72B5E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24-45E4-A4D2-45D4F72B5E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24-45E4-A4D2-45D4F72B5E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24-45E4-A4D2-45D4F72B5E1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3">
                  <c:v>-0.10025451916124384</c:v>
                </c:pt>
                <c:pt idx="12">
                  <c:v>0.55338974061952628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24-45E4-A4D2-45D4F72B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F-4DC7-BB17-615DFA9596E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F-4DC7-BB17-615DFA9596E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F-4DC7-BB17-615DFA959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F-4DC7-BB17-615DFA9596E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F-4DC7-BB17-615DFA9596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2F-4DC7-BB17-615DFA959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3">
                  <c:v>4.6322350845948357</c:v>
                </c:pt>
                <c:pt idx="12">
                  <c:v>4.9040293040293044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F-4DC7-BB17-615DFA95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2F-4DC7-BB17-615DFA9596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2F-4DC7-BB17-615DFA9596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2F-4DC7-BB17-615DFA9596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2F-4DC7-BB17-615DFA9596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2F-4DC7-BB17-615DFA9596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F-4DC7-BB17-615DFA9596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F-4DC7-BB17-615DFA9596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F-4DC7-BB17-615DFA9596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F-4DC7-BB17-615DFA9596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F-4DC7-BB17-615DFA9596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F-4DC7-BB17-615DFA9596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F-4DC7-BB17-615DFA9596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F-4DC7-BB17-615DFA9596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F-4DC7-BB17-615DFA9596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F-4DC7-BB17-615DFA9596E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3">
                  <c:v>-0.16705443583145207</c:v>
                </c:pt>
                <c:pt idx="12">
                  <c:v>0.40186480186480189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2F-4DC7-BB17-615DFA95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0B-48C6-88F0-3333892DA7B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B-48C6-88F0-3333892DA7B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0B-48C6-88F0-3333892DA7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0B-48C6-88F0-3333892DA7B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0B-48C6-88F0-3333892DA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0B-48C6-88F0-3333892DA7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3">
                  <c:v>2.7497781721384205</c:v>
                </c:pt>
                <c:pt idx="12">
                  <c:v>2.5741116751269035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0B-48C6-88F0-3333892DA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0B-48C6-88F0-3333892DA7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0B-48C6-88F0-3333892DA7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0B-48C6-88F0-3333892DA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0B-48C6-88F0-3333892DA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0B-48C6-88F0-3333892DA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0B-48C6-88F0-3333892DA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0B-48C6-88F0-3333892DA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B-48C6-88F0-3333892DA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B-48C6-88F0-3333892DA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B-48C6-88F0-3333892DA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0B-48C6-88F0-3333892DA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B-48C6-88F0-3333892DA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B-48C6-88F0-3333892DA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B-48C6-88F0-3333892DA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B-48C6-88F0-3333892DA7B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3">
                  <c:v>-0.34656329127621355</c:v>
                </c:pt>
                <c:pt idx="12">
                  <c:v>-0.11200236922367734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0B-48C6-88F0-3333892DA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3-47EB-A1AF-6D3DA85B40F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3-47EB-A1AF-6D3DA85B40F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3-47EB-A1AF-6D3DA85B40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3-47EB-A1AF-6D3DA85B40F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3-47EB-A1AF-6D3DA85B40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93-47EB-A1AF-6D3DA85B40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3">
                  <c:v>21253</c:v>
                </c:pt>
                <c:pt idx="12">
                  <c:v>88670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93-47EB-A1AF-6D3DA85B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93-47EB-A1AF-6D3DA85B40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93-47EB-A1AF-6D3DA85B40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93-47EB-A1AF-6D3DA85B40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93-47EB-A1AF-6D3DA85B40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93-47EB-A1AF-6D3DA85B40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3-47EB-A1AF-6D3DA85B40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3-47EB-A1AF-6D3DA85B40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3-47EB-A1AF-6D3DA85B40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3-47EB-A1AF-6D3DA85B40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3-47EB-A1AF-6D3DA85B40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3-47EB-A1AF-6D3DA85B40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3-47EB-A1AF-6D3DA85B40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3-47EB-A1AF-6D3DA85B40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3-47EB-A1AF-6D3DA85B40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3-47EB-A1AF-6D3DA85B40F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3">
                  <c:v>2.0699260397656349E-2</c:v>
                </c:pt>
                <c:pt idx="12">
                  <c:v>-1.5149832285580977E-2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93-47EB-A1AF-6D3DA85B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1-406C-8E04-C6C3DC6946E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1-406C-8E04-C6C3DC6946E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1-406C-8E04-C6C3DC6946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1-406C-8E04-C6C3DC6946E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1-406C-8E04-C6C3DC6946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B1-406C-8E04-C6C3DC6946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3">
                  <c:v>7.1445442996282882</c:v>
                </c:pt>
                <c:pt idx="12">
                  <c:v>7.2876733957370021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B1-406C-8E04-C6C3DC69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B1-406C-8E04-C6C3DC6946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B1-406C-8E04-C6C3DC6946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B1-406C-8E04-C6C3DC6946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B1-406C-8E04-C6C3DC6946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B1-406C-8E04-C6C3DC6946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B1-406C-8E04-C6C3DC6946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B1-406C-8E04-C6C3DC6946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B1-406C-8E04-C6C3DC6946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B1-406C-8E04-C6C3DC6946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B1-406C-8E04-C6C3DC6946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B1-406C-8E04-C6C3DC6946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B1-406C-8E04-C6C3DC6946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B1-406C-8E04-C6C3DC6946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B1-406C-8E04-C6C3DC6946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B1-406C-8E04-C6C3DC6946E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3">
                  <c:v>-3.1567505193534906E-2</c:v>
                </c:pt>
                <c:pt idx="12">
                  <c:v>5.5694365592834139E-2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B1-406C-8E04-C6C3DC69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8-49E3-9BC6-46C69A552E7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8-49E3-9BC6-46C69A552E7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8-49E3-9BC6-46C69A552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8-49E3-9BC6-46C69A552E7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8-49E3-9BC6-46C69A552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B8-49E3-9BC6-46C69A552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3">
                  <c:v>7.4496042216358838</c:v>
                </c:pt>
                <c:pt idx="12">
                  <c:v>7.619173929518757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B8-49E3-9BC6-46C69A55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B8-49E3-9BC6-46C69A552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B8-49E3-9BC6-46C69A552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8-49E3-9BC6-46C69A552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8-49E3-9BC6-46C69A552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8-49E3-9BC6-46C69A552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8-49E3-9BC6-46C69A552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8-49E3-9BC6-46C69A552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8-49E3-9BC6-46C69A552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8-49E3-9BC6-46C69A552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8-49E3-9BC6-46C69A552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8-49E3-9BC6-46C69A552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8-49E3-9BC6-46C69A552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8-49E3-9BC6-46C69A552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8-49E3-9BC6-46C69A552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8-49E3-9BC6-46C69A552E7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3">
                  <c:v>0.19328251059656143</c:v>
                </c:pt>
                <c:pt idx="12">
                  <c:v>0.39118252361307171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B8-49E3-9BC6-46C69A55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0-4C97-A1BD-7F871D5F334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0-4C97-A1BD-7F871D5F334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A0-4C97-A1BD-7F871D5F33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0-4C97-A1BD-7F871D5F334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0-4C97-A1BD-7F871D5F33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A0-4C97-A1BD-7F871D5F33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3">
                  <c:v>7.8938468764678253</c:v>
                </c:pt>
                <c:pt idx="12">
                  <c:v>8.3136739293764084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A0-4C97-A1BD-7F871D5F3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A0-4C97-A1BD-7F871D5F33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A0-4C97-A1BD-7F871D5F334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2A0-4C97-A1BD-7F871D5F3341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2A0-4C97-A1BD-7F871D5F33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A0-4C97-A1BD-7F871D5F33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A0-4C97-A1BD-7F871D5F33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A0-4C97-A1BD-7F871D5F33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0-4C97-A1BD-7F871D5F33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0-4C97-A1BD-7F871D5F33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0-4C97-A1BD-7F871D5F33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0-4C97-A1BD-7F871D5F33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0-4C97-A1BD-7F871D5F33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0-4C97-A1BD-7F871D5F33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0-4C97-A1BD-7F871D5F33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0-4C97-A1BD-7F871D5F33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0-4C97-A1BD-7F871D5F33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0-4C97-A1BD-7F871D5F334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3">
                  <c:v>-2.0306814254189662</c:v>
                </c:pt>
                <c:pt idx="12">
                  <c:v>-0.58344779065595809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A0-4C97-A1BD-7F871D5F3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5-42A3-9D02-971B07A9306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5-42A3-9D02-971B07A9306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5-42A3-9D02-971B07A930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5-42A3-9D02-971B07A9306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5-42A3-9D02-971B07A930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5-42A3-9D02-971B07A930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3">
                  <c:v>6.1740909090909089</c:v>
                </c:pt>
                <c:pt idx="12">
                  <c:v>6.5051177703785914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5-42A3-9D02-971B07A9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95-42A3-9D02-971B07A930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95-42A3-9D02-971B07A930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95-42A3-9D02-971B07A930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5-42A3-9D02-971B07A930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5-42A3-9D02-971B07A930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5-42A3-9D02-971B07A930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5-42A3-9D02-971B07A930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5-42A3-9D02-971B07A930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5-42A3-9D02-971B07A930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5-42A3-9D02-971B07A930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5-42A3-9D02-971B07A930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5-42A3-9D02-971B07A930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5-42A3-9D02-971B07A930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5-42A3-9D02-971B07A930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5-42A3-9D02-971B07A9306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3">
                  <c:v>0.1879929628033894</c:v>
                </c:pt>
                <c:pt idx="12">
                  <c:v>-0.13688856772653413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95-42A3-9D02-971B07A9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6-452E-B2F8-0E0F6F5729C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6-452E-B2F8-0E0F6F5729C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6-452E-B2F8-0E0F6F5729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6-452E-B2F8-0E0F6F5729C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6-452E-B2F8-0E0F6F5729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F6-452E-B2F8-0E0F6F5729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12">
                  <c:v>6.8180700676090966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F6-452E-B2F8-0E0F6F57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F6-452E-B2F8-0E0F6F5729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F6-452E-B2F8-0E0F6F5729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F6-452E-B2F8-0E0F6F5729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F6-452E-B2F8-0E0F6F5729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F6-452E-B2F8-0E0F6F5729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F6-452E-B2F8-0E0F6F5729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F6-452E-B2F8-0E0F6F5729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F6-452E-B2F8-0E0F6F5729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F6-452E-B2F8-0E0F6F5729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F6-452E-B2F8-0E0F6F5729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F6-452E-B2F8-0E0F6F5729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F6-452E-B2F8-0E0F6F5729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F6-452E-B2F8-0E0F6F5729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F6-452E-B2F8-0E0F6F5729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F6-452E-B2F8-0E0F6F5729C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12">
                  <c:v>-1.3222903911566055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F6-452E-B2F8-0E0F6F57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2-4965-991C-383B8650134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2-4965-991C-383B8650134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52-4965-991C-383B865013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2-4965-991C-383B8650134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2-4965-991C-383B865013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2-4965-991C-383B865013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3">
                  <c:v>7.1983050847457628</c:v>
                </c:pt>
                <c:pt idx="12">
                  <c:v>7.4108293940696175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52-4965-991C-383B86501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52-4965-991C-383B865013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52-4965-991C-383B865013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52-4965-991C-383B86501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52-4965-991C-383B86501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52-4965-991C-383B86501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2-4965-991C-383B86501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2-4965-991C-383B86501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2-4965-991C-383B86501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2-4965-991C-383B86501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2-4965-991C-383B86501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2-4965-991C-383B86501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2-4965-991C-383B86501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2-4965-991C-383B86501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2-4965-991C-383B86501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2-4965-991C-383B8650134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3">
                  <c:v>-1.1490633363068694</c:v>
                </c:pt>
                <c:pt idx="12">
                  <c:v>-2.0834838167790259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52-4965-991C-383B86501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64-47B8-9D33-D6861FC2C54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4-47B8-9D33-D6861FC2C54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64-47B8-9D33-D6861FC2C5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64-47B8-9D33-D6861FC2C54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64-47B8-9D33-D6861FC2C5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64-47B8-9D33-D6861FC2C5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12">
                  <c:v>6.8180700676090966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4-47B8-9D33-D6861FC2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64-47B8-9D33-D6861FC2C5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64-47B8-9D33-D6861FC2C5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64-47B8-9D33-D6861FC2C5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64-47B8-9D33-D6861FC2C5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64-47B8-9D33-D6861FC2C5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64-47B8-9D33-D6861FC2C5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64-47B8-9D33-D6861FC2C5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64-47B8-9D33-D6861FC2C5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64-47B8-9D33-D6861FC2C5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64-47B8-9D33-D6861FC2C5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64-47B8-9D33-D6861FC2C5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64-47B8-9D33-D6861FC2C5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64-47B8-9D33-D6861FC2C5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64-47B8-9D33-D6861FC2C5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64-47B8-9D33-D6861FC2C54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12">
                  <c:v>-1.3222903911566055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64-47B8-9D33-D6861FC2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CF7-AFB4-C522CB78BC7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D-4CF7-AFB4-C522CB78BC7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D-4CF7-AFB4-C522CB78BC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D-4CF7-AFB4-C522CB78BC7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D-4CF7-AFB4-C522CB78BC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7D-4CF7-AFB4-C522CB78BC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3">
                  <c:v>8.34375</c:v>
                </c:pt>
                <c:pt idx="12">
                  <c:v>7.9178700361010828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7D-4CF7-AFB4-C522CB78B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7D-4CF7-AFB4-C522CB78BC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7D-4CF7-AFB4-C522CB78BC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7D-4CF7-AFB4-C522CB78BC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7D-4CF7-AFB4-C522CB78BC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7D-4CF7-AFB4-C522CB78BC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7D-4CF7-AFB4-C522CB78BC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7D-4CF7-AFB4-C522CB78BC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D-4CF7-AFB4-C522CB78BC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D-4CF7-AFB4-C522CB78BC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D-4CF7-AFB4-C522CB78BC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D-4CF7-AFB4-C522CB78BC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D-4CF7-AFB4-C522CB78BC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D-4CF7-AFB4-C522CB78BC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D-4CF7-AFB4-C522CB78BC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D-4CF7-AFB4-C522CB78BC7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3">
                  <c:v>0.9644396551724137</c:v>
                </c:pt>
                <c:pt idx="12">
                  <c:v>-0.26106656921589089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7D-4CF7-AFB4-C522CB78B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C-4D1D-90AA-3859CAF9A34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C-4D1D-90AA-3859CAF9A34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DC-4D1D-90AA-3859CAF9A3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C-4D1D-90AA-3859CAF9A34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C-4D1D-90AA-3859CAF9A3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DC-4D1D-90AA-3859CAF9A3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3">
                  <c:v>9.4421052631578952</c:v>
                </c:pt>
                <c:pt idx="12">
                  <c:v>8.0738636363636367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DC-4D1D-90AA-3859CAF9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DC-4D1D-90AA-3859CAF9A3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DC-4D1D-90AA-3859CAF9A3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DC-4D1D-90AA-3859CAF9A3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DC-4D1D-90AA-3859CAF9A3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DC-4D1D-90AA-3859CAF9A3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DC-4D1D-90AA-3859CAF9A3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DC-4D1D-90AA-3859CAF9A3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DC-4D1D-90AA-3859CAF9A3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DC-4D1D-90AA-3859CAF9A3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DC-4D1D-90AA-3859CAF9A3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DC-4D1D-90AA-3859CAF9A3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DC-4D1D-90AA-3859CAF9A3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DC-4D1D-90AA-3859CAF9A3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DC-4D1D-90AA-3859CAF9A3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DC-4D1D-90AA-3859CAF9A34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3">
                  <c:v>-0.1412280701754387</c:v>
                </c:pt>
                <c:pt idx="12">
                  <c:v>0.87039141414141419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DC-4D1D-90AA-3859CAF9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B3-403E-B36A-BFE308386D4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3-403E-B36A-BFE308386D4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B3-403E-B36A-BFE308386D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3-403E-B36A-BFE308386D4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B3-403E-B36A-BFE308386D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B3-403E-B36A-BFE308386D4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12">
                  <c:v>7.1185284352575771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B3-403E-B36A-BFE30838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B3-403E-B36A-BFE308386D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B3-403E-B36A-BFE308386D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3-403E-B36A-BFE308386D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3-403E-B36A-BFE308386D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3-403E-B36A-BFE308386D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B3-403E-B36A-BFE308386D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B3-403E-B36A-BFE308386D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B3-403E-B36A-BFE308386D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B3-403E-B36A-BFE308386D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B3-403E-B36A-BFE308386D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B3-403E-B36A-BFE308386D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B3-403E-B36A-BFE308386D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B3-403E-B36A-BFE308386D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B3-403E-B36A-BFE308386D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B3-403E-B36A-BFE308386D4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12">
                  <c:v>0.13127133044336325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B3-403E-B36A-BFE30838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4-46CE-BB06-53B3DE773CC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4-46CE-BB06-53B3DE773CC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4-46CE-BB06-53B3DE773C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4-46CE-BB06-53B3DE773CC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C4-46CE-BB06-53B3DE773C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C4-46CE-BB06-53B3DE773C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3">
                  <c:v>9475</c:v>
                </c:pt>
                <c:pt idx="12">
                  <c:v>36946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C4-46CE-BB06-53B3DE773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C4-46CE-BB06-53B3DE773C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C4-46CE-BB06-53B3DE773C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C4-46CE-BB06-53B3DE773C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C4-46CE-BB06-53B3DE773C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C4-46CE-BB06-53B3DE773C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C4-46CE-BB06-53B3DE773C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C4-46CE-BB06-53B3DE773C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4-46CE-BB06-53B3DE773C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4-46CE-BB06-53B3DE773C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4-46CE-BB06-53B3DE773C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4-46CE-BB06-53B3DE773C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4-46CE-BB06-53B3DE773C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4-46CE-BB06-53B3DE773C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4-46CE-BB06-53B3DE773C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4-46CE-BB06-53B3DE773CC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3">
                  <c:v>5.5475103041105145E-2</c:v>
                </c:pt>
                <c:pt idx="12">
                  <c:v>1.7684001762891199E-2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C4-46CE-BB06-53B3DE773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5-4304-9A20-083180317DA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5-4304-9A20-083180317DA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5-4304-9A20-083180317D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5-4304-9A20-083180317DA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5-4304-9A20-083180317D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D5-4304-9A20-083180317D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3">
                  <c:v>6.8284109816971714</c:v>
                </c:pt>
                <c:pt idx="12">
                  <c:v>7.1164090759618546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D5-4304-9A20-083180317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D5-4304-9A20-083180317D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D5-4304-9A20-083180317D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D5-4304-9A20-083180317D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D5-4304-9A20-083180317D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D5-4304-9A20-083180317D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5-4304-9A20-083180317D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5-4304-9A20-083180317D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5-4304-9A20-083180317D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5-4304-9A20-083180317D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5-4304-9A20-083180317D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5-4304-9A20-083180317D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5-4304-9A20-083180317D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5-4304-9A20-083180317D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D5-4304-9A20-083180317D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D5-4304-9A20-083180317DA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3">
                  <c:v>-0.25905115590559813</c:v>
                </c:pt>
                <c:pt idx="12">
                  <c:v>2.0387527072179168E-2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D5-4304-9A20-083180317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C-4DDB-9C8D-106292A04DA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C-4DDB-9C8D-106292A04DA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C-4DDB-9C8D-106292A04D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C-4DDB-9C8D-106292A04DA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C-4DDB-9C8D-106292A04D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FC-4DDB-9C8D-106292A04D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3">
                  <c:v>6.8985964460468709</c:v>
                </c:pt>
                <c:pt idx="12">
                  <c:v>7.2345432327102186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FC-4DDB-9C8D-106292A0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FC-4DDB-9C8D-106292A04D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FC-4DDB-9C8D-106292A04D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FC-4DDB-9C8D-106292A04D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FC-4DDB-9C8D-106292A04D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FC-4DDB-9C8D-106292A04D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C-4DDB-9C8D-106292A04D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C-4DDB-9C8D-106292A04D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C-4DDB-9C8D-106292A04D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C-4DDB-9C8D-106292A04D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C-4DDB-9C8D-106292A04D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C-4DDB-9C8D-106292A04D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C-4DDB-9C8D-106292A04D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C-4DDB-9C8D-106292A04D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C-4DDB-9C8D-106292A04D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C-4DDB-9C8D-106292A04DA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3">
                  <c:v>-0.32061305078302205</c:v>
                </c:pt>
                <c:pt idx="12">
                  <c:v>4.7773410634484037E-3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FC-4DDB-9C8D-106292A0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B-4C59-B60D-06AA6CB6822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B-4C59-B60D-06AA6CB6822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AB-4C59-B60D-06AA6CB682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B-4C59-B60D-06AA6CB6822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B-4C59-B60D-06AA6CB682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AB-4C59-B60D-06AA6CB682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3">
                  <c:v>6.5337837837837842</c:v>
                </c:pt>
                <c:pt idx="12">
                  <c:v>6.6539530674251726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AB-4C59-B60D-06AA6CB68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AB-4C59-B60D-06AA6CB682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AB-4C59-B60D-06AA6CB682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AB-4C59-B60D-06AA6CB682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AB-4C59-B60D-06AA6CB682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AB-4C59-B60D-06AA6CB682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AB-4C59-B60D-06AA6CB682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B-4C59-B60D-06AA6CB682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AB-4C59-B60D-06AA6CB682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AB-4C59-B60D-06AA6CB682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B-4C59-B60D-06AA6CB682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B-4C59-B60D-06AA6CB682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B-4C59-B60D-06AA6CB682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B-4C59-B60D-06AA6CB682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B-4C59-B60D-06AA6CB682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B-4C59-B60D-06AA6CB6822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3">
                  <c:v>-2.0285031071486159E-2</c:v>
                </c:pt>
                <c:pt idx="12">
                  <c:v>5.8656408957357797E-2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AB-4C59-B60D-06AA6CB68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4-4549-A62E-8D7AB58AA19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4-4549-A62E-8D7AB58AA19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4-4549-A62E-8D7AB58AA1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4-4549-A62E-8D7AB58AA19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4-4549-A62E-8D7AB58AA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4-4549-A62E-8D7AB58AA1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3">
                  <c:v>6.7478342308592838</c:v>
                </c:pt>
                <c:pt idx="12">
                  <c:v>7.1278178149322571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D4-4549-A62E-8D7AB58A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D4-4549-A62E-8D7AB58AA1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D4-4549-A62E-8D7AB58AA1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D4-4549-A62E-8D7AB58AA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D4-4549-A62E-8D7AB58AA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D4-4549-A62E-8D7AB58AA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4-4549-A62E-8D7AB58AA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4-4549-A62E-8D7AB58AA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4-4549-A62E-8D7AB58AA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4-4549-A62E-8D7AB58AA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4-4549-A62E-8D7AB58AA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4-4549-A62E-8D7AB58AA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4-4549-A62E-8D7AB58AA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4-4549-A62E-8D7AB58AA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4-4549-A62E-8D7AB58AA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4-4549-A62E-8D7AB58AA19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3">
                  <c:v>0.39082589080009633</c:v>
                </c:pt>
                <c:pt idx="12">
                  <c:v>0.64482062919116867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D4-4549-A62E-8D7AB58A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0-45D3-8270-EC88CFD2038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5D3-8270-EC88CFD2038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0-45D3-8270-EC88CFD203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5D3-8270-EC88CFD2038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0-45D3-8270-EC88CFD203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D0-45D3-8270-EC88CFD203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  <c:pt idx="3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D0-45D3-8270-EC88CFD20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D0-45D3-8270-EC88CFD203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D0-45D3-8270-EC88CFD203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D0-45D3-8270-EC88CFD203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0-45D3-8270-EC88CFD203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0-45D3-8270-EC88CFD203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0-45D3-8270-EC88CFD203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0-45D3-8270-EC88CFD203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0-45D3-8270-EC88CFD203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0-45D3-8270-EC88CFD203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0-45D3-8270-EC88CFD203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0-45D3-8270-EC88CFD203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0-45D3-8270-EC88CFD203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0-45D3-8270-EC88CFD203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0-45D3-8270-EC88CFD203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0-45D3-8270-EC88CFD2038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  <c:pt idx="3">
                  <c:v>2.2399203583872485E-2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D0-45D3-8270-EC88CFD20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A-42B3-8FE6-2B73FACF18B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A-42B3-8FE6-2B73FACF18B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A-42B3-8FE6-2B73FACF18B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A-42B3-8FE6-2B73FACF18B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A-42B3-8FE6-2B73FACF18B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  <c:pt idx="3">
                  <c:v>0.55149999999999999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7A-42B3-8FE6-2B73FACF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7A-42B3-8FE6-2B73FACF18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7A-42B3-8FE6-2B73FACF18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A-42B3-8FE6-2B73FACF18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7A-42B3-8FE6-2B73FACF18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A-42B3-8FE6-2B73FACF18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A-42B3-8FE6-2B73FACF18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A-42B3-8FE6-2B73FACF18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A-42B3-8FE6-2B73FACF18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A-42B3-8FE6-2B73FACF18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A-42B3-8FE6-2B73FACF18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A-42B3-8FE6-2B73FACF18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A-42B3-8FE6-2B73FACF18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A-42B3-8FE6-2B73FACF18B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  <c:pt idx="3">
                  <c:v>0.16227608008429906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7A-42B3-8FE6-2B73FACF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7-4282-AA22-3358D26C9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7-4282-AA22-3358D26C99B5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7-4282-AA22-3358D26C9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7-4282-AA22-3358D26C99B5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7-4282-AA22-3358D26C9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  <c:pt idx="3">
                  <c:v>0.75950000000000006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7-4282-AA22-3358D26C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D7-4282-AA22-3358D26C99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D7-4282-AA22-3358D26C99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7-4282-AA22-3358D26C99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7-4282-AA22-3358D26C99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7-4282-AA22-3358D26C99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7-4282-AA22-3358D26C99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7-4282-AA22-3358D26C99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7-4282-AA22-3358D26C99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7-4282-AA22-3358D26C99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7-4282-AA22-3358D26C99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7-4282-AA22-3358D26C99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7-4282-AA22-3358D26C99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7-4282-AA22-3358D26C99B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  <c:pt idx="3">
                  <c:v>7.2944297082229159E-3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D7-4282-AA22-3358D26C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0-4300-92DD-EE57E432FE4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0-4300-92DD-EE57E432FE4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A0-4300-92DD-EE57E432FE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0-4300-92DD-EE57E432FE4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0-4300-92DD-EE57E432FE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A0-4300-92DD-EE57E432FE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  <c:pt idx="3">
                  <c:v>0.92059999999999997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A0-4300-92DD-EE57E432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A0-4300-92DD-EE57E432FE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A0-4300-92DD-EE57E432FE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A0-4300-92DD-EE57E432FE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0-4300-92DD-EE57E432FE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0-4300-92DD-EE57E432FE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0-4300-92DD-EE57E432FE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0-4300-92DD-EE57E432FE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0-4300-92DD-EE57E432FE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0-4300-92DD-EE57E432FE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0-4300-92DD-EE57E432FE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0-4300-92DD-EE57E432FE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0-4300-92DD-EE57E432FE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0-4300-92DD-EE57E432FE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0-4300-92DD-EE57E432FE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0-4300-92DD-EE57E432FE4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  <c:pt idx="3">
                  <c:v>2.1772262138035625E-3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A0-4300-92DD-EE57E432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1-40B0-86F9-3F54204C241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1-40B0-86F9-3F54204C241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01-40B0-86F9-3F54204C24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01-40B0-86F9-3F54204C241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1-40B0-86F9-3F54204C24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1-40B0-86F9-3F54204C241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  <c:pt idx="3">
                  <c:v>0.96689999999999998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1-40B0-86F9-3F54204C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01-40B0-86F9-3F54204C24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01-40B0-86F9-3F54204C24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1-40B0-86F9-3F54204C24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1-40B0-86F9-3F54204C24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1-40B0-86F9-3F54204C24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1-40B0-86F9-3F54204C24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1-40B0-86F9-3F54204C24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1-40B0-86F9-3F54204C24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1-40B0-86F9-3F54204C24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1-40B0-86F9-3F54204C24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1-40B0-86F9-3F54204C24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1-40B0-86F9-3F54204C24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1-40B0-86F9-3F54204C24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1-40B0-86F9-3F54204C24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1-40B0-86F9-3F54204C241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  <c:pt idx="3">
                  <c:v>1.138952164009055E-3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01-40B0-86F9-3F54204C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2310</c:v>
                </c:pt>
                <c:pt idx="1">
                  <c:v>3253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7-4821-8AF9-032038E3F58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2730</c:v>
                </c:pt>
                <c:pt idx="1">
                  <c:v>818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7-4821-8AF9-032038E3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77-4821-8AF9-032038E3F58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77-4821-8AF9-032038E3F58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77-4821-8AF9-032038E3F58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7-4821-8AF9-032038E3F58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7-4821-8AF9-032038E3F58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7-4821-8AF9-032038E3F58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7-4821-8AF9-032038E3F58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7-4821-8AF9-032038E3F58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7-4821-8AF9-032038E3F58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0.58085106382978724</c:v>
                </c:pt>
                <c:pt idx="1">
                  <c:v>0.17404255319148937</c:v>
                </c:pt>
                <c:pt idx="2">
                  <c:v>0.24510638297872339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77-4821-8AF9-032038E3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7-4821-8AF9-032038E3F58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7-4821-8AF9-032038E3F58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7-4821-8AF9-032038E3F58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7-4821-8AF9-032038E3F58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7-4821-8AF9-032038E3F58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7-4821-8AF9-032038E3F58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7-4821-8AF9-032038E3F58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7-4821-8AF9-032038E3F58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7-4821-8AF9-032038E3F58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7-4821-8AF9-032038E3F58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77-4821-8AF9-032038E3F58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7-4821-8AF9-032038E3F58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0.18181818181818188</c:v>
                </c:pt>
                <c:pt idx="1">
                  <c:v>-0.74853980940670151</c:v>
                </c:pt>
                <c:pt idx="2">
                  <c:v>1.1532710280373832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7-4821-8AF9-032038E3F5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A-4244-995B-3856EF9DF9A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A-4244-995B-3856EF9DF9A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A-4244-995B-3856EF9DF9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A-4244-995B-3856EF9DF9A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A-4244-995B-3856EF9DF9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6A-4244-995B-3856EF9DF9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3">
                  <c:v>2359</c:v>
                </c:pt>
                <c:pt idx="12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6A-4244-995B-3856EF9D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6A-4244-995B-3856EF9DF9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6A-4244-995B-3856EF9DF9A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26A-4244-995B-3856EF9DF9A3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26A-4244-995B-3856EF9DF9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6A-4244-995B-3856EF9DF9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6A-4244-995B-3856EF9DF9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6A-4244-995B-3856EF9DF9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A-4244-995B-3856EF9DF9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A-4244-995B-3856EF9DF9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A-4244-995B-3856EF9DF9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A-4244-995B-3856EF9DF9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6A-4244-995B-3856EF9DF9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6A-4244-995B-3856EF9DF9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6A-4244-995B-3856EF9DF9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6A-4244-995B-3856EF9DF9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6A-4244-995B-3856EF9DF9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6A-4244-995B-3856EF9DF9A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3">
                  <c:v>0.48364779874213837</c:v>
                </c:pt>
                <c:pt idx="12">
                  <c:v>-7.6869726043231945E-2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6A-4244-995B-3856EF9D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19-4CEC-B536-C99E86141D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19-4CEC-B536-C99E86141D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19-4CEC-B536-C99E86141D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19-4CEC-B536-C99E86141D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19-4CEC-B536-C99E86141DAB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9-4CEC-B536-C99E86141DAB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9-4CEC-B536-C99E86141DAB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9-4CEC-B536-C99E86141D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9-4CEC-B536-C99E86141D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9-4CEC-B536-C99E86141DAB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9-4CEC-B536-C99E86141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2730</c:v>
                </c:pt>
                <c:pt idx="1">
                  <c:v>818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19-4CEC-B536-C99E86141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74-44E2-B047-F4B93DCCAFA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E2-B047-F4B93DCCAFA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4-44E2-B047-F4B93DCCAFA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E2-B047-F4B93DCCAFA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4-44E2-B047-F4B93DCCAFA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E2-B047-F4B93DCCAFA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4-44E2-B047-F4B93DCCAFA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4-44E2-B047-F4B93DCCAFA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4-44E2-B047-F4B93DCCAFA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E2-B047-F4B93DCCA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74-44E2-B047-F4B93DCCAFA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4-44E2-B047-F4B93DCCAFA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4-44E2-B047-F4B93DCCAFA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4-44E2-B047-F4B93DCCAFA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4-44E2-B047-F4B93DCCA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74-44E2-B047-F4B93DCCAFA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74-44E2-B047-F4B93DCCAFA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4-44E2-B047-F4B93DCCAFA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4-44E2-B047-F4B93DCCAFA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4-44E2-B047-F4B93DCCAFA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4-44E2-B047-F4B93DCCAFA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4-44E2-B047-F4B93DCCAFA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74-44E2-B047-F4B93DCCAFA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4-44E2-B047-F4B93DCCAFA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74-44E2-B047-F4B93DCCAFA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74-44E2-B047-F4B93DCCAFA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74-44E2-B047-F4B93DCCAFA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74-44E2-B047-F4B93DCCAFA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74-44E2-B047-F4B93DCCAFA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4-44E2-B047-F4B93DCCAFA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74-44E2-B047-F4B93DCCAFA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4-44E2-B047-F4B93DCCAFA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74-44E2-B047-F4B93DCCAF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B74-44E2-B047-F4B93DCCAFA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74-44E2-B047-F4B93DCCAF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74-44E2-B047-F4B93DCCAF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74-44E2-B047-F4B93DCCAF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74-44E2-B047-F4B93DCCAF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74-44E2-B047-F4B93DCCAF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74-44E2-B047-F4B93DCCAF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74-44E2-B047-F4B93DCCAF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74-44E2-B047-F4B93DCCAF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74-44E2-B047-F4B93DCCAF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74-44E2-B047-F4B93DCCAF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74-44E2-B047-F4B93DCCAF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74-44E2-B047-F4B93DCCAF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74-44E2-B047-F4B93DCCAF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74-44E2-B047-F4B93DCCAF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B74-44E2-B047-F4B93DCCAFA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B74-44E2-B047-F4B93DCCAF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74-44E2-B047-F4B93DCCAFA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4-44E2-B047-F4B93DCCAFA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74-44E2-B047-F4B93DCCAFA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74-44E2-B047-F4B93DCCAFA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74-44E2-B047-F4B93DCCAFA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4-44E2-B047-F4B93DCCAFA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74-44E2-B047-F4B93DCCAFA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74-44E2-B047-F4B93DCCAFA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74-44E2-B047-F4B93DCCAFA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74-44E2-B047-F4B93DCCAFA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74-44E2-B047-F4B93DCCAFA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74-44E2-B047-F4B93DCCAFA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74-44E2-B047-F4B93DCCAFA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74-44E2-B047-F4B93DCCAFA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74-44E2-B047-F4B93DCCAFA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74-44E2-B047-F4B93DCCAF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B74-44E2-B047-F4B93DCCAFA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74-44E2-B047-F4B93DCCAFA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74-44E2-B047-F4B93DCCAFA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74-44E2-B047-F4B93DCCAFA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74-44E2-B047-F4B93DCCAFA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74-44E2-B047-F4B93DCCAFA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74-44E2-B047-F4B93DCCAFA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74-44E2-B047-F4B93DCCAFA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74-44E2-B047-F4B93DCCAFA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74-44E2-B047-F4B93DCCAFA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74-44E2-B047-F4B93DCCAFA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74-44E2-B047-F4B93DCCAFA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74-44E2-B047-F4B93DCCAFA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74-44E2-B047-F4B93DCCAFA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74-44E2-B047-F4B93DCCAFA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74-44E2-B047-F4B93DCCAFA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74-44E2-B047-F4B93DCCAF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B74-44E2-B047-F4B93DCCA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B7-4783-840C-85E12F40332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B7-4783-840C-85E12F40332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7-4783-840C-85E12F40332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7-4783-840C-85E12F40332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415</c:v>
                </c:pt>
                <c:pt idx="1">
                  <c:v>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B7-4783-840C-85E12F403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6384</c:v>
                </c:pt>
                <c:pt idx="1">
                  <c:v>1856</c:v>
                </c:pt>
                <c:pt idx="2">
                  <c:v>4528</c:v>
                </c:pt>
                <c:pt idx="3">
                  <c:v>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B-4581-9759-4D1E15CED23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4596</c:v>
                </c:pt>
                <c:pt idx="1">
                  <c:v>2121</c:v>
                </c:pt>
                <c:pt idx="2">
                  <c:v>2475</c:v>
                </c:pt>
                <c:pt idx="3">
                  <c:v>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B-4581-9759-4D1E15CED23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3501</c:v>
                </c:pt>
                <c:pt idx="1">
                  <c:v>415</c:v>
                </c:pt>
                <c:pt idx="2">
                  <c:v>3086</c:v>
                </c:pt>
                <c:pt idx="3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B-4581-9759-4D1E15CED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-0.23825065274151436</c:v>
                </c:pt>
                <c:pt idx="1">
                  <c:v>-0.80433757661480432</c:v>
                </c:pt>
                <c:pt idx="2">
                  <c:v>0.2468686868686869</c:v>
                </c:pt>
                <c:pt idx="3">
                  <c:v>-0.20173102529960052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3B-4581-9759-4D1E15CED23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0.74489361702127654</c:v>
                </c:pt>
                <c:pt idx="1">
                  <c:v>8.8297872340425534E-2</c:v>
                </c:pt>
                <c:pt idx="2">
                  <c:v>0.65659574468085102</c:v>
                </c:pt>
                <c:pt idx="3">
                  <c:v>0.2551063829787234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3B-4581-9759-4D1E15CED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C2-4E16-9DFD-F1A90D33684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C2-4E16-9DFD-F1A90D33684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2-4E16-9DFD-F1A90D33684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2-4E16-9DFD-F1A90D33684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C2-4E16-9DFD-F1A90D33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2085</c:v>
                </c:pt>
                <c:pt idx="1">
                  <c:v>0</c:v>
                </c:pt>
                <c:pt idx="2">
                  <c:v>2085</c:v>
                </c:pt>
                <c:pt idx="3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3-44C2-AC9B-28D26BECBD4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1867</c:v>
                </c:pt>
                <c:pt idx="1">
                  <c:v>0</c:v>
                </c:pt>
                <c:pt idx="2">
                  <c:v>1867</c:v>
                </c:pt>
                <c:pt idx="3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3-44C2-AC9B-28D26BECBD4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2187</c:v>
                </c:pt>
                <c:pt idx="1">
                  <c:v>0</c:v>
                </c:pt>
                <c:pt idx="2">
                  <c:v>2187</c:v>
                </c:pt>
                <c:pt idx="3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3-44C2-AC9B-28D26BECB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0.1713979646491699</c:v>
                </c:pt>
                <c:pt idx="1">
                  <c:v>0</c:v>
                </c:pt>
                <c:pt idx="2">
                  <c:v>0.1713979646491699</c:v>
                </c:pt>
                <c:pt idx="3">
                  <c:v>0.22573363431151239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3-44C2-AC9B-28D26BECBD4F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0.80109890109890114</c:v>
                </c:pt>
                <c:pt idx="1">
                  <c:v>0</c:v>
                </c:pt>
                <c:pt idx="2">
                  <c:v>0.80109890109890114</c:v>
                </c:pt>
                <c:pt idx="3">
                  <c:v>0.19890109890109889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3-44C2-AC9B-28D26BECB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9B-42DC-BC07-2F1BF99B5AB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9B-42DC-BC07-2F1BF99B5AB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B-42DC-BC07-2F1BF99B5AB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B-42DC-BC07-2F1BF99B5AB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415</c:v>
                </c:pt>
                <c:pt idx="1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B-42DC-BC07-2F1BF99B5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4299</c:v>
                </c:pt>
                <c:pt idx="1">
                  <c:v>1856</c:v>
                </c:pt>
                <c:pt idx="2">
                  <c:v>2443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3-4944-91B8-862B5710CA4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2729</c:v>
                </c:pt>
                <c:pt idx="1">
                  <c:v>2121</c:v>
                </c:pt>
                <c:pt idx="2">
                  <c:v>608</c:v>
                </c:pt>
                <c:pt idx="3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C3-4944-91B8-862B5710CA4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1314</c:v>
                </c:pt>
                <c:pt idx="1">
                  <c:v>415</c:v>
                </c:pt>
                <c:pt idx="2">
                  <c:v>899</c:v>
                </c:pt>
                <c:pt idx="3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C3-4944-91B8-862B5710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-0.51850494686698423</c:v>
                </c:pt>
                <c:pt idx="1">
                  <c:v>-0.80433757661480432</c:v>
                </c:pt>
                <c:pt idx="2">
                  <c:v>0.47861842105263164</c:v>
                </c:pt>
                <c:pt idx="3">
                  <c:v>-0.38054768649669501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C3-4944-91B8-862B5710CA44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0.667005076142132</c:v>
                </c:pt>
                <c:pt idx="1">
                  <c:v>0.21065989847715735</c:v>
                </c:pt>
                <c:pt idx="2">
                  <c:v>0.45634517766497462</c:v>
                </c:pt>
                <c:pt idx="3">
                  <c:v>0.332994923857868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C3-4944-91B8-862B5710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C9-4A93-9DC2-2CD0E7D208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C9-4A93-9DC2-2CD0E7D208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C9-4A93-9DC2-2CD0E7D208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C9-4A93-9DC2-2CD0E7D208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C9-4A93-9DC2-2CD0E7D208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C9-4A93-9DC2-2CD0E7D208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1C9-4A93-9DC2-2CD0E7D208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1C9-4A93-9DC2-2CD0E7D208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1C9-4A93-9DC2-2CD0E7D208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1C9-4A93-9DC2-2CD0E7D208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9-4A93-9DC2-2CD0E7D208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9-4A93-9DC2-2CD0E7D208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9-4A93-9DC2-2CD0E7D208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C9-4A93-9DC2-2CD0E7D208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9-4A93-9DC2-2CD0E7D208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9-4A93-9DC2-2CD0E7D208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9-4A93-9DC2-2CD0E7D208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9-4A93-9DC2-2CD0E7D208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9-4A93-9DC2-2CD0E7D208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1C9-4A93-9DC2-2CD0E7D208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C9-4A93-9DC2-2CD0E7D2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3-4F37-BF1D-22664EA3467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3-4F37-BF1D-22664EA3467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3-4F37-BF1D-22664EA3467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3-4F37-BF1D-22664EA3467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3-4F37-BF1D-22664EA3467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3-4F37-BF1D-22664EA3467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3-4F37-BF1D-22664EA3467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3-4F37-BF1D-22664EA3467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43-4F37-BF1D-22664EA3467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43-4F37-BF1D-22664EA34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D43-4F37-BF1D-22664EA3467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43-4F37-BF1D-22664EA3467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43-4F37-BF1D-22664EA3467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43-4F37-BF1D-22664EA3467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43-4F37-BF1D-22664EA34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D43-4F37-BF1D-22664EA3467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D43-4F37-BF1D-22664EA3467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43-4F37-BF1D-22664EA3467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43-4F37-BF1D-22664EA3467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43-4F37-BF1D-22664EA3467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43-4F37-BF1D-22664EA3467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43-4F37-BF1D-22664EA3467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43-4F37-BF1D-22664EA3467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43-4F37-BF1D-22664EA3467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43-4F37-BF1D-22664EA3467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43-4F37-BF1D-22664EA3467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43-4F37-BF1D-22664EA3467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43-4F37-BF1D-22664EA3467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43-4F37-BF1D-22664EA3467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43-4F37-BF1D-22664EA3467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43-4F37-BF1D-22664EA3467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43-4F37-BF1D-22664EA3467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43-4F37-BF1D-22664EA346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D43-4F37-BF1D-22664EA3467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43-4F37-BF1D-22664EA346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43-4F37-BF1D-22664EA346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43-4F37-BF1D-22664EA346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43-4F37-BF1D-22664EA346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43-4F37-BF1D-22664EA346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D43-4F37-BF1D-22664EA346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D43-4F37-BF1D-22664EA346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D43-4F37-BF1D-22664EA346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D43-4F37-BF1D-22664EA346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D43-4F37-BF1D-22664EA346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D43-4F37-BF1D-22664EA346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D43-4F37-BF1D-22664EA346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D43-4F37-BF1D-22664EA346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D43-4F37-BF1D-22664EA346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D43-4F37-BF1D-22664EA3467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D43-4F37-BF1D-22664EA346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43-4F37-BF1D-22664EA3467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43-4F37-BF1D-22664EA3467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43-4F37-BF1D-22664EA3467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43-4F37-BF1D-22664EA3467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43-4F37-BF1D-22664EA3467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43-4F37-BF1D-22664EA3467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43-4F37-BF1D-22664EA3467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43-4F37-BF1D-22664EA3467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43-4F37-BF1D-22664EA3467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43-4F37-BF1D-22664EA3467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43-4F37-BF1D-22664EA3467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43-4F37-BF1D-22664EA3467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43-4F37-BF1D-22664EA3467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43-4F37-BF1D-22664EA3467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43-4F37-BF1D-22664EA3467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43-4F37-BF1D-22664EA346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D43-4F37-BF1D-22664EA3467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43-4F37-BF1D-22664EA3467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43-4F37-BF1D-22664EA3467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43-4F37-BF1D-22664EA3467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43-4F37-BF1D-22664EA3467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43-4F37-BF1D-22664EA3467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43-4F37-BF1D-22664EA3467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43-4F37-BF1D-22664EA3467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43-4F37-BF1D-22664EA3467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43-4F37-BF1D-22664EA3467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43-4F37-BF1D-22664EA3467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43-4F37-BF1D-22664EA3467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43-4F37-BF1D-22664EA3467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43-4F37-BF1D-22664EA3467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43-4F37-BF1D-22664EA3467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43-4F37-BF1D-22664EA3467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43-4F37-BF1D-22664EA346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D43-4F37-BF1D-22664EA34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F-4910-A7C5-66BF5E01EE36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F-4910-A7C5-66BF5E01EE36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0F-4910-A7C5-66BF5E01EE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F-4910-A7C5-66BF5E01EE36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0F-4910-A7C5-66BF5E01EE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0F-4910-A7C5-66BF5E01EE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3">
                  <c:v>2200</c:v>
                </c:pt>
                <c:pt idx="12">
                  <c:v>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0F-4910-A7C5-66BF5E0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0F-4910-A7C5-66BF5E01EE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0F-4910-A7C5-66BF5E01EE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0F-4910-A7C5-66BF5E01EE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0F-4910-A7C5-66BF5E01EE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0F-4910-A7C5-66BF5E01EE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0F-4910-A7C5-66BF5E01EE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0F-4910-A7C5-66BF5E01EE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0F-4910-A7C5-66BF5E01EE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0F-4910-A7C5-66BF5E01EE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0F-4910-A7C5-66BF5E01EE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0F-4910-A7C5-66BF5E01EE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0F-4910-A7C5-66BF5E01EE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0F-4910-A7C5-66BF5E01EE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0F-4910-A7C5-66BF5E01EE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0F-4910-A7C5-66BF5E01EE3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3">
                  <c:v>-0.30489731437598733</c:v>
                </c:pt>
                <c:pt idx="12">
                  <c:v>-0.11386733690307071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0F-4910-A7C5-66BF5E0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716-B858-42021DCC6DA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5-4716-B858-42021DCC6DA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45-4716-B858-42021DCC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45-4716-B858-42021DCC6DA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45-4716-B858-42021DCC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9-4931-9D22-DAC1933723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9-4931-9D22-DAC1933723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9-4931-9D22-DAC1933723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C9-4931-9D22-DAC1933723A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C9-4931-9D22-DAC1933723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C9-4931-9D22-DAC1933723A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C9-4931-9D22-DAC1933723A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C9-4931-9D22-DAC1933723A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C9-4931-9D22-DAC1933723A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C9-4931-9D22-DAC1933723A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9-4931-9D22-DAC1933723A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9-4931-9D22-DAC1933723A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9-4931-9D22-DAC1933723A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9-4931-9D22-DAC1933723A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9-4931-9D22-DAC1933723A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9-4931-9D22-DAC1933723A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9-4931-9D22-DAC1933723A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9-4931-9D22-DAC1933723A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9-4931-9D22-DAC1933723A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C9-4931-9D22-DAC1933723A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C9-4931-9D22-DAC193372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6-48A5-B4EC-C75A452C35C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6-48A5-B4EC-C75A452C35C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6-48A5-B4EC-C75A452C35C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6-48A5-B4EC-C75A452C35C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6-48A5-B4EC-C75A452C35C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6-48A5-B4EC-C75A452C35C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6-48A5-B4EC-C75A452C35C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6-48A5-B4EC-C75A452C35C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6-48A5-B4EC-C75A452C35C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6-48A5-B4EC-C75A452C3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C06-48A5-B4EC-C75A452C35C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6-48A5-B4EC-C75A452C35C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6-48A5-B4EC-C75A452C35C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6-48A5-B4EC-C75A452C35C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6-48A5-B4EC-C75A452C3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C06-48A5-B4EC-C75A452C35C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C06-48A5-B4EC-C75A452C35C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6-48A5-B4EC-C75A452C35C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6-48A5-B4EC-C75A452C35C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6-48A5-B4EC-C75A452C35C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6-48A5-B4EC-C75A452C35C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6-48A5-B4EC-C75A452C35C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06-48A5-B4EC-C75A452C35C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06-48A5-B4EC-C75A452C35C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06-48A5-B4EC-C75A452C35C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06-48A5-B4EC-C75A452C35C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06-48A5-B4EC-C75A452C35C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06-48A5-B4EC-C75A452C35C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06-48A5-B4EC-C75A452C35C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06-48A5-B4EC-C75A452C35C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06-48A5-B4EC-C75A452C35C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06-48A5-B4EC-C75A452C35C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06-48A5-B4EC-C75A452C35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C06-48A5-B4EC-C75A452C35C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06-48A5-B4EC-C75A452C35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C06-48A5-B4EC-C75A452C35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C06-48A5-B4EC-C75A452C35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C06-48A5-B4EC-C75A452C35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C06-48A5-B4EC-C75A452C35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C06-48A5-B4EC-C75A452C35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C06-48A5-B4EC-C75A452C35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C06-48A5-B4EC-C75A452C35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C06-48A5-B4EC-C75A452C35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C06-48A5-B4EC-C75A452C35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C06-48A5-B4EC-C75A452C35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C06-48A5-B4EC-C75A452C35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C06-48A5-B4EC-C75A452C35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C06-48A5-B4EC-C75A452C35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C06-48A5-B4EC-C75A452C35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C06-48A5-B4EC-C75A452C35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06-48A5-B4EC-C75A452C35C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06-48A5-B4EC-C75A452C35C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06-48A5-B4EC-C75A452C35C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06-48A5-B4EC-C75A452C35C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06-48A5-B4EC-C75A452C35C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06-48A5-B4EC-C75A452C35C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06-48A5-B4EC-C75A452C35C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06-48A5-B4EC-C75A452C35C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06-48A5-B4EC-C75A452C35C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06-48A5-B4EC-C75A452C35C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06-48A5-B4EC-C75A452C35C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06-48A5-B4EC-C75A452C35C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06-48A5-B4EC-C75A452C35C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06-48A5-B4EC-C75A452C35C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06-48A5-B4EC-C75A452C35C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06-48A5-B4EC-C75A452C35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C06-48A5-B4EC-C75A452C35C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06-48A5-B4EC-C75A452C35C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06-48A5-B4EC-C75A452C35C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06-48A5-B4EC-C75A452C35C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06-48A5-B4EC-C75A452C35C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06-48A5-B4EC-C75A452C35C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06-48A5-B4EC-C75A452C35C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06-48A5-B4EC-C75A452C35C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06-48A5-B4EC-C75A452C35C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06-48A5-B4EC-C75A452C35C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06-48A5-B4EC-C75A452C35C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06-48A5-B4EC-C75A452C35C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06-48A5-B4EC-C75A452C35C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06-48A5-B4EC-C75A452C35C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06-48A5-B4EC-C75A452C35C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06-48A5-B4EC-C75A452C35C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06-48A5-B4EC-C75A452C35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C06-48A5-B4EC-C75A452C3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A-4533-B981-7F09EB2DEFF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A-4533-B981-7F09EB2DEFF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A-4533-B981-7F09EB2D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A-4533-B981-7F09EB2DEFFF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EA-4533-B981-7F09EB2D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BE-4E82-8A4D-D38A366F95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BE-4E82-8A4D-D38A366F95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BE-4E82-8A4D-D38A366F95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FBE-4E82-8A4D-D38A366F953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FBE-4E82-8A4D-D38A366F95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FBE-4E82-8A4D-D38A366F95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BE-4E82-8A4D-D38A366F95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BE-4E82-8A4D-D38A366F953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BE-4E82-8A4D-D38A366F953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BE-4E82-8A4D-D38A366F953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E-4E82-8A4D-D38A366F953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E-4E82-8A4D-D38A366F953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E-4E82-8A4D-D38A366F953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E-4E82-8A4D-D38A366F953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E-4E82-8A4D-D38A366F953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E-4E82-8A4D-D38A366F953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E-4E82-8A4D-D38A366F953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BE-4E82-8A4D-D38A366F953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E-4E82-8A4D-D38A366F953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FBE-4E82-8A4D-D38A366F95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FBE-4E82-8A4D-D38A366F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3A-40B8-9BB5-2EF6898DEEE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A-40B8-9BB5-2EF6898DEEE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A-40B8-9BB5-2EF6898DEEE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A-40B8-9BB5-2EF6898DEEE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A-40B8-9BB5-2EF6898DEEE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A-40B8-9BB5-2EF6898DEEE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A-40B8-9BB5-2EF6898DEEE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3A-40B8-9BB5-2EF6898DEEE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3A-40B8-9BB5-2EF6898DEEE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3A-40B8-9BB5-2EF6898DE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43A-40B8-9BB5-2EF6898DEEE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3A-40B8-9BB5-2EF6898DEEE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3A-40B8-9BB5-2EF6898DEEE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3A-40B8-9BB5-2EF6898DEEE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3A-40B8-9BB5-2EF6898DE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43A-40B8-9BB5-2EF6898DEEE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43A-40B8-9BB5-2EF6898DEEE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3A-40B8-9BB5-2EF6898DEEE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3A-40B8-9BB5-2EF6898DEEE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3A-40B8-9BB5-2EF6898DEEE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3A-40B8-9BB5-2EF6898DEEE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3A-40B8-9BB5-2EF6898DEEE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3A-40B8-9BB5-2EF6898DEEE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3A-40B8-9BB5-2EF6898DEEE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3A-40B8-9BB5-2EF6898DEEE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3A-40B8-9BB5-2EF6898DEEE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3A-40B8-9BB5-2EF6898DEEE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3A-40B8-9BB5-2EF6898DEEE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3A-40B8-9BB5-2EF6898DEEE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3A-40B8-9BB5-2EF6898DEEE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3A-40B8-9BB5-2EF6898DEEE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3A-40B8-9BB5-2EF6898DEEE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3A-40B8-9BB5-2EF6898DEE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43A-40B8-9BB5-2EF6898DEEE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3A-40B8-9BB5-2EF6898DEE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3A-40B8-9BB5-2EF6898DEE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3A-40B8-9BB5-2EF6898DEE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3A-40B8-9BB5-2EF6898DEE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3A-40B8-9BB5-2EF6898DEE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3A-40B8-9BB5-2EF6898DEE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3A-40B8-9BB5-2EF6898DEE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3A-40B8-9BB5-2EF6898DEE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3A-40B8-9BB5-2EF6898DEE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3A-40B8-9BB5-2EF6898DEE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3A-40B8-9BB5-2EF6898DEE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3A-40B8-9BB5-2EF6898DEEE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43A-40B8-9BB5-2EF6898DEEE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43A-40B8-9BB5-2EF6898DEEE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43A-40B8-9BB5-2EF6898DEEE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43A-40B8-9BB5-2EF6898DEE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3A-40B8-9BB5-2EF6898DEEE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3A-40B8-9BB5-2EF6898DEEE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3A-40B8-9BB5-2EF6898DEEE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3A-40B8-9BB5-2EF6898DEEE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3A-40B8-9BB5-2EF6898DEEE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3A-40B8-9BB5-2EF6898DEEE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3A-40B8-9BB5-2EF6898DEEE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3A-40B8-9BB5-2EF6898DEEE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3A-40B8-9BB5-2EF6898DEEE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3A-40B8-9BB5-2EF6898DEEE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3A-40B8-9BB5-2EF6898DEEE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43A-40B8-9BB5-2EF6898DEEE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3A-40B8-9BB5-2EF6898DEEE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3A-40B8-9BB5-2EF6898DEEE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3A-40B8-9BB5-2EF6898DEEE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3A-40B8-9BB5-2EF6898DEE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43A-40B8-9BB5-2EF6898DEEE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3A-40B8-9BB5-2EF6898DEEE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3A-40B8-9BB5-2EF6898DEEE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43A-40B8-9BB5-2EF6898DEEE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43A-40B8-9BB5-2EF6898DEEE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43A-40B8-9BB5-2EF6898DEEE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43A-40B8-9BB5-2EF6898DEEE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43A-40B8-9BB5-2EF6898DEEE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43A-40B8-9BB5-2EF6898DEEE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43A-40B8-9BB5-2EF6898DEEE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43A-40B8-9BB5-2EF6898DEEE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43A-40B8-9BB5-2EF6898DEEE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43A-40B8-9BB5-2EF6898DEEE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43A-40B8-9BB5-2EF6898DEEE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43A-40B8-9BB5-2EF6898DEEE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43A-40B8-9BB5-2EF6898DEEE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43A-40B8-9BB5-2EF6898DEE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43A-40B8-9BB5-2EF6898DE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3-4E43-9848-93E55F4BCC3D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3-4E43-9848-93E55F4BCC3D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3-4E43-9848-93E55F4BC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63-4E43-9848-93E55F4BCC3D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63-4E43-9848-93E55F4BC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0-48F2-BE62-661E74DC8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0-48F2-BE62-661E74DC8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D-49C1-A29E-BB0F79F91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D-49C1-A29E-BB0F79F91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7-43E3-A59F-AB4072C8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7-43E3-A59F-AB4072C8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4-4F09-8A65-42A2642F15B5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4-4F09-8A65-42A2642F15B5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4-4F09-8A65-42A2642F15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4-4F09-8A65-42A2642F15B5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4-4F09-8A65-42A2642F15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A4-4F09-8A65-42A2642F15B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12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4-4F09-8A65-42A2642F1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A4-4F09-8A65-42A2642F15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A4-4F09-8A65-42A2642F15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A4-4F09-8A65-42A2642F15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A4-4F09-8A65-42A2642F15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A4-4F09-8A65-42A2642F15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4-4F09-8A65-42A2642F15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4-4F09-8A65-42A2642F15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4-4F09-8A65-42A2642F15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4-4F09-8A65-42A2642F15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4-4F09-8A65-42A2642F15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4-4F09-8A65-42A2642F15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4-4F09-8A65-42A2642F15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4-4F09-8A65-42A2642F15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4-4F09-8A65-42A2642F15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4-4F09-8A65-42A2642F15B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12">
                  <c:v>-0.11141452758055703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A4-4F09-8A65-42A2642F1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8D4425-77E7-4E56-93A0-D614F717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909CBC4-B333-44C9-BE61-2DBCE11C00E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5B6F9D-FC23-98A4-8780-17DE898964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922C55-1CBB-CEC2-859B-3BA2A86AB9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092EC2-B7EA-4FC5-AE84-4089BB92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CB6E4D-225D-4252-8464-79374188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0A75D0-F591-47D8-B272-4C0335C6F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470902-8F0F-4DE5-B14A-56F7C47C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264B17-5FD8-466C-9049-ED58B17EC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049550-D9CA-4364-9FD9-2CE313B1C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5E88CE-1E1B-4133-9256-277507A4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8465F9-EF10-40C0-AC1F-C489D0BB2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229E0B-A467-4938-833B-B3435B752F7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4FF30D-F0CE-A61E-512F-9682008961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A1DC70C-7F38-7FC7-4197-6C78DAFC71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8E2679-5CC6-4A80-831E-4AAE971F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02433D-2F9C-43D5-AB28-E2C6E3115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B81A99-9525-4042-8619-F41135CAF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5679E51-12FC-41B4-8B7A-3288C10C5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3A8814A-2966-4031-B073-66C90DF4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-48,0%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1.970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1.970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41,9%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6073951-921F-483B-B8BE-598B1C40A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A68BE8-4C8B-4E55-A598-6098FD8E7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070BEC0-69C9-4F4D-B990-8D311E9B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01509B-AFFB-4EF8-AEB0-62771165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3.501 viajeros 
cuota: 74,5%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1.199 viajeros
cuota: 25,5%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6EBF4DE-BF3E-4AA7-AD9B-CBA384C4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DB01AE-EBD8-47B7-8EA9-1C6FE337B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96E2D5-76D9-4CF7-9AA2-F1D52F9B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5E6A71-6CA8-4ED0-8C1E-736E5803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2.187 viajeros 
cuota: 80,1%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543 viajeros
cuota: 19,9%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8E7040-869A-41F2-AA70-E45CD2A5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0600C3-1203-4003-85A4-9163B967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C0CA8C3-B445-4F14-A348-0082D73A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D29786-5EA8-4A28-BDC6-DF3333FBA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1.314 viajeros 
cuota: 66,7%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656 viajeros
cuota: 33,3%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031865-0CA3-4B49-AB16-704963C2F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3B5B16-0468-4FEE-B610-3727B0547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AED761-1955-43AF-8BAC-E25501045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0F47DB-BDF3-4A3C-A4E6-079E12D5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A269F7-74B1-491F-B060-66134F803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527D640-8BFC-4D5E-8512-FE725C705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9A1734-13C4-460C-97FC-698D6F48C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2CF2F02-54E8-49EA-B2BB-2A5E61ECD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411D3F6-6BA3-4E75-B897-6AF48D51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805C61-A468-4B7D-B1C9-31D87FF9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0938186-2E22-477B-A95A-A2B27022D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BC781F-717A-4581-9DFF-7D03DDA0B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E6BA1B6-558B-49D4-A20B-3B671796D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7C403A-4FDB-440F-9AF9-0A4C1740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505668-9FD5-4078-8464-1683E576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2C46F4-C73F-4A1C-BCF1-7392840C6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A2B504-5223-436D-9847-3BCDB1EA8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7DC859-F045-474B-A3F9-B35DB24C6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AE0E80-AB8A-4F87-AB6A-B635756C5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B476BD-972D-4638-9D6B-7F28B5AFF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53CE9C-F549-4D4A-8DE8-82D070AE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FBDDFE-D50D-4676-A71F-D1C6946E5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A3EAB2-26A8-477C-95F4-AD46F4CF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B00B28-1188-42E1-A8E3-C2708876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0F6853-CE9E-4B5C-BB8F-33C5E02B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CD3A42-6856-4D87-9B29-6B2ED7C83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3853AC-4D7C-48CE-9363-EE8E3A4F5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A0CDB1-DACB-4F74-BDA3-79070587E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B8833A-6133-43EC-B880-7832EA152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DE6CE5-13D4-4AC9-8A57-C2A42615E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B7D6AE-B3A9-44F7-973D-0362C840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A157D5-2ADE-4E51-B33D-38D258E4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7D3306-C6E2-4F42-AB5D-591D5A98B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D2A2CA-649B-4927-98BC-5E895BFCD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E1E25D-1510-4FF3-B23A-366AD41F4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4A6BE6-70FF-4AFD-867E-3BF6D342A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C64250-471D-4F44-8162-C0458C45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313585-F1EA-4A84-966F-8CA89051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FE11B-B605-4232-8154-D2BE956AD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C09221D-7FD5-4B2A-A1CA-6F1676A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359071-8580-4CC3-9544-21BC318C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885EE2-ADE2-4C8B-89B1-5822F04A3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E665F-C1E8-490F-BE15-0F9F541C0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D1216B-5830-47C7-8F3B-0B180AF6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C69FD4-FB19-4564-B08A-9DCFBAC6F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97F7B0-30EC-42FA-9F74-1EC01AA07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DE2E69B-54DF-4756-ACFD-5ABA974EA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C945A3-042B-4564-8697-CB6A3FCE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D43D23-11D3-432C-B221-35FD7EBE2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D83DC1-8D1A-4427-B16E-ABD85DCC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864D1-8F53-4789-B174-E800E8671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C98376-604D-434F-A192-DCCF2C16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022C00-0AD5-4714-A2C5-673D8014A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2E8B7F-0217-49BE-8719-6B64FE69A5D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AB60A9-7ED7-C62A-D083-A83790EE12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925CF0-890D-F2BE-49E6-B9D1453A32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3DCAC0-C2C5-480A-A3A7-7E7A0767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0AA895-2E94-4463-8374-887D45EE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760DF9-6AB4-4D9E-8CBC-C5416F990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65BA4A-37D6-4DC7-AE7F-61CDA07C6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329586-92F7-444A-A0EC-1B253EFA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3E59041-C9D4-45A3-8ADE-F10F1E1B2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62EA1-DF60-443A-8382-66A2037A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AD4A84-017D-4487-97F6-825264891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550F44-8120-45FD-B46C-841963FD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17FA50-A0E8-4174-8845-F070592DF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1BE306-A92D-43A0-80C0-0BF8B59725A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2D997D-878F-D7A8-3EFC-2C9F713D3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260E38-3ECC-D947-2EFF-8E43805A0D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6CD739-786B-4272-92E0-0E5ADAF94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377CE9-55FF-4705-94B0-CB0A2D07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838CB9-F734-440C-B5C4-ABC6DB1F0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D22B75-5FE2-4477-B942-2C6FD3C44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58D0E2-E4BF-47F5-A84C-9FFE5291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4D847D8-9CE4-41CD-9D5B-DD02CE0D1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508C5-6A0D-4EDE-940D-8AEB04F7A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1AD97F-B0E4-45C2-92FE-4845061A6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432384-429D-4B90-BB71-12E42740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08A538-B674-4EEF-A0EA-5B4F849F824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A7292B-9981-6AE2-7EBD-49C593B380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1C145C-145A-43F4-6786-567BEDC3AD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86A145-06D2-4832-B928-93BB5B2D7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7177A2-D912-416B-A86E-AE686DB34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39B57C-E807-4C85-83B0-55093CBF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AF0B6A-C9D4-4FB7-82E9-3FEF4FEE4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DBF572-FA77-4567-B74F-99C8B729E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9E69C5-83F3-4776-A80F-DBFC6BFAE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99D168-3BCF-4029-95D4-1D9878864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F924868-808A-4396-9336-C1F92E308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590EF10-2142-434B-B9D3-86959B4C8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2122907-021C-41D2-86DD-255860C07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E25E2C0-F7FA-438D-874D-FB2579F60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A0DF101-F73A-4FDB-B8EF-20EE4FED9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8346855-4B7E-4DB2-93AA-ED808DF1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7A36D5-34E1-43B3-8979-0AB88E1AB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759485-87C9-43DE-AAA6-CC6BD8710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049453-9E63-45D3-8F2E-5894E707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0340A3-1C33-49BA-8C2E-084379DE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FD8295-DC91-4AEF-8712-05054418A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428EE7-C738-42B9-9A2B-3B908DFF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6CEA47-B274-4A1C-BB21-C03F8985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383348-8323-4CFB-A2EB-05B1BAA8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D19115-3D43-4B2B-90E0-5B8238D4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BAE766B-C808-4E8E-9C56-998E39EC5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59D739-BF75-467F-9F3D-632C031B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1550F5-489C-46A4-B15E-18FBB59AFBF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45E64D8-265A-3FC3-CE66-69481E4AD2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80FC67-11E0-6BC8-A7A7-EC2AF434CC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BE80B6-03A1-4365-8B6D-580409296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A45031-3FD1-4721-9C7F-A45D7295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BE3937-8B27-4FA4-B6A4-8C4D327DE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A2671D-61B0-46B8-A699-90CA3F51D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AEC2C7-8B06-441C-A7BF-B8340845C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06839F-60D7-49B6-BD42-D8782DCC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2A81DB-EB65-4246-AAB4-BB3824FA4AF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271D42-5DCB-9EEF-11E2-453C1E3AD7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4A87AA-BB16-6482-2D8A-E101C011A4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0441FD-B6E5-4B19-8077-285BA7E69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6DC988-1C3D-4829-86BE-F8ED7D09D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8D6E38-5A02-4D96-A4EE-3C5A0052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4EBB6F-462E-44A3-BDB8-63E196430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BD64EE-DF1E-422A-9BAC-DAE58E33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3A90FC-2AF3-4590-A881-594B3BC48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7AB4A20-256D-43B4-8C2F-31232F628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C82F013-D06E-4B43-BD7D-9587B293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7AFD4DF-327E-45B3-9271-EEBDF6D0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D93D0C5-B3FA-4751-85AC-F52A0BF73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DD1FF9B-71CB-4B60-BD05-09B4FB42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2FEFEDF-371A-4A5F-AF68-A17409103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03301D-9500-4AFA-BACA-DCCBCB5D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C4BA86C-BF0A-4C37-978A-B5ABD2594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88F25AF-B074-4688-B222-C9DFB7BA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1C7D2E-CD56-4A6F-AF75-F33927A4C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7D4948-A431-413E-AFB2-B06F880F3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A799C3-2626-475D-8A8B-4EDEFD9D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C24401-A243-454F-B9FC-5E9E7A44D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CDB663-F0DF-4EDD-B2EB-429EE7997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4D0F5D-4CBE-4A6B-87CD-33E3F3C1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54D1BB-D693-4E6F-9D2A-1D1BCB20E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CD2E563-600D-4705-927E-DE6533F67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48E72BC-B945-4AC5-9DF6-84C2BC1D4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8CBDE4C-B43A-4C3B-8245-0D6BB37B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51A5F8B-9963-4A71-85B8-D72C8EE2A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486CAB3-D8B7-4FFB-A5AA-D811C5D72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93F0CE8-CC04-4BA1-AE05-432911053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1DB382B-379D-4BCA-81C6-AA7EC4C36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4495650-71E1-40C4-8D4F-53E675A4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B2D05B-7273-4CEE-BE48-C9D80AED2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4EE055-EBE1-4757-825D-EB948E97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6EF19B-A1DF-4F1E-B3F0-C63D56FA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DE6DFC-E717-467D-A536-EE0CDA085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2BAEFE-7D9D-47F2-91EC-1F804EF5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5332BAB-E7F8-43C3-AA6F-0A54C0CD4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11473C-7582-44B4-8DB3-29D1B4312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F4447E4-366B-4C97-99B6-1FDD07EBD2B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29DB06-5E1F-FF7C-FEC8-CB0A5DFFC5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9B6BD5C-3E24-EF76-B234-128F6B443B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A4F2F5-9DFA-4A73-AEF2-A2A4E7BD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EF1DCA6-99C3-46C3-879B-1281F722F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13DF74D-F668-4EF6-8B26-2EB745BC6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F3CFF6-2583-4B65-9247-39FBA4A32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6AC3A4F-B468-48D1-BA95-59ABDB4FF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B1F22F-3C00-467D-B79C-286812D91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78F624-E4B2-4E19-BE7B-6CEFEB8AD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F88C-A601-451D-B613-BD9226DA6B08}">
  <dimension ref="B1:M56"/>
  <sheetViews>
    <sheetView showGridLines="0" tabSelected="1" workbookViewId="0">
      <selection activeCell="D6" sqref="D6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54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899CCA7B-4243-4092-9872-71D535C4A822}"/>
    <hyperlink ref="B19" location="'Viajeros entr evol mensu TF'!A1" tooltip="Evolución mensual de viajeros entrentrados en Tenerife según lugar de residencia" display="Evolución mensual de viajeros entrados en Tenerife según lugar de residencia" xr:uid="{1BB0850F-F343-4EDB-8F29-7C510CF9E321}"/>
    <hyperlink ref="B14" location="'Establecim aloj islas cat y tip'!A1" tooltip="Establecimientos alojativos Canarias e islas" display="Establecimientos alojativos Canarias e islas" xr:uid="{33B1E894-4C03-4829-86E3-59AB091FABF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51D0B42-841F-4EDB-80C9-BF56519AC99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01CBA58-90C3-4344-A1EC-869BDCDC5EE7}"/>
    <hyperlink ref="B37" location="'Pernoctaciones lugar reside'!A1" tooltip="Pernoctaciones registradas en establecimientos alojativos de Canarias e islas según tipología y categoría" display="'Pernoctaciones lugar reside'!A1" xr:uid="{9D35446F-EFBD-43A5-8881-5D1450C3B828}"/>
    <hyperlink ref="B8" location="'Resumen indicadores (aloj)'!A1" tooltip="Resumen indicadores Tenerife" display="'Resumen indicadores (aloj)'!A1" xr:uid="{77321132-7114-46E0-970D-2F975AC225C8}"/>
    <hyperlink ref="B9" location="'Resumen indicadores municipios '!A1" tooltip="Resumen indicadores municipios Tenerife" display="Resumen indicadores municipios Tenerife" xr:uid="{243A35B1-8178-4790-845E-B37BD5B8B05E}"/>
    <hyperlink ref="B20" location="'Viajeros entr evol mensu TF cat'!A1" tooltip="Evolución mensual de viajeros entrentrados en Tenerife según lugar de residencia" display="'Viajeros entr evol mensu TF cat'!A1" xr:uid="{EB1B3809-89FD-4FC3-8719-4B0FF935D23C}"/>
    <hyperlink ref="B21" location="'Viajeros entr evol anual TF cat'!A1" tooltip="Evolución mensual de viajeros entrentrados en Tenerife según lugar de residencia" display="'Viajeros entr evol anual TF cat'!A1" xr:uid="{DC006295-7016-4A35-94F7-22AB3D53491B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074B1E7-AA51-4305-B783-049EB9F3738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85278D3-BA9A-4B32-9DCD-4BE8E0D2F41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CCE5717-652A-4B60-BCA7-E966C396334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43C45AF-435D-4308-93FE-1253F2B3B51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CFD53E7-A3C2-4D5B-965E-1051091CF83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49A5B5B-9043-409E-B09B-E00E7605AB9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A41D3A8-07F0-49AE-91F7-5C17BBA13AB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2173FE8-B7B0-44E2-83F9-8CD900D71C5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C0099B4-1D06-4C09-A7EC-F446F27E309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0138D60-BD88-4EC7-BF94-00C93CEE239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A3F2E18-18A3-47EC-9C44-D2D8E4796AED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CD1EC5C-9728-4978-A4BA-C44D0AD7CCCE}"/>
    <hyperlink ref="B35" location="'Pernoctaciones evol mensu TF'!A1" tooltip="Evolución mensual de pernoctaciones en Tenerife según lugar de residencia" display="'Pernoctaciones evol mensu TF'!A1" xr:uid="{669D65B5-87D6-44A4-B4DC-145D73DD875D}"/>
    <hyperlink ref="B36" location="'Pernocta evol mensu TF cat'!A1" tooltip="Evolución mensual de pernoctaciones en Tenerife según lugar de residencia" display="'Pernocta evol mensu TF cat'!A1" xr:uid="{CA303F97-024B-4F9F-A763-2794C6780DBF}"/>
    <hyperlink ref="B38" location="'Pernoctaciones lugar residen ac'!A1" tooltip="Pernoctaciones registradas en establecimientos alojativos de Canarias e islas según tipología y categoría" display="'Pernoctaciones lugar residen ac'!A1" xr:uid="{45B0A380-9929-4B1D-9889-1AEEDD761F56}"/>
    <hyperlink ref="B39" location="'Pernoctaciones lugar reside año'!A1" tooltip="Pernoctaciones registradas en establecimientos alojativos de Canarias e islas según tipología y categoría" display="'Pernoctaciones lugar reside año'!A1" xr:uid="{C66C2A4F-07DC-40FF-BA94-DFDD3C02E64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3695A46-09C3-4DFA-9EEB-1C6457CD34D8}"/>
    <hyperlink ref="B41" location="'EM evol menusual lugar resd'!A1" tooltip="Evolución mensual de estancia media en Tenerife según lugar de residencia" display="'EM evol menusual lugar resd'!A1" xr:uid="{143986DF-B72C-408A-8B90-6CE650ADD978}"/>
    <hyperlink ref="B42" location="'EM evol mensu TF cat '!A1" tooltip="Evolución mensual de estancia media en Tenerife según lugar de residencia" display="'EM evol mensu TF cat '!A1" xr:uid="{90847852-CDEB-4178-A720-22E303E7D61B}"/>
    <hyperlink ref="B44" location="'tasa de ocupación evol mens'!A1" tooltip="Evolución mensual de estancia media en Tenerife según lugar de residencia" display="'tasa de ocupación evol mens'!A1" xr:uid="{C4E459DC-5F0A-44E7-BAA0-49297FBB43C6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DC6536B-3786-4764-A4EF-7B9AE3BFA5B7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D027555-FB00-4AAA-9527-39DBF12CF82B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317661D-DFE6-43B9-8CCE-AEE3767430BD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54D82BB-CF5A-4E0F-BF8C-FC8429F36DA9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608FA14A-9A58-41D4-9B50-7934FCF18351}"/>
    <hyperlink ref="B47" location="'ADR municipios'!A1" display="Tarifa media diaria (ADR) Tenerife y municipios" xr:uid="{899573E9-B1AC-408E-9397-76B4BB4A7412}"/>
    <hyperlink ref="B48" location="'RevPAR  municipios'!A1" display="Ingresos medios por habitación (RevPar) Tenerife y municipios" xr:uid="{9D4B56A6-2E77-4E36-BF40-55DFD614B82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239CB-34B3-439D-BD07-6D101F31B562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21031</v>
      </c>
      <c r="D9" s="147">
        <v>6.5400202634245286E-2</v>
      </c>
      <c r="E9" s="146">
        <v>6223</v>
      </c>
      <c r="F9" s="147">
        <f t="shared" ref="F9:L21" si="3">IFERROR(E9/C9-1,"-")</f>
        <v>-0.70410346631163523</v>
      </c>
      <c r="G9" s="146">
        <v>15598</v>
      </c>
      <c r="H9" s="147">
        <f t="shared" si="3"/>
        <v>1.5065081150570463</v>
      </c>
      <c r="I9" s="146">
        <v>22490</v>
      </c>
      <c r="J9" s="147">
        <f t="shared" si="3"/>
        <v>0.44185151942556744</v>
      </c>
      <c r="K9" s="146">
        <v>22650</v>
      </c>
      <c r="L9" s="147">
        <f t="shared" si="3"/>
        <v>7.1142730102267127E-3</v>
      </c>
      <c r="M9" s="146">
        <v>22528</v>
      </c>
      <c r="N9" s="147">
        <f t="shared" ref="N9" si="4">IFERROR(M9/K9-1,"-")</f>
        <v>-5.3863134657836653E-3</v>
      </c>
    </row>
    <row r="10" spans="1:15" x14ac:dyDescent="0.25">
      <c r="A10" s="1" t="s">
        <v>74</v>
      </c>
      <c r="B10" s="145" t="s">
        <v>75</v>
      </c>
      <c r="C10" s="146">
        <v>22403</v>
      </c>
      <c r="D10" s="147">
        <v>0.16542683244030587</v>
      </c>
      <c r="E10" s="146">
        <v>5135</v>
      </c>
      <c r="F10" s="147">
        <f t="shared" si="3"/>
        <v>-0.7707896263893228</v>
      </c>
      <c r="G10" s="146">
        <v>21666</v>
      </c>
      <c r="H10" s="147">
        <f t="shared" si="3"/>
        <v>3.2192794547224928</v>
      </c>
      <c r="I10" s="146">
        <v>23086</v>
      </c>
      <c r="J10" s="147">
        <f t="shared" si="3"/>
        <v>6.5540478168559124E-2</v>
      </c>
      <c r="K10" s="146">
        <v>23921</v>
      </c>
      <c r="L10" s="147">
        <f t="shared" si="3"/>
        <v>3.6169106817985019E-2</v>
      </c>
      <c r="M10" s="146">
        <v>23285</v>
      </c>
      <c r="N10" s="147">
        <f>IFERROR(M10/K10-1,"-")</f>
        <v>-2.6587517244262338E-2</v>
      </c>
    </row>
    <row r="11" spans="1:15" x14ac:dyDescent="0.25">
      <c r="A11" s="1" t="s">
        <v>76</v>
      </c>
      <c r="B11" s="145" t="s">
        <v>77</v>
      </c>
      <c r="C11" s="146">
        <v>8865</v>
      </c>
      <c r="D11" s="147">
        <v>-0.59655031174623407</v>
      </c>
      <c r="E11" s="146">
        <v>5413</v>
      </c>
      <c r="F11" s="147">
        <f t="shared" si="3"/>
        <v>-0.38939650310208684</v>
      </c>
      <c r="G11" s="146">
        <v>22231</v>
      </c>
      <c r="H11" s="147">
        <f t="shared" si="3"/>
        <v>3.1069647145760211</v>
      </c>
      <c r="I11" s="146">
        <v>21689</v>
      </c>
      <c r="J11" s="147">
        <f t="shared" si="3"/>
        <v>-2.4380369753947195E-2</v>
      </c>
      <c r="K11" s="146">
        <v>27356</v>
      </c>
      <c r="L11" s="147">
        <f t="shared" si="3"/>
        <v>0.26128452210798092</v>
      </c>
      <c r="M11" s="146">
        <v>24054</v>
      </c>
      <c r="N11" s="147">
        <f>IFERROR(M11/K11-1,"-")</f>
        <v>-0.12070478140078955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6463</v>
      </c>
      <c r="F12" s="147" t="str">
        <f t="shared" si="3"/>
        <v>-</v>
      </c>
      <c r="G12" s="146">
        <v>23894</v>
      </c>
      <c r="H12" s="147">
        <f t="shared" si="3"/>
        <v>2.6970447160761255</v>
      </c>
      <c r="I12" s="146">
        <v>23484</v>
      </c>
      <c r="J12" s="147">
        <f t="shared" si="3"/>
        <v>-1.715911944421189E-2</v>
      </c>
      <c r="K12" s="146">
        <v>22205</v>
      </c>
      <c r="L12" s="147">
        <f t="shared" si="3"/>
        <v>-5.4462612842786529E-2</v>
      </c>
      <c r="M12" s="146">
        <v>23503</v>
      </c>
      <c r="N12" s="147">
        <f>IFERROR(M12/K12-1,"-")</f>
        <v>5.845530285971634E-2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6823</v>
      </c>
      <c r="F13" s="147" t="str">
        <f t="shared" si="3"/>
        <v>-</v>
      </c>
      <c r="G13" s="146">
        <v>20251</v>
      </c>
      <c r="H13" s="147">
        <f t="shared" si="3"/>
        <v>1.9680492452000586</v>
      </c>
      <c r="I13" s="146">
        <v>21547</v>
      </c>
      <c r="J13" s="147">
        <f t="shared" si="3"/>
        <v>6.3996839662238791E-2</v>
      </c>
      <c r="K13" s="146">
        <v>23449</v>
      </c>
      <c r="L13" s="147">
        <f t="shared" si="3"/>
        <v>8.8272149255116616E-2</v>
      </c>
      <c r="M13" s="146"/>
      <c r="N13" s="147"/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3802</v>
      </c>
      <c r="F14" s="147" t="str">
        <f t="shared" si="3"/>
        <v>-</v>
      </c>
      <c r="G14" s="146">
        <v>18886</v>
      </c>
      <c r="H14" s="147">
        <f t="shared" si="3"/>
        <v>3.9673855865334033</v>
      </c>
      <c r="I14" s="146">
        <v>21065</v>
      </c>
      <c r="J14" s="147">
        <f t="shared" si="3"/>
        <v>0.11537646934237</v>
      </c>
      <c r="K14" s="146">
        <v>22841</v>
      </c>
      <c r="L14" s="147">
        <f t="shared" si="3"/>
        <v>8.4310467600284822E-2</v>
      </c>
      <c r="M14" s="146"/>
      <c r="N14" s="147"/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10219</v>
      </c>
      <c r="F15" s="147" t="str">
        <f t="shared" si="3"/>
        <v>-</v>
      </c>
      <c r="G15" s="146">
        <v>23111</v>
      </c>
      <c r="H15" s="147">
        <f t="shared" si="3"/>
        <v>1.2615715823466092</v>
      </c>
      <c r="I15" s="146">
        <v>24276</v>
      </c>
      <c r="J15" s="147">
        <f t="shared" si="3"/>
        <v>5.040889619661626E-2</v>
      </c>
      <c r="K15" s="146">
        <v>24893</v>
      </c>
      <c r="L15" s="147">
        <f t="shared" si="3"/>
        <v>2.5416048772450184E-2</v>
      </c>
      <c r="M15" s="146"/>
      <c r="N15" s="147"/>
    </row>
    <row r="16" spans="1:15" x14ac:dyDescent="0.25">
      <c r="A16" s="1" t="s">
        <v>86</v>
      </c>
      <c r="B16" s="145" t="s">
        <v>87</v>
      </c>
      <c r="C16" s="146">
        <v>13295</v>
      </c>
      <c r="D16" s="147">
        <v>-0.46193694605204583</v>
      </c>
      <c r="E16" s="146">
        <v>18239</v>
      </c>
      <c r="F16" s="147">
        <f t="shared" si="3"/>
        <v>0.37186912373072589</v>
      </c>
      <c r="G16" s="146">
        <v>24659</v>
      </c>
      <c r="H16" s="147">
        <f t="shared" si="3"/>
        <v>0.35199298207138541</v>
      </c>
      <c r="I16" s="146">
        <v>25495</v>
      </c>
      <c r="J16" s="147">
        <f t="shared" si="3"/>
        <v>3.3902429133379375E-2</v>
      </c>
      <c r="K16" s="146">
        <v>25319</v>
      </c>
      <c r="L16" s="147">
        <f t="shared" si="3"/>
        <v>-6.9033143753677306E-3</v>
      </c>
      <c r="M16" s="146"/>
      <c r="N16" s="147"/>
    </row>
    <row r="17" spans="1:15" x14ac:dyDescent="0.25">
      <c r="A17" s="1" t="s">
        <v>88</v>
      </c>
      <c r="B17" s="145" t="s">
        <v>89</v>
      </c>
      <c r="C17" s="146">
        <v>5725</v>
      </c>
      <c r="D17" s="147">
        <v>-0.74152331933721616</v>
      </c>
      <c r="E17" s="146">
        <v>15267</v>
      </c>
      <c r="F17" s="147">
        <f t="shared" si="3"/>
        <v>1.6667248908296943</v>
      </c>
      <c r="G17" s="146">
        <v>20130</v>
      </c>
      <c r="H17" s="147">
        <f t="shared" si="3"/>
        <v>0.31853016309687554</v>
      </c>
      <c r="I17" s="146">
        <v>22106</v>
      </c>
      <c r="J17" s="147">
        <f t="shared" si="3"/>
        <v>9.8161947342275235E-2</v>
      </c>
      <c r="K17" s="146">
        <v>21182</v>
      </c>
      <c r="L17" s="147">
        <f t="shared" si="3"/>
        <v>-4.1798606713109532E-2</v>
      </c>
      <c r="M17" s="146"/>
      <c r="N17" s="147"/>
    </row>
    <row r="18" spans="1:15" x14ac:dyDescent="0.25">
      <c r="A18" s="1" t="s">
        <v>90</v>
      </c>
      <c r="B18" s="145" t="s">
        <v>91</v>
      </c>
      <c r="C18" s="146">
        <v>6665</v>
      </c>
      <c r="D18" s="147">
        <v>-0.70771389729421563</v>
      </c>
      <c r="E18" s="146">
        <v>23140</v>
      </c>
      <c r="F18" s="147">
        <f t="shared" si="3"/>
        <v>2.471867966991748</v>
      </c>
      <c r="G18" s="146">
        <v>22327</v>
      </c>
      <c r="H18" s="147">
        <f t="shared" si="3"/>
        <v>-3.5133967156439017E-2</v>
      </c>
      <c r="I18" s="146">
        <v>25007</v>
      </c>
      <c r="J18" s="147">
        <f t="shared" si="3"/>
        <v>0.12003403950373981</v>
      </c>
      <c r="K18" s="146">
        <v>27341</v>
      </c>
      <c r="L18" s="147">
        <f t="shared" si="3"/>
        <v>9.3333866517375075E-2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4928</v>
      </c>
      <c r="D19" s="147">
        <v>-0.74807013956341706</v>
      </c>
      <c r="E19" s="146">
        <v>19838</v>
      </c>
      <c r="F19" s="147">
        <f t="shared" si="3"/>
        <v>3.0255681818181817</v>
      </c>
      <c r="G19" s="146">
        <v>21079</v>
      </c>
      <c r="H19" s="147">
        <f t="shared" si="3"/>
        <v>6.2556709345700234E-2</v>
      </c>
      <c r="I19" s="146">
        <v>24207</v>
      </c>
      <c r="J19" s="147">
        <f t="shared" si="3"/>
        <v>0.14839413634422893</v>
      </c>
      <c r="K19" s="146">
        <v>23363</v>
      </c>
      <c r="L19" s="147">
        <f t="shared" si="3"/>
        <v>-3.4865947866319691E-2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6261</v>
      </c>
      <c r="D20" s="147">
        <v>-0.70148755602174118</v>
      </c>
      <c r="E20" s="146">
        <v>19784</v>
      </c>
      <c r="F20" s="147">
        <f t="shared" si="3"/>
        <v>2.1598786136399934</v>
      </c>
      <c r="G20" s="146">
        <v>23285</v>
      </c>
      <c r="H20" s="147">
        <f t="shared" si="3"/>
        <v>0.17696118075212297</v>
      </c>
      <c r="I20" s="146">
        <v>24142</v>
      </c>
      <c r="J20" s="147">
        <f t="shared" si="3"/>
        <v>3.6804809963495888E-2</v>
      </c>
      <c r="K20" s="146">
        <v>23290</v>
      </c>
      <c r="L20" s="147">
        <f t="shared" si="3"/>
        <v>-3.5291193770193074E-2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96681</v>
      </c>
      <c r="D21" s="150">
        <v>-0.61362219451371569</v>
      </c>
      <c r="E21" s="149">
        <v>140346</v>
      </c>
      <c r="F21" s="150">
        <f t="shared" si="3"/>
        <v>0.45163992925186958</v>
      </c>
      <c r="G21" s="149">
        <v>257117</v>
      </c>
      <c r="H21" s="150">
        <f t="shared" si="3"/>
        <v>0.83202228777450027</v>
      </c>
      <c r="I21" s="149">
        <v>278594</v>
      </c>
      <c r="J21" s="150">
        <f t="shared" si="3"/>
        <v>8.3530066078866927E-2</v>
      </c>
      <c r="K21" s="149">
        <v>287810</v>
      </c>
      <c r="L21" s="150">
        <f t="shared" si="3"/>
        <v>3.3080396562739978E-2</v>
      </c>
      <c r="M21" s="149">
        <v>93370</v>
      </c>
      <c r="N21" s="150">
        <v>-2.8731327757666514E-2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$C$7</f>
        <v>2020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20/19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15979</v>
      </c>
      <c r="D31" s="147">
        <v>0.11398494143892912</v>
      </c>
      <c r="E31" s="146">
        <v>15979</v>
      </c>
      <c r="F31" s="147">
        <f t="shared" ref="F31:L43" si="5">IFERROR(E31/C31-1,"-")</f>
        <v>0</v>
      </c>
      <c r="G31" s="146">
        <v>12209</v>
      </c>
      <c r="H31" s="147">
        <f t="shared" si="5"/>
        <v>-0.23593466424682397</v>
      </c>
      <c r="I31" s="146">
        <v>18402</v>
      </c>
      <c r="J31" s="147">
        <f t="shared" si="5"/>
        <v>0.50724875092145139</v>
      </c>
      <c r="K31" s="146">
        <v>18282</v>
      </c>
      <c r="L31" s="147">
        <f t="shared" si="5"/>
        <v>-6.5210303227910549E-3</v>
      </c>
      <c r="M31" s="146">
        <v>18130</v>
      </c>
      <c r="N31" s="147">
        <f t="shared" ref="N31:N34" si="6">IFERROR(M31/K31-1,"-")</f>
        <v>-8.3141888196039959E-3</v>
      </c>
    </row>
    <row r="32" spans="1:15" x14ac:dyDescent="0.25">
      <c r="B32" s="145" t="s">
        <v>75</v>
      </c>
      <c r="C32" s="146">
        <v>17138</v>
      </c>
      <c r="D32" s="147">
        <v>0.26779109335700557</v>
      </c>
      <c r="E32" s="146">
        <v>17138</v>
      </c>
      <c r="F32" s="147">
        <f t="shared" si="5"/>
        <v>0</v>
      </c>
      <c r="G32" s="146">
        <v>17700</v>
      </c>
      <c r="H32" s="147">
        <f t="shared" si="5"/>
        <v>3.2792624576963414E-2</v>
      </c>
      <c r="I32" s="146">
        <v>18976</v>
      </c>
      <c r="J32" s="147">
        <f t="shared" si="5"/>
        <v>7.2090395480225888E-2</v>
      </c>
      <c r="K32" s="146">
        <v>20148</v>
      </c>
      <c r="L32" s="147">
        <f t="shared" si="5"/>
        <v>6.1762225969645979E-2</v>
      </c>
      <c r="M32" s="146">
        <v>19062</v>
      </c>
      <c r="N32" s="147">
        <f t="shared" si="6"/>
        <v>-5.390113162596788E-2</v>
      </c>
    </row>
    <row r="33" spans="2:15" x14ac:dyDescent="0.25">
      <c r="B33" s="145" t="s">
        <v>77</v>
      </c>
      <c r="C33" s="146">
        <v>6170</v>
      </c>
      <c r="D33" s="147">
        <v>-0.600595546349042</v>
      </c>
      <c r="E33" s="146">
        <v>6170</v>
      </c>
      <c r="F33" s="147">
        <f t="shared" si="5"/>
        <v>0</v>
      </c>
      <c r="G33" s="146">
        <v>17761</v>
      </c>
      <c r="H33" s="147">
        <f t="shared" si="5"/>
        <v>1.8786061588330631</v>
      </c>
      <c r="I33" s="146">
        <v>17386</v>
      </c>
      <c r="J33" s="147">
        <f t="shared" si="5"/>
        <v>-2.1113676031754958E-2</v>
      </c>
      <c r="K33" s="146">
        <v>22158</v>
      </c>
      <c r="L33" s="147">
        <f t="shared" si="5"/>
        <v>0.27447371448291724</v>
      </c>
      <c r="M33" s="146">
        <v>19601</v>
      </c>
      <c r="N33" s="147">
        <f t="shared" si="6"/>
        <v>-0.11539850166982579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0</v>
      </c>
      <c r="F34" s="147" t="str">
        <f t="shared" si="5"/>
        <v>-</v>
      </c>
      <c r="G34" s="146">
        <v>19923</v>
      </c>
      <c r="H34" s="147" t="str">
        <f t="shared" si="5"/>
        <v>-</v>
      </c>
      <c r="I34" s="146">
        <v>19332</v>
      </c>
      <c r="J34" s="147">
        <f t="shared" si="5"/>
        <v>-2.9664207197711234E-2</v>
      </c>
      <c r="K34" s="146">
        <v>18488</v>
      </c>
      <c r="L34" s="147">
        <f t="shared" si="5"/>
        <v>-4.3658183322987765E-2</v>
      </c>
      <c r="M34" s="146">
        <v>19232</v>
      </c>
      <c r="N34" s="147">
        <f t="shared" si="6"/>
        <v>4.0242319342276067E-2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0</v>
      </c>
      <c r="F35" s="147" t="str">
        <f t="shared" si="5"/>
        <v>-</v>
      </c>
      <c r="G35" s="146">
        <v>17673</v>
      </c>
      <c r="H35" s="147" t="str">
        <f t="shared" si="5"/>
        <v>-</v>
      </c>
      <c r="I35" s="146">
        <v>18326</v>
      </c>
      <c r="J35" s="147">
        <f t="shared" si="5"/>
        <v>3.6949018276466905E-2</v>
      </c>
      <c r="K35" s="146">
        <v>19636</v>
      </c>
      <c r="L35" s="147">
        <f t="shared" si="5"/>
        <v>7.1483138710029426E-2</v>
      </c>
      <c r="M35" s="146"/>
      <c r="N35" s="147"/>
    </row>
    <row r="36" spans="2:15" x14ac:dyDescent="0.25">
      <c r="B36" s="145" t="s">
        <v>83</v>
      </c>
      <c r="C36" s="146">
        <v>0</v>
      </c>
      <c r="D36" s="147">
        <v>-1</v>
      </c>
      <c r="E36" s="146">
        <v>0</v>
      </c>
      <c r="F36" s="147" t="str">
        <f t="shared" si="5"/>
        <v>-</v>
      </c>
      <c r="G36" s="146">
        <v>15881</v>
      </c>
      <c r="H36" s="147" t="str">
        <f t="shared" si="5"/>
        <v>-</v>
      </c>
      <c r="I36" s="146">
        <v>17783</v>
      </c>
      <c r="J36" s="147">
        <f t="shared" si="5"/>
        <v>0.11976575782381471</v>
      </c>
      <c r="K36" s="146">
        <v>19273</v>
      </c>
      <c r="L36" s="147">
        <f t="shared" si="5"/>
        <v>8.378788730810327E-2</v>
      </c>
      <c r="M36" s="146"/>
      <c r="N36" s="147"/>
    </row>
    <row r="37" spans="2:15" x14ac:dyDescent="0.25">
      <c r="B37" s="145" t="s">
        <v>85</v>
      </c>
      <c r="C37" s="146">
        <v>0</v>
      </c>
      <c r="D37" s="147">
        <v>-1</v>
      </c>
      <c r="E37" s="146">
        <v>0</v>
      </c>
      <c r="F37" s="147" t="str">
        <f t="shared" si="5"/>
        <v>-</v>
      </c>
      <c r="G37" s="146">
        <v>18743</v>
      </c>
      <c r="H37" s="147" t="str">
        <f t="shared" si="5"/>
        <v>-</v>
      </c>
      <c r="I37" s="146">
        <v>20245</v>
      </c>
      <c r="J37" s="147">
        <f t="shared" si="5"/>
        <v>8.0136584324814519E-2</v>
      </c>
      <c r="K37" s="146">
        <v>20528</v>
      </c>
      <c r="L37" s="147">
        <f t="shared" si="5"/>
        <v>1.3978760187700612E-2</v>
      </c>
      <c r="M37" s="146"/>
      <c r="N37" s="147"/>
    </row>
    <row r="38" spans="2:15" x14ac:dyDescent="0.25">
      <c r="B38" s="145" t="s">
        <v>87</v>
      </c>
      <c r="C38" s="146">
        <v>11531</v>
      </c>
      <c r="D38" s="147">
        <v>-0.36854498658342916</v>
      </c>
      <c r="E38" s="146">
        <v>11531</v>
      </c>
      <c r="F38" s="147">
        <f t="shared" si="5"/>
        <v>0</v>
      </c>
      <c r="G38" s="146">
        <v>20467</v>
      </c>
      <c r="H38" s="147">
        <f t="shared" si="5"/>
        <v>0.77495447055762723</v>
      </c>
      <c r="I38" s="146">
        <v>20391</v>
      </c>
      <c r="J38" s="147">
        <f t="shared" si="5"/>
        <v>-3.7132945717496257E-3</v>
      </c>
      <c r="K38" s="146">
        <v>20545</v>
      </c>
      <c r="L38" s="147">
        <f t="shared" si="5"/>
        <v>7.5523515276347819E-3</v>
      </c>
      <c r="M38" s="146"/>
      <c r="N38" s="147"/>
    </row>
    <row r="39" spans="2:15" x14ac:dyDescent="0.25">
      <c r="B39" s="145" t="s">
        <v>89</v>
      </c>
      <c r="C39" s="146">
        <v>4549</v>
      </c>
      <c r="D39" s="147">
        <v>-0.73217544892552255</v>
      </c>
      <c r="E39" s="146">
        <v>4549</v>
      </c>
      <c r="F39" s="147">
        <f t="shared" si="5"/>
        <v>0</v>
      </c>
      <c r="G39" s="146">
        <v>16918</v>
      </c>
      <c r="H39" s="147">
        <f t="shared" si="5"/>
        <v>2.719059133875577</v>
      </c>
      <c r="I39" s="146">
        <v>18135</v>
      </c>
      <c r="J39" s="147">
        <f t="shared" si="5"/>
        <v>7.1935216928715073E-2</v>
      </c>
      <c r="K39" s="146">
        <v>17254</v>
      </c>
      <c r="L39" s="147">
        <f t="shared" si="5"/>
        <v>-4.8580093741384056E-2</v>
      </c>
      <c r="M39" s="146"/>
      <c r="N39" s="147"/>
    </row>
    <row r="40" spans="2:15" x14ac:dyDescent="0.25">
      <c r="B40" s="145" t="s">
        <v>91</v>
      </c>
      <c r="C40" s="146">
        <v>5837</v>
      </c>
      <c r="D40" s="147">
        <v>-0.66283502772643255</v>
      </c>
      <c r="E40" s="146">
        <v>5837</v>
      </c>
      <c r="F40" s="147">
        <f t="shared" si="5"/>
        <v>0</v>
      </c>
      <c r="G40" s="146">
        <v>18718</v>
      </c>
      <c r="H40" s="147">
        <f t="shared" si="5"/>
        <v>2.2067843070070241</v>
      </c>
      <c r="I40" s="146">
        <v>20522</v>
      </c>
      <c r="J40" s="147">
        <f t="shared" si="5"/>
        <v>9.6377818142963978E-2</v>
      </c>
      <c r="K40" s="146">
        <v>22570</v>
      </c>
      <c r="L40" s="147">
        <f t="shared" si="5"/>
        <v>9.9795341584640873E-2</v>
      </c>
      <c r="M40" s="146"/>
      <c r="N40" s="147"/>
    </row>
    <row r="41" spans="2:15" x14ac:dyDescent="0.25">
      <c r="B41" s="145" t="s">
        <v>93</v>
      </c>
      <c r="C41" s="146">
        <v>4402</v>
      </c>
      <c r="D41" s="147">
        <v>-0.68262436914203317</v>
      </c>
      <c r="E41" s="146">
        <v>4402</v>
      </c>
      <c r="F41" s="147">
        <f t="shared" si="5"/>
        <v>0</v>
      </c>
      <c r="G41" s="146">
        <v>16558</v>
      </c>
      <c r="H41" s="147">
        <f t="shared" si="5"/>
        <v>2.761472058155384</v>
      </c>
      <c r="I41" s="146">
        <v>20019</v>
      </c>
      <c r="J41" s="147">
        <f t="shared" si="5"/>
        <v>0.2090228288440632</v>
      </c>
      <c r="K41" s="146">
        <v>18565</v>
      </c>
      <c r="L41" s="147">
        <f t="shared" si="5"/>
        <v>-7.263100054947802E-2</v>
      </c>
      <c r="M41" s="146"/>
      <c r="N41" s="147"/>
    </row>
    <row r="42" spans="2:15" x14ac:dyDescent="0.25">
      <c r="B42" s="145" t="s">
        <v>95</v>
      </c>
      <c r="C42" s="146">
        <v>5416</v>
      </c>
      <c r="D42" s="147">
        <v>-0.63651006711409397</v>
      </c>
      <c r="E42" s="146">
        <v>5416</v>
      </c>
      <c r="F42" s="147">
        <f t="shared" si="5"/>
        <v>0</v>
      </c>
      <c r="G42" s="146">
        <v>18747</v>
      </c>
      <c r="H42" s="147">
        <f t="shared" si="5"/>
        <v>2.4614106351550959</v>
      </c>
      <c r="I42" s="146">
        <v>19529</v>
      </c>
      <c r="J42" s="147">
        <f t="shared" si="5"/>
        <v>4.1713340801194931E-2</v>
      </c>
      <c r="K42" s="146">
        <v>18483</v>
      </c>
      <c r="L42" s="147">
        <f t="shared" si="5"/>
        <v>-5.356137026985508E-2</v>
      </c>
      <c r="M42" s="146"/>
      <c r="N42" s="147"/>
    </row>
    <row r="43" spans="2:15" ht="15.75" x14ac:dyDescent="0.25">
      <c r="B43" s="148" t="s">
        <v>32</v>
      </c>
      <c r="C43" s="149">
        <v>77095</v>
      </c>
      <c r="D43" s="150">
        <v>-0.57073336414305365</v>
      </c>
      <c r="E43" s="149">
        <v>77095</v>
      </c>
      <c r="F43" s="150">
        <f t="shared" si="5"/>
        <v>0</v>
      </c>
      <c r="G43" s="149">
        <v>211298</v>
      </c>
      <c r="H43" s="150">
        <f t="shared" si="5"/>
        <v>1.7407484272650624</v>
      </c>
      <c r="I43" s="149">
        <v>229046</v>
      </c>
      <c r="J43" s="150">
        <f t="shared" si="5"/>
        <v>8.3995115902658846E-2</v>
      </c>
      <c r="K43" s="149">
        <v>235930</v>
      </c>
      <c r="L43" s="150">
        <f t="shared" si="5"/>
        <v>3.0055098102564459E-2</v>
      </c>
      <c r="M43" s="149">
        <v>76025</v>
      </c>
      <c r="N43" s="150">
        <v>-3.8583135211695097E-2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$C$7</f>
        <v>2020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20/19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13232</v>
      </c>
      <c r="D53" s="147">
        <v>5.1243346309684634E-2</v>
      </c>
      <c r="E53" s="146">
        <v>13232</v>
      </c>
      <c r="F53" s="147">
        <f t="shared" ref="F53:L65" si="7">IFERROR(E53/C53-1,"-")</f>
        <v>0</v>
      </c>
      <c r="G53" s="146">
        <v>9227</v>
      </c>
      <c r="H53" s="147">
        <f t="shared" si="7"/>
        <v>-0.3026753325272068</v>
      </c>
      <c r="I53" s="146">
        <v>14935</v>
      </c>
      <c r="J53" s="147">
        <f t="shared" si="7"/>
        <v>0.61861926953506008</v>
      </c>
      <c r="K53" s="146">
        <v>14354</v>
      </c>
      <c r="L53" s="147">
        <f t="shared" si="7"/>
        <v>-3.8901908269166396E-2</v>
      </c>
      <c r="M53" s="146">
        <v>14208</v>
      </c>
      <c r="N53" s="147">
        <f t="shared" ref="N53:N56" si="8">IFERROR(M53/K53-1,"-")</f>
        <v>-1.0171380799777086E-2</v>
      </c>
    </row>
    <row r="54" spans="1:15" x14ac:dyDescent="0.25">
      <c r="A54" s="1">
        <v>2</v>
      </c>
      <c r="B54" s="145" t="s">
        <v>75</v>
      </c>
      <c r="C54" s="146">
        <v>14090</v>
      </c>
      <c r="D54" s="147">
        <v>0.21790993171406337</v>
      </c>
      <c r="E54" s="146">
        <v>14090</v>
      </c>
      <c r="F54" s="147">
        <f t="shared" si="7"/>
        <v>0</v>
      </c>
      <c r="G54" s="146">
        <v>13725</v>
      </c>
      <c r="H54" s="147">
        <f t="shared" si="7"/>
        <v>-2.5904897090134882E-2</v>
      </c>
      <c r="I54" s="146">
        <v>15417</v>
      </c>
      <c r="J54" s="147">
        <f t="shared" si="7"/>
        <v>0.12327868852459023</v>
      </c>
      <c r="K54" s="146">
        <v>15736</v>
      </c>
      <c r="L54" s="147">
        <f t="shared" si="7"/>
        <v>2.0691444509307821E-2</v>
      </c>
      <c r="M54" s="146">
        <v>15122</v>
      </c>
      <c r="N54" s="147">
        <f t="shared" si="8"/>
        <v>-3.9018810371123536E-2</v>
      </c>
    </row>
    <row r="55" spans="1:15" x14ac:dyDescent="0.25">
      <c r="A55" s="1">
        <v>3</v>
      </c>
      <c r="B55" s="145" t="s">
        <v>77</v>
      </c>
      <c r="C55" s="146">
        <v>5212</v>
      </c>
      <c r="D55" s="147">
        <v>-0.60198549064528439</v>
      </c>
      <c r="E55" s="146">
        <v>5212</v>
      </c>
      <c r="F55" s="147">
        <f t="shared" si="7"/>
        <v>0</v>
      </c>
      <c r="G55" s="146">
        <v>13764</v>
      </c>
      <c r="H55" s="147">
        <f t="shared" si="7"/>
        <v>1.6408288564850344</v>
      </c>
      <c r="I55" s="146">
        <v>13769</v>
      </c>
      <c r="J55" s="147">
        <f t="shared" si="7"/>
        <v>3.6326649229878605E-4</v>
      </c>
      <c r="K55" s="146">
        <v>17491</v>
      </c>
      <c r="L55" s="147">
        <f t="shared" si="7"/>
        <v>0.27031737962088753</v>
      </c>
      <c r="M55" s="146">
        <v>15694</v>
      </c>
      <c r="N55" s="147">
        <f t="shared" si="8"/>
        <v>-0.10273855125493114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7"/>
        <v>-</v>
      </c>
      <c r="G56" s="146">
        <v>16004</v>
      </c>
      <c r="H56" s="147" t="str">
        <f t="shared" si="7"/>
        <v>-</v>
      </c>
      <c r="I56" s="146">
        <v>15420</v>
      </c>
      <c r="J56" s="147">
        <f t="shared" si="7"/>
        <v>-3.649087728067979E-2</v>
      </c>
      <c r="K56" s="146">
        <v>14826</v>
      </c>
      <c r="L56" s="147">
        <f t="shared" si="7"/>
        <v>-3.8521400778210091E-2</v>
      </c>
      <c r="M56" s="146">
        <v>15532</v>
      </c>
      <c r="N56" s="147">
        <f t="shared" si="8"/>
        <v>4.7619047619047672E-2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7"/>
        <v>-</v>
      </c>
      <c r="G57" s="146">
        <v>13304</v>
      </c>
      <c r="H57" s="147" t="str">
        <f t="shared" si="7"/>
        <v>-</v>
      </c>
      <c r="I57" s="146">
        <v>14308</v>
      </c>
      <c r="J57" s="147">
        <f t="shared" si="7"/>
        <v>7.5466025255562341E-2</v>
      </c>
      <c r="K57" s="146">
        <v>15219</v>
      </c>
      <c r="L57" s="147">
        <f t="shared" si="7"/>
        <v>6.3670673748951634E-2</v>
      </c>
      <c r="M57" s="146"/>
      <c r="N57" s="147"/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7"/>
        <v>-</v>
      </c>
      <c r="G58" s="146">
        <v>11604</v>
      </c>
      <c r="H58" s="147" t="str">
        <f t="shared" si="7"/>
        <v>-</v>
      </c>
      <c r="I58" s="146">
        <v>13809</v>
      </c>
      <c r="J58" s="147">
        <f t="shared" si="7"/>
        <v>0.19002068252326776</v>
      </c>
      <c r="K58" s="146">
        <v>14680</v>
      </c>
      <c r="L58" s="147">
        <f t="shared" si="7"/>
        <v>6.3074806285755569E-2</v>
      </c>
      <c r="M58" s="146"/>
      <c r="N58" s="147"/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0</v>
      </c>
      <c r="F59" s="147" t="str">
        <f t="shared" si="7"/>
        <v>-</v>
      </c>
      <c r="G59" s="146">
        <v>13798</v>
      </c>
      <c r="H59" s="147" t="str">
        <f t="shared" si="7"/>
        <v>-</v>
      </c>
      <c r="I59" s="146">
        <v>15626</v>
      </c>
      <c r="J59" s="147">
        <f t="shared" si="7"/>
        <v>0.13248296854616615</v>
      </c>
      <c r="K59" s="146">
        <v>15688</v>
      </c>
      <c r="L59" s="147">
        <f t="shared" si="7"/>
        <v>3.9677460642519868E-3</v>
      </c>
      <c r="M59" s="146"/>
      <c r="N59" s="147"/>
    </row>
    <row r="60" spans="1:15" x14ac:dyDescent="0.25">
      <c r="A60" s="1">
        <v>8</v>
      </c>
      <c r="B60" s="145" t="s">
        <v>87</v>
      </c>
      <c r="C60" s="146">
        <v>8422</v>
      </c>
      <c r="D60" s="147">
        <v>-0.44723024415857182</v>
      </c>
      <c r="E60" s="146">
        <v>8422</v>
      </c>
      <c r="F60" s="147">
        <f t="shared" si="7"/>
        <v>0</v>
      </c>
      <c r="G60" s="146">
        <v>15896</v>
      </c>
      <c r="H60" s="147">
        <f t="shared" si="7"/>
        <v>0.88743766326288287</v>
      </c>
      <c r="I60" s="146">
        <v>15580</v>
      </c>
      <c r="J60" s="147">
        <f t="shared" si="7"/>
        <v>-1.9879214896829422E-2</v>
      </c>
      <c r="K60" s="146">
        <v>15273</v>
      </c>
      <c r="L60" s="147">
        <f t="shared" si="7"/>
        <v>-1.9704749679075761E-2</v>
      </c>
      <c r="M60" s="146"/>
      <c r="N60" s="147"/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0</v>
      </c>
      <c r="F61" s="147" t="str">
        <f t="shared" si="7"/>
        <v>-</v>
      </c>
      <c r="G61" s="146">
        <v>12977</v>
      </c>
      <c r="H61" s="147" t="str">
        <f t="shared" si="7"/>
        <v>-</v>
      </c>
      <c r="I61" s="146">
        <v>14015</v>
      </c>
      <c r="J61" s="147">
        <f t="shared" si="7"/>
        <v>7.9987670493950835E-2</v>
      </c>
      <c r="K61" s="146">
        <v>12989</v>
      </c>
      <c r="L61" s="147">
        <f t="shared" si="7"/>
        <v>-7.3207277916518043E-2</v>
      </c>
      <c r="M61" s="146"/>
      <c r="N61" s="147"/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0</v>
      </c>
      <c r="F62" s="147" t="str">
        <f t="shared" si="7"/>
        <v>-</v>
      </c>
      <c r="G62" s="146">
        <v>14897</v>
      </c>
      <c r="H62" s="147" t="str">
        <f t="shared" si="7"/>
        <v>-</v>
      </c>
      <c r="I62" s="146">
        <v>15893</v>
      </c>
      <c r="J62" s="147">
        <f t="shared" si="7"/>
        <v>6.6859099147479339E-2</v>
      </c>
      <c r="K62" s="146">
        <v>17980</v>
      </c>
      <c r="L62" s="147">
        <f t="shared" si="7"/>
        <v>0.13131567356697915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0</v>
      </c>
      <c r="F63" s="147" t="str">
        <f t="shared" si="7"/>
        <v>-</v>
      </c>
      <c r="G63" s="146">
        <v>13391</v>
      </c>
      <c r="H63" s="147" t="str">
        <f t="shared" si="7"/>
        <v>-</v>
      </c>
      <c r="I63" s="146">
        <v>15821</v>
      </c>
      <c r="J63" s="147">
        <f t="shared" si="7"/>
        <v>0.18146516316929273</v>
      </c>
      <c r="K63" s="146">
        <v>14412</v>
      </c>
      <c r="L63" s="147">
        <f t="shared" si="7"/>
        <v>-8.9058845837810541E-2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0</v>
      </c>
      <c r="F64" s="147" t="str">
        <f t="shared" si="7"/>
        <v>-</v>
      </c>
      <c r="G64" s="146">
        <v>15326</v>
      </c>
      <c r="H64" s="147" t="str">
        <f t="shared" si="7"/>
        <v>-</v>
      </c>
      <c r="I64" s="146">
        <v>15445</v>
      </c>
      <c r="J64" s="147">
        <f t="shared" si="7"/>
        <v>7.7645830614641032E-3</v>
      </c>
      <c r="K64" s="146">
        <v>14687</v>
      </c>
      <c r="L64" s="147">
        <f t="shared" si="7"/>
        <v>-4.90773713175785E-2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0</v>
      </c>
      <c r="F65" s="150" t="str">
        <f t="shared" si="7"/>
        <v>-</v>
      </c>
      <c r="G65" s="149">
        <v>163913</v>
      </c>
      <c r="H65" s="150" t="str">
        <f t="shared" si="7"/>
        <v>-</v>
      </c>
      <c r="I65" s="149">
        <v>180038</v>
      </c>
      <c r="J65" s="150">
        <f t="shared" si="7"/>
        <v>9.8375357659246099E-2</v>
      </c>
      <c r="K65" s="149">
        <v>183335</v>
      </c>
      <c r="L65" s="150">
        <f t="shared" si="7"/>
        <v>1.8312800630977843E-2</v>
      </c>
      <c r="M65" s="149">
        <v>60556</v>
      </c>
      <c r="N65" s="150">
        <v>-2.9660134279808403E-2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$C$7</f>
        <v>2020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20/19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2747</v>
      </c>
      <c r="D75" s="147">
        <v>0.56346044393853156</v>
      </c>
      <c r="E75" s="146">
        <v>2747</v>
      </c>
      <c r="F75" s="147">
        <f t="shared" ref="F75:L87" si="9">IFERROR(E75/C75-1,"-")</f>
        <v>0</v>
      </c>
      <c r="G75" s="146">
        <v>2982</v>
      </c>
      <c r="H75" s="147">
        <f t="shared" si="9"/>
        <v>8.5547870404077075E-2</v>
      </c>
      <c r="I75" s="146">
        <v>3467</v>
      </c>
      <c r="J75" s="147">
        <f t="shared" si="9"/>
        <v>0.16264252179745142</v>
      </c>
      <c r="K75" s="146">
        <v>3928</v>
      </c>
      <c r="L75" s="147">
        <f t="shared" si="9"/>
        <v>0.13296798384770692</v>
      </c>
      <c r="M75" s="146">
        <v>3922</v>
      </c>
      <c r="N75" s="147">
        <f t="shared" ref="N75:N78" si="10">IFERROR(M75/K75-1,"-")</f>
        <v>-1.5274949083503575E-3</v>
      </c>
    </row>
    <row r="76" spans="1:15" x14ac:dyDescent="0.25">
      <c r="A76" s="1">
        <v>2</v>
      </c>
      <c r="B76" s="145" t="s">
        <v>75</v>
      </c>
      <c r="C76" s="146">
        <v>3048</v>
      </c>
      <c r="D76" s="147">
        <v>0.56387891226269882</v>
      </c>
      <c r="E76" s="146">
        <v>3048</v>
      </c>
      <c r="F76" s="147">
        <f t="shared" si="9"/>
        <v>0</v>
      </c>
      <c r="G76" s="146">
        <v>3975</v>
      </c>
      <c r="H76" s="147">
        <f t="shared" si="9"/>
        <v>0.30413385826771644</v>
      </c>
      <c r="I76" s="146">
        <v>3559</v>
      </c>
      <c r="J76" s="147">
        <f t="shared" si="9"/>
        <v>-0.10465408805031451</v>
      </c>
      <c r="K76" s="146">
        <v>4412</v>
      </c>
      <c r="L76" s="147">
        <f t="shared" si="9"/>
        <v>0.2396740657488059</v>
      </c>
      <c r="M76" s="146">
        <v>3940</v>
      </c>
      <c r="N76" s="147">
        <f t="shared" si="10"/>
        <v>-0.10698096101541255</v>
      </c>
    </row>
    <row r="77" spans="1:15" x14ac:dyDescent="0.25">
      <c r="A77" s="1">
        <v>3</v>
      </c>
      <c r="B77" s="145" t="s">
        <v>77</v>
      </c>
      <c r="C77" s="146">
        <v>958</v>
      </c>
      <c r="D77" s="147">
        <v>-0.59286017849553763</v>
      </c>
      <c r="E77" s="146">
        <v>958</v>
      </c>
      <c r="F77" s="147">
        <f t="shared" si="9"/>
        <v>0</v>
      </c>
      <c r="G77" s="146">
        <v>3997</v>
      </c>
      <c r="H77" s="147">
        <f t="shared" si="9"/>
        <v>3.1722338204592901</v>
      </c>
      <c r="I77" s="146">
        <v>3617</v>
      </c>
      <c r="J77" s="147">
        <f t="shared" si="9"/>
        <v>-9.5071303477608171E-2</v>
      </c>
      <c r="K77" s="146">
        <v>4667</v>
      </c>
      <c r="L77" s="147">
        <f t="shared" si="9"/>
        <v>0.29029582526956044</v>
      </c>
      <c r="M77" s="146">
        <v>3907</v>
      </c>
      <c r="N77" s="147">
        <f t="shared" si="10"/>
        <v>-0.16284551103492606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0</v>
      </c>
      <c r="F78" s="147" t="str">
        <f t="shared" si="9"/>
        <v>-</v>
      </c>
      <c r="G78" s="146">
        <v>3919</v>
      </c>
      <c r="H78" s="147" t="str">
        <f t="shared" si="9"/>
        <v>-</v>
      </c>
      <c r="I78" s="146">
        <v>3912</v>
      </c>
      <c r="J78" s="147">
        <f t="shared" si="9"/>
        <v>-1.7861699413115328E-3</v>
      </c>
      <c r="K78" s="146">
        <v>3662</v>
      </c>
      <c r="L78" s="147">
        <f t="shared" si="9"/>
        <v>-6.3905930470347649E-2</v>
      </c>
      <c r="M78" s="146">
        <v>3700</v>
      </c>
      <c r="N78" s="147">
        <f t="shared" si="10"/>
        <v>1.0376843255051948E-2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0</v>
      </c>
      <c r="F79" s="147" t="str">
        <f t="shared" si="9"/>
        <v>-</v>
      </c>
      <c r="G79" s="146">
        <v>4369</v>
      </c>
      <c r="H79" s="147" t="str">
        <f t="shared" si="9"/>
        <v>-</v>
      </c>
      <c r="I79" s="146">
        <v>4018</v>
      </c>
      <c r="J79" s="147">
        <f t="shared" si="9"/>
        <v>-8.0338750286106708E-2</v>
      </c>
      <c r="K79" s="146">
        <v>4417</v>
      </c>
      <c r="L79" s="147">
        <f t="shared" si="9"/>
        <v>9.9303135888501703E-2</v>
      </c>
      <c r="M79" s="146"/>
      <c r="N79" s="147"/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0</v>
      </c>
      <c r="F80" s="147" t="str">
        <f t="shared" si="9"/>
        <v>-</v>
      </c>
      <c r="G80" s="146">
        <v>4277</v>
      </c>
      <c r="H80" s="147" t="str">
        <f t="shared" si="9"/>
        <v>-</v>
      </c>
      <c r="I80" s="146">
        <v>3974</v>
      </c>
      <c r="J80" s="147">
        <f t="shared" si="9"/>
        <v>-7.0844049567453826E-2</v>
      </c>
      <c r="K80" s="146">
        <v>4593</v>
      </c>
      <c r="L80" s="147">
        <f t="shared" si="9"/>
        <v>0.15576245596376448</v>
      </c>
      <c r="M80" s="146"/>
      <c r="N80" s="147"/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0</v>
      </c>
      <c r="F81" s="147" t="str">
        <f t="shared" si="9"/>
        <v>-</v>
      </c>
      <c r="G81" s="146">
        <v>4945</v>
      </c>
      <c r="H81" s="147" t="str">
        <f t="shared" si="9"/>
        <v>-</v>
      </c>
      <c r="I81" s="146">
        <v>4619</v>
      </c>
      <c r="J81" s="147">
        <f t="shared" si="9"/>
        <v>-6.5925176946410535E-2</v>
      </c>
      <c r="K81" s="146">
        <v>4840</v>
      </c>
      <c r="L81" s="147">
        <f t="shared" si="9"/>
        <v>4.7845854080969863E-2</v>
      </c>
      <c r="M81" s="146"/>
      <c r="N81" s="147"/>
    </row>
    <row r="82" spans="1:15" x14ac:dyDescent="0.25">
      <c r="A82" s="1">
        <v>8</v>
      </c>
      <c r="B82" s="145" t="s">
        <v>87</v>
      </c>
      <c r="C82" s="146">
        <v>3109</v>
      </c>
      <c r="D82" s="147">
        <v>2.776859504132223E-2</v>
      </c>
      <c r="E82" s="146">
        <v>3109</v>
      </c>
      <c r="F82" s="147">
        <f t="shared" si="9"/>
        <v>0</v>
      </c>
      <c r="G82" s="146">
        <v>4571</v>
      </c>
      <c r="H82" s="147">
        <f t="shared" si="9"/>
        <v>0.47024766806046969</v>
      </c>
      <c r="I82" s="146">
        <v>4811</v>
      </c>
      <c r="J82" s="147">
        <f t="shared" si="9"/>
        <v>5.2504922336469084E-2</v>
      </c>
      <c r="K82" s="146">
        <v>5272</v>
      </c>
      <c r="L82" s="147">
        <f t="shared" si="9"/>
        <v>9.5822074412803993E-2</v>
      </c>
      <c r="M82" s="146"/>
      <c r="N82" s="147"/>
    </row>
    <row r="83" spans="1:15" x14ac:dyDescent="0.25">
      <c r="A83" s="1">
        <v>9</v>
      </c>
      <c r="B83" s="145" t="s">
        <v>89</v>
      </c>
      <c r="C83" s="146">
        <v>0</v>
      </c>
      <c r="D83" s="147">
        <v>-1</v>
      </c>
      <c r="E83" s="146">
        <v>0</v>
      </c>
      <c r="F83" s="147" t="str">
        <f t="shared" si="9"/>
        <v>-</v>
      </c>
      <c r="G83" s="146">
        <v>3941</v>
      </c>
      <c r="H83" s="147" t="str">
        <f t="shared" si="9"/>
        <v>-</v>
      </c>
      <c r="I83" s="146">
        <v>4120</v>
      </c>
      <c r="J83" s="147">
        <f t="shared" si="9"/>
        <v>4.5419944176604998E-2</v>
      </c>
      <c r="K83" s="146">
        <v>4265</v>
      </c>
      <c r="L83" s="147">
        <f t="shared" si="9"/>
        <v>3.5194174757281482E-2</v>
      </c>
      <c r="M83" s="146"/>
      <c r="N83" s="147"/>
    </row>
    <row r="84" spans="1:15" x14ac:dyDescent="0.25">
      <c r="A84" s="1">
        <v>10</v>
      </c>
      <c r="B84" s="145" t="s">
        <v>91</v>
      </c>
      <c r="C84" s="146">
        <v>0</v>
      </c>
      <c r="D84" s="147">
        <v>-1</v>
      </c>
      <c r="E84" s="146">
        <v>0</v>
      </c>
      <c r="F84" s="147" t="str">
        <f t="shared" si="9"/>
        <v>-</v>
      </c>
      <c r="G84" s="146">
        <v>3821</v>
      </c>
      <c r="H84" s="147" t="str">
        <f t="shared" si="9"/>
        <v>-</v>
      </c>
      <c r="I84" s="146">
        <v>4629</v>
      </c>
      <c r="J84" s="147">
        <f t="shared" si="9"/>
        <v>0.21146296780947393</v>
      </c>
      <c r="K84" s="146">
        <v>4590</v>
      </c>
      <c r="L84" s="147">
        <f t="shared" si="9"/>
        <v>-8.4251458198314477E-3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0</v>
      </c>
      <c r="D85" s="147">
        <v>-1</v>
      </c>
      <c r="E85" s="146">
        <v>0</v>
      </c>
      <c r="F85" s="147" t="str">
        <f t="shared" si="9"/>
        <v>-</v>
      </c>
      <c r="G85" s="146">
        <v>3167</v>
      </c>
      <c r="H85" s="147" t="str">
        <f t="shared" si="9"/>
        <v>-</v>
      </c>
      <c r="I85" s="146">
        <v>4198</v>
      </c>
      <c r="J85" s="147">
        <f t="shared" si="9"/>
        <v>0.32554467950742016</v>
      </c>
      <c r="K85" s="146">
        <v>4153</v>
      </c>
      <c r="L85" s="147">
        <f t="shared" si="9"/>
        <v>-1.0719390185802813E-2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>
        <v>-1</v>
      </c>
      <c r="E86" s="146">
        <v>0</v>
      </c>
      <c r="F86" s="147" t="str">
        <f t="shared" si="9"/>
        <v>-</v>
      </c>
      <c r="G86" s="146">
        <v>3421</v>
      </c>
      <c r="H86" s="147" t="str">
        <f t="shared" si="9"/>
        <v>-</v>
      </c>
      <c r="I86" s="146">
        <v>4084</v>
      </c>
      <c r="J86" s="147">
        <f t="shared" si="9"/>
        <v>0.19380298158433207</v>
      </c>
      <c r="K86" s="146">
        <v>3796</v>
      </c>
      <c r="L86" s="147">
        <f t="shared" si="9"/>
        <v>-7.0519098922624868E-2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>
        <v>-1</v>
      </c>
      <c r="E87" s="149">
        <v>0</v>
      </c>
      <c r="F87" s="150" t="str">
        <f t="shared" si="9"/>
        <v>-</v>
      </c>
      <c r="G87" s="149">
        <v>47385</v>
      </c>
      <c r="H87" s="150" t="str">
        <f t="shared" si="9"/>
        <v>-</v>
      </c>
      <c r="I87" s="149">
        <v>49008</v>
      </c>
      <c r="J87" s="150">
        <f t="shared" si="9"/>
        <v>3.4251345362456442E-2</v>
      </c>
      <c r="K87" s="149">
        <v>52595</v>
      </c>
      <c r="L87" s="150">
        <f t="shared" si="9"/>
        <v>7.3192131896833157E-2</v>
      </c>
      <c r="M87" s="149">
        <v>15469</v>
      </c>
      <c r="N87" s="150">
        <v>-7.1989921411002467E-2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$C$7</f>
        <v>2020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20/19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5052</v>
      </c>
      <c r="D97" s="147">
        <v>-6.3750926612305414E-2</v>
      </c>
      <c r="E97" s="146">
        <v>5052</v>
      </c>
      <c r="F97" s="147">
        <f t="shared" ref="F97:L109" si="11">IFERROR(E97/C97-1,"-")</f>
        <v>0</v>
      </c>
      <c r="G97" s="146">
        <v>3389</v>
      </c>
      <c r="H97" s="147">
        <f t="shared" si="11"/>
        <v>-0.32917656373713378</v>
      </c>
      <c r="I97" s="146">
        <v>4088</v>
      </c>
      <c r="J97" s="147">
        <f t="shared" si="11"/>
        <v>0.20625553260548823</v>
      </c>
      <c r="K97" s="146">
        <v>4368</v>
      </c>
      <c r="L97" s="147">
        <f t="shared" si="11"/>
        <v>6.8493150684931559E-2</v>
      </c>
      <c r="M97" s="146">
        <v>4398</v>
      </c>
      <c r="N97" s="147">
        <f t="shared" ref="N97:N100" si="12">IFERROR(M97/K97-1,"-")</f>
        <v>6.8681318681318437E-3</v>
      </c>
    </row>
    <row r="98" spans="2:14" x14ac:dyDescent="0.25">
      <c r="B98" s="145" t="s">
        <v>75</v>
      </c>
      <c r="C98" s="146">
        <v>5265</v>
      </c>
      <c r="D98" s="147">
        <v>-7.7125328659070957E-2</v>
      </c>
      <c r="E98" s="146">
        <v>5265</v>
      </c>
      <c r="F98" s="147">
        <f t="shared" si="11"/>
        <v>0</v>
      </c>
      <c r="G98" s="146">
        <v>3966</v>
      </c>
      <c r="H98" s="147">
        <f t="shared" si="11"/>
        <v>-0.24672364672364677</v>
      </c>
      <c r="I98" s="146">
        <v>4110</v>
      </c>
      <c r="J98" s="147">
        <f t="shared" si="11"/>
        <v>3.6308623298033194E-2</v>
      </c>
      <c r="K98" s="146">
        <v>3773</v>
      </c>
      <c r="L98" s="147">
        <f t="shared" si="11"/>
        <v>-8.1995133819951382E-2</v>
      </c>
      <c r="M98" s="146">
        <v>4223</v>
      </c>
      <c r="N98" s="147">
        <f t="shared" si="12"/>
        <v>0.11926848661542544</v>
      </c>
    </row>
    <row r="99" spans="2:14" x14ac:dyDescent="0.25">
      <c r="B99" s="145" t="s">
        <v>77</v>
      </c>
      <c r="C99" s="146">
        <v>2695</v>
      </c>
      <c r="D99" s="147">
        <v>-0.58697318007662835</v>
      </c>
      <c r="E99" s="146">
        <v>2695</v>
      </c>
      <c r="F99" s="147">
        <f t="shared" si="11"/>
        <v>0</v>
      </c>
      <c r="G99" s="146">
        <v>4470</v>
      </c>
      <c r="H99" s="147">
        <f t="shared" si="11"/>
        <v>0.65862708719851581</v>
      </c>
      <c r="I99" s="146">
        <v>4303</v>
      </c>
      <c r="J99" s="147">
        <f t="shared" si="11"/>
        <v>-3.7360178970917257E-2</v>
      </c>
      <c r="K99" s="146">
        <v>5198</v>
      </c>
      <c r="L99" s="147">
        <f t="shared" si="11"/>
        <v>0.20799442249593314</v>
      </c>
      <c r="M99" s="146">
        <v>4453</v>
      </c>
      <c r="N99" s="147">
        <f t="shared" si="12"/>
        <v>-0.14332435552135436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0</v>
      </c>
      <c r="F100" s="147" t="str">
        <f t="shared" si="11"/>
        <v>-</v>
      </c>
      <c r="G100" s="146">
        <v>3971</v>
      </c>
      <c r="H100" s="147" t="str">
        <f t="shared" si="11"/>
        <v>-</v>
      </c>
      <c r="I100" s="146">
        <v>4152</v>
      </c>
      <c r="J100" s="147">
        <f t="shared" si="11"/>
        <v>4.5580458322840522E-2</v>
      </c>
      <c r="K100" s="146">
        <v>3717</v>
      </c>
      <c r="L100" s="147">
        <f t="shared" si="11"/>
        <v>-0.10476878612716767</v>
      </c>
      <c r="M100" s="146">
        <v>4271</v>
      </c>
      <c r="N100" s="147">
        <f t="shared" si="12"/>
        <v>0.14904492870594566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0</v>
      </c>
      <c r="F101" s="147" t="str">
        <f t="shared" si="11"/>
        <v>-</v>
      </c>
      <c r="G101" s="146">
        <v>2578</v>
      </c>
      <c r="H101" s="147" t="str">
        <f t="shared" si="11"/>
        <v>-</v>
      </c>
      <c r="I101" s="146">
        <v>3221</v>
      </c>
      <c r="J101" s="147">
        <f t="shared" si="11"/>
        <v>0.24941815360744757</v>
      </c>
      <c r="K101" s="146">
        <v>3813</v>
      </c>
      <c r="L101" s="147">
        <f t="shared" si="11"/>
        <v>0.1837938528407328</v>
      </c>
      <c r="M101" s="146"/>
      <c r="N101" s="147"/>
    </row>
    <row r="102" spans="2:14" x14ac:dyDescent="0.25">
      <c r="B102" s="145" t="s">
        <v>83</v>
      </c>
      <c r="C102" s="146">
        <v>0</v>
      </c>
      <c r="D102" s="147">
        <v>-1</v>
      </c>
      <c r="E102" s="146">
        <v>0</v>
      </c>
      <c r="F102" s="147" t="str">
        <f t="shared" si="11"/>
        <v>-</v>
      </c>
      <c r="G102" s="146">
        <v>3005</v>
      </c>
      <c r="H102" s="147" t="str">
        <f t="shared" si="11"/>
        <v>-</v>
      </c>
      <c r="I102" s="146">
        <v>3282</v>
      </c>
      <c r="J102" s="147">
        <f t="shared" si="11"/>
        <v>9.2179700499168016E-2</v>
      </c>
      <c r="K102" s="146">
        <v>3568</v>
      </c>
      <c r="L102" s="147">
        <f t="shared" si="11"/>
        <v>8.7141986593540555E-2</v>
      </c>
      <c r="M102" s="146"/>
      <c r="N102" s="147"/>
    </row>
    <row r="103" spans="2:14" x14ac:dyDescent="0.25">
      <c r="B103" s="145" t="s">
        <v>85</v>
      </c>
      <c r="C103" s="146">
        <v>0</v>
      </c>
      <c r="D103" s="147">
        <v>-1</v>
      </c>
      <c r="E103" s="146">
        <v>0</v>
      </c>
      <c r="F103" s="147" t="str">
        <f t="shared" si="11"/>
        <v>-</v>
      </c>
      <c r="G103" s="146">
        <v>4368</v>
      </c>
      <c r="H103" s="147" t="str">
        <f t="shared" si="11"/>
        <v>-</v>
      </c>
      <c r="I103" s="146">
        <v>4031</v>
      </c>
      <c r="J103" s="147">
        <f t="shared" si="11"/>
        <v>-7.71520146520146E-2</v>
      </c>
      <c r="K103" s="146">
        <v>4365</v>
      </c>
      <c r="L103" s="147">
        <f t="shared" si="11"/>
        <v>8.2857851649714709E-2</v>
      </c>
      <c r="M103" s="146"/>
      <c r="N103" s="147"/>
    </row>
    <row r="104" spans="2:14" x14ac:dyDescent="0.25">
      <c r="B104" s="145" t="s">
        <v>87</v>
      </c>
      <c r="C104" s="146">
        <v>1764</v>
      </c>
      <c r="D104" s="147">
        <v>-0.72642679900744422</v>
      </c>
      <c r="E104" s="146">
        <v>1764</v>
      </c>
      <c r="F104" s="147">
        <f t="shared" si="11"/>
        <v>0</v>
      </c>
      <c r="G104" s="146">
        <v>4192</v>
      </c>
      <c r="H104" s="147">
        <f t="shared" si="11"/>
        <v>1.3764172335600908</v>
      </c>
      <c r="I104" s="146">
        <v>5104</v>
      </c>
      <c r="J104" s="147">
        <f t="shared" si="11"/>
        <v>0.21755725190839703</v>
      </c>
      <c r="K104" s="146">
        <v>4774</v>
      </c>
      <c r="L104" s="147">
        <f t="shared" si="11"/>
        <v>-6.4655172413793149E-2</v>
      </c>
      <c r="M104" s="146"/>
      <c r="N104" s="147"/>
    </row>
    <row r="105" spans="2:14" x14ac:dyDescent="0.25">
      <c r="B105" s="145" t="s">
        <v>89</v>
      </c>
      <c r="C105" s="146">
        <v>1176</v>
      </c>
      <c r="D105" s="147">
        <v>-0.77226955848179712</v>
      </c>
      <c r="E105" s="146">
        <v>1176</v>
      </c>
      <c r="F105" s="147">
        <f t="shared" si="11"/>
        <v>0</v>
      </c>
      <c r="G105" s="146">
        <v>3212</v>
      </c>
      <c r="H105" s="147">
        <f t="shared" si="11"/>
        <v>1.7312925170068025</v>
      </c>
      <c r="I105" s="146">
        <v>3971</v>
      </c>
      <c r="J105" s="147">
        <f t="shared" si="11"/>
        <v>0.23630136986301364</v>
      </c>
      <c r="K105" s="146">
        <v>3928</v>
      </c>
      <c r="L105" s="147">
        <f t="shared" si="11"/>
        <v>-1.0828506673381977E-2</v>
      </c>
      <c r="M105" s="146"/>
      <c r="N105" s="147"/>
    </row>
    <row r="106" spans="2:14" x14ac:dyDescent="0.25">
      <c r="B106" s="145" t="s">
        <v>91</v>
      </c>
      <c r="C106" s="146">
        <v>828</v>
      </c>
      <c r="D106" s="147">
        <v>-0.84920779457293749</v>
      </c>
      <c r="E106" s="146">
        <v>828</v>
      </c>
      <c r="F106" s="147">
        <f t="shared" si="11"/>
        <v>0</v>
      </c>
      <c r="G106" s="146">
        <v>3609</v>
      </c>
      <c r="H106" s="147">
        <f t="shared" si="11"/>
        <v>3.3586956521739131</v>
      </c>
      <c r="I106" s="146">
        <v>4485</v>
      </c>
      <c r="J106" s="147">
        <f t="shared" si="11"/>
        <v>0.24272651704073156</v>
      </c>
      <c r="K106" s="146">
        <v>4771</v>
      </c>
      <c r="L106" s="147">
        <f t="shared" si="11"/>
        <v>6.3768115942028913E-2</v>
      </c>
      <c r="M106" s="146"/>
      <c r="N106" s="147"/>
    </row>
    <row r="107" spans="2:14" x14ac:dyDescent="0.25">
      <c r="B107" s="145" t="s">
        <v>93</v>
      </c>
      <c r="C107" s="146">
        <v>526</v>
      </c>
      <c r="D107" s="147">
        <v>-0.90757336144790024</v>
      </c>
      <c r="E107" s="146">
        <v>526</v>
      </c>
      <c r="F107" s="147">
        <f t="shared" si="11"/>
        <v>0</v>
      </c>
      <c r="G107" s="146">
        <v>4521</v>
      </c>
      <c r="H107" s="147">
        <f t="shared" si="11"/>
        <v>7.5950570342205328</v>
      </c>
      <c r="I107" s="146">
        <v>4188</v>
      </c>
      <c r="J107" s="147">
        <f t="shared" si="11"/>
        <v>-7.3656270736562668E-2</v>
      </c>
      <c r="K107" s="146">
        <v>4798</v>
      </c>
      <c r="L107" s="147">
        <f t="shared" si="11"/>
        <v>0.14565425023877743</v>
      </c>
      <c r="M107" s="146"/>
      <c r="N107" s="147"/>
    </row>
    <row r="108" spans="2:14" x14ac:dyDescent="0.25">
      <c r="B108" s="145" t="s">
        <v>95</v>
      </c>
      <c r="C108" s="146">
        <v>845</v>
      </c>
      <c r="D108" s="147">
        <v>-0.86088244978597306</v>
      </c>
      <c r="E108" s="146">
        <v>845</v>
      </c>
      <c r="F108" s="147">
        <f t="shared" si="11"/>
        <v>0</v>
      </c>
      <c r="G108" s="146">
        <v>4538</v>
      </c>
      <c r="H108" s="147">
        <f t="shared" si="11"/>
        <v>4.3704142011834319</v>
      </c>
      <c r="I108" s="146">
        <v>4613</v>
      </c>
      <c r="J108" s="147">
        <f t="shared" si="11"/>
        <v>1.6527104451300234E-2</v>
      </c>
      <c r="K108" s="146">
        <v>4807</v>
      </c>
      <c r="L108" s="147">
        <f t="shared" si="11"/>
        <v>4.2055061781920644E-2</v>
      </c>
      <c r="M108" s="146"/>
      <c r="N108" s="147"/>
    </row>
    <row r="109" spans="2:14" ht="15.75" x14ac:dyDescent="0.25">
      <c r="B109" s="148" t="s">
        <v>32</v>
      </c>
      <c r="C109" s="149">
        <v>19586</v>
      </c>
      <c r="D109" s="150">
        <v>-0.72268395939230046</v>
      </c>
      <c r="E109" s="149">
        <v>19586</v>
      </c>
      <c r="F109" s="150">
        <f t="shared" si="11"/>
        <v>0</v>
      </c>
      <c r="G109" s="149">
        <v>45819</v>
      </c>
      <c r="H109" s="150">
        <f t="shared" si="11"/>
        <v>1.3393750638210968</v>
      </c>
      <c r="I109" s="149">
        <v>49548</v>
      </c>
      <c r="J109" s="150">
        <f t="shared" si="11"/>
        <v>8.1385451450271651E-2</v>
      </c>
      <c r="K109" s="149">
        <v>51880</v>
      </c>
      <c r="L109" s="150">
        <f t="shared" si="11"/>
        <v>4.7065471865665565E-2</v>
      </c>
      <c r="M109" s="149">
        <v>17345</v>
      </c>
      <c r="N109" s="150">
        <v>1.6944183864915585E-2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FBB4E-D144-4C4C-9FC8-C73A8E04755E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256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287810</v>
      </c>
      <c r="D8" s="147">
        <f t="shared" ref="D8:D10" si="0">C8/C9-1</f>
        <v>3.3080396562739978E-2</v>
      </c>
    </row>
    <row r="9" spans="1:5" x14ac:dyDescent="0.25">
      <c r="A9" s="1"/>
      <c r="B9" s="145">
        <v>2023</v>
      </c>
      <c r="C9" s="146">
        <v>278594</v>
      </c>
      <c r="D9" s="147">
        <f t="shared" si="0"/>
        <v>8.3530066078866927E-2</v>
      </c>
    </row>
    <row r="10" spans="1:5" x14ac:dyDescent="0.25">
      <c r="A10" s="1"/>
      <c r="B10" s="145">
        <v>2022</v>
      </c>
      <c r="C10" s="146">
        <v>257117</v>
      </c>
      <c r="D10" s="147">
        <f t="shared" si="0"/>
        <v>0.83202228777450027</v>
      </c>
    </row>
    <row r="11" spans="1:5" x14ac:dyDescent="0.25">
      <c r="A11" s="1"/>
      <c r="B11" s="145">
        <v>2021</v>
      </c>
      <c r="C11" s="146">
        <v>140346</v>
      </c>
      <c r="D11" s="147">
        <f>C11/C12-1</f>
        <v>0.45163992925186958</v>
      </c>
    </row>
    <row r="12" spans="1:5" x14ac:dyDescent="0.25">
      <c r="A12" s="1" t="s">
        <v>74</v>
      </c>
      <c r="B12" s="145">
        <v>2020</v>
      </c>
      <c r="C12" s="146">
        <v>96681</v>
      </c>
      <c r="D12" s="147">
        <f t="shared" ref="D12:D21" si="1">C12/C13-1</f>
        <v>-0.61362219451371569</v>
      </c>
    </row>
    <row r="13" spans="1:5" x14ac:dyDescent="0.25">
      <c r="A13" s="1" t="s">
        <v>76</v>
      </c>
      <c r="B13" s="145">
        <v>2019</v>
      </c>
      <c r="C13" s="146">
        <v>250224</v>
      </c>
      <c r="D13" s="147">
        <f t="shared" si="1"/>
        <v>-8.1504103836609998E-2</v>
      </c>
    </row>
    <row r="14" spans="1:5" x14ac:dyDescent="0.25">
      <c r="A14" s="1" t="s">
        <v>78</v>
      </c>
      <c r="B14" s="145">
        <v>2018</v>
      </c>
      <c r="C14" s="146">
        <v>272428</v>
      </c>
      <c r="D14" s="147">
        <f t="shared" si="1"/>
        <v>2.9455887965597727E-2</v>
      </c>
    </row>
    <row r="15" spans="1:5" x14ac:dyDescent="0.25">
      <c r="A15" s="1" t="s">
        <v>80</v>
      </c>
      <c r="B15" s="145">
        <v>2017</v>
      </c>
      <c r="C15" s="146">
        <v>264633</v>
      </c>
      <c r="D15" s="147">
        <f>C15/C16-1</f>
        <v>4.9452140083993346E-2</v>
      </c>
    </row>
    <row r="16" spans="1:5" x14ac:dyDescent="0.25">
      <c r="A16" s="1" t="s">
        <v>82</v>
      </c>
      <c r="B16" s="145">
        <v>2016</v>
      </c>
      <c r="C16" s="146">
        <v>252163</v>
      </c>
      <c r="D16" s="147">
        <f>C16/C17-1</f>
        <v>7.3198447421732649E-2</v>
      </c>
    </row>
    <row r="17" spans="1:5" x14ac:dyDescent="0.25">
      <c r="A17" s="1" t="s">
        <v>84</v>
      </c>
      <c r="B17" s="145">
        <v>2015</v>
      </c>
      <c r="C17" s="146">
        <v>234964</v>
      </c>
      <c r="D17" s="147">
        <f t="shared" si="1"/>
        <v>3.4199846826940883E-2</v>
      </c>
    </row>
    <row r="18" spans="1:5" x14ac:dyDescent="0.25">
      <c r="A18" s="1" t="s">
        <v>86</v>
      </c>
      <c r="B18" s="145">
        <v>2014</v>
      </c>
      <c r="C18" s="146">
        <v>227194</v>
      </c>
      <c r="D18" s="147">
        <f t="shared" si="1"/>
        <v>1.3806336456938961E-2</v>
      </c>
    </row>
    <row r="19" spans="1:5" x14ac:dyDescent="0.25">
      <c r="A19" s="1" t="s">
        <v>88</v>
      </c>
      <c r="B19" s="145">
        <v>2013</v>
      </c>
      <c r="C19" s="146">
        <v>224100</v>
      </c>
      <c r="D19" s="147">
        <f t="shared" si="1"/>
        <v>-3.5627143588706334E-2</v>
      </c>
    </row>
    <row r="20" spans="1:5" x14ac:dyDescent="0.25">
      <c r="A20" s="1" t="s">
        <v>90</v>
      </c>
      <c r="B20" s="145">
        <v>2012</v>
      </c>
      <c r="C20" s="146">
        <v>232379</v>
      </c>
      <c r="D20" s="147">
        <f>C20/C21-1</f>
        <v>-1.2686678138210894E-2</v>
      </c>
    </row>
    <row r="21" spans="1:5" x14ac:dyDescent="0.25">
      <c r="A21" s="1" t="s">
        <v>92</v>
      </c>
      <c r="B21" s="145">
        <v>2011</v>
      </c>
      <c r="C21" s="146">
        <v>235365</v>
      </c>
      <c r="D21" s="147">
        <f t="shared" si="1"/>
        <v>0.22836729155358859</v>
      </c>
    </row>
    <row r="22" spans="1:5" x14ac:dyDescent="0.25">
      <c r="A22" s="1" t="s">
        <v>94</v>
      </c>
      <c r="B22" s="145">
        <v>2010</v>
      </c>
      <c r="C22" s="146">
        <v>191608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257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235930</v>
      </c>
      <c r="D31" s="147">
        <f t="shared" ref="D31:D44" si="2">C31/C32-1</f>
        <v>3.0055098102564459E-2</v>
      </c>
    </row>
    <row r="32" spans="1:5" x14ac:dyDescent="0.25">
      <c r="B32" s="145">
        <v>2023</v>
      </c>
      <c r="C32" s="146">
        <v>229046</v>
      </c>
      <c r="D32" s="147">
        <f t="shared" si="2"/>
        <v>8.3995115902658846E-2</v>
      </c>
    </row>
    <row r="33" spans="2:4" x14ac:dyDescent="0.25">
      <c r="B33" s="145">
        <v>2022</v>
      </c>
      <c r="C33" s="146">
        <v>211298</v>
      </c>
      <c r="D33" s="147">
        <f t="shared" si="2"/>
        <v>0.81231666523715584</v>
      </c>
    </row>
    <row r="34" spans="2:4" x14ac:dyDescent="0.25">
      <c r="B34" s="145">
        <v>2021</v>
      </c>
      <c r="C34" s="146">
        <v>116590</v>
      </c>
      <c r="D34" s="147">
        <f t="shared" si="2"/>
        <v>0.51229003177897403</v>
      </c>
    </row>
    <row r="35" spans="2:4" x14ac:dyDescent="0.25">
      <c r="B35" s="145">
        <v>2020</v>
      </c>
      <c r="C35" s="146">
        <v>77095</v>
      </c>
      <c r="D35" s="147">
        <f t="shared" si="2"/>
        <v>-0.57073336414305365</v>
      </c>
    </row>
    <row r="36" spans="2:4" x14ac:dyDescent="0.25">
      <c r="B36" s="145">
        <v>2019</v>
      </c>
      <c r="C36" s="146">
        <v>179597</v>
      </c>
      <c r="D36" s="147">
        <f t="shared" si="2"/>
        <v>2.7295867295867193E-2</v>
      </c>
    </row>
    <row r="37" spans="2:4" x14ac:dyDescent="0.25">
      <c r="B37" s="145">
        <v>2018</v>
      </c>
      <c r="C37" s="146">
        <v>174825</v>
      </c>
      <c r="D37" s="147">
        <f t="shared" si="2"/>
        <v>2.4933752315737578E-2</v>
      </c>
    </row>
    <row r="38" spans="2:4" x14ac:dyDescent="0.25">
      <c r="B38" s="145">
        <v>2017</v>
      </c>
      <c r="C38" s="146">
        <v>170572</v>
      </c>
      <c r="D38" s="147">
        <f>C38/C39-1</f>
        <v>8.4186629460589746E-3</v>
      </c>
    </row>
    <row r="39" spans="2:4" x14ac:dyDescent="0.25">
      <c r="B39" s="145">
        <v>2016</v>
      </c>
      <c r="C39" s="146">
        <v>169148</v>
      </c>
      <c r="D39" s="147">
        <f>C39/C40-1</f>
        <v>4.1078976112456367E-3</v>
      </c>
    </row>
    <row r="40" spans="2:4" x14ac:dyDescent="0.25">
      <c r="B40" s="145">
        <v>2015</v>
      </c>
      <c r="C40" s="146">
        <v>168456</v>
      </c>
      <c r="D40" s="147">
        <f t="shared" si="2"/>
        <v>9.6496170120949909E-3</v>
      </c>
    </row>
    <row r="41" spans="2:4" x14ac:dyDescent="0.25">
      <c r="B41" s="145">
        <v>2014</v>
      </c>
      <c r="C41" s="146">
        <v>166846</v>
      </c>
      <c r="D41" s="147">
        <f t="shared" si="2"/>
        <v>2.8611941678739816E-2</v>
      </c>
    </row>
    <row r="42" spans="2:4" x14ac:dyDescent="0.25">
      <c r="B42" s="145">
        <v>2013</v>
      </c>
      <c r="C42" s="146">
        <v>162205</v>
      </c>
      <c r="D42" s="147">
        <f t="shared" si="2"/>
        <v>1.1356552545658261E-3</v>
      </c>
    </row>
    <row r="43" spans="2:4" x14ac:dyDescent="0.25">
      <c r="B43" s="145">
        <v>2012</v>
      </c>
      <c r="C43" s="146">
        <v>162021</v>
      </c>
      <c r="D43" s="147">
        <f>C43/C44-1</f>
        <v>5.1292532897298182E-2</v>
      </c>
    </row>
    <row r="44" spans="2:4" x14ac:dyDescent="0.25">
      <c r="B44" s="145">
        <v>2011</v>
      </c>
      <c r="C44" s="146">
        <v>154116</v>
      </c>
      <c r="D44" s="147">
        <f t="shared" si="2"/>
        <v>0.176655621554765</v>
      </c>
    </row>
    <row r="45" spans="2:4" x14ac:dyDescent="0.25">
      <c r="B45" s="145">
        <v>2010</v>
      </c>
      <c r="C45" s="146">
        <v>130978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258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183335</v>
      </c>
      <c r="D54" s="147">
        <f t="shared" ref="D54:D56" si="3">C54/C55-1</f>
        <v>1.8312800630977843E-2</v>
      </c>
    </row>
    <row r="55" spans="1:5" x14ac:dyDescent="0.25">
      <c r="A55" s="1"/>
      <c r="B55" s="145">
        <v>2023</v>
      </c>
      <c r="C55" s="146">
        <v>180038</v>
      </c>
      <c r="D55" s="147">
        <f t="shared" si="3"/>
        <v>9.8375357659246099E-2</v>
      </c>
    </row>
    <row r="56" spans="1:5" x14ac:dyDescent="0.25">
      <c r="A56" s="1"/>
      <c r="B56" s="145">
        <v>2022</v>
      </c>
      <c r="C56" s="146">
        <v>163913</v>
      </c>
      <c r="D56" s="147">
        <f t="shared" si="3"/>
        <v>0.8764438542465629</v>
      </c>
    </row>
    <row r="57" spans="1:5" x14ac:dyDescent="0.25">
      <c r="A57" s="1"/>
      <c r="B57" s="145">
        <v>2021</v>
      </c>
      <c r="C57" s="146">
        <v>87353</v>
      </c>
      <c r="D57" s="147" t="e">
        <f>C57/C58-1</f>
        <v>#DIV/0!</v>
      </c>
    </row>
    <row r="58" spans="1:5" x14ac:dyDescent="0.25">
      <c r="A58" s="1">
        <v>2</v>
      </c>
      <c r="B58" s="145">
        <v>2020</v>
      </c>
      <c r="C58" s="146">
        <v>0</v>
      </c>
      <c r="D58" s="147">
        <f t="shared" ref="D58:D67" si="4">C58/C59-1</f>
        <v>-1</v>
      </c>
    </row>
    <row r="59" spans="1:5" x14ac:dyDescent="0.25">
      <c r="A59" s="1">
        <v>3</v>
      </c>
      <c r="B59" s="145">
        <v>2019</v>
      </c>
      <c r="C59" s="146">
        <v>149743</v>
      </c>
      <c r="D59" s="147" t="e">
        <f t="shared" si="4"/>
        <v>#DIV/0!</v>
      </c>
    </row>
    <row r="60" spans="1:5" x14ac:dyDescent="0.25">
      <c r="A60" s="1">
        <v>4</v>
      </c>
      <c r="B60" s="145">
        <v>2018</v>
      </c>
      <c r="C60" s="146">
        <v>0</v>
      </c>
      <c r="D60" s="147" t="e">
        <f t="shared" si="4"/>
        <v>#DIV/0!</v>
      </c>
    </row>
    <row r="61" spans="1:5" x14ac:dyDescent="0.25">
      <c r="A61" s="1">
        <v>5</v>
      </c>
      <c r="B61" s="145">
        <v>2017</v>
      </c>
      <c r="C61" s="146">
        <v>0</v>
      </c>
      <c r="D61" s="147" t="e">
        <f>C61/C62-1</f>
        <v>#DIV/0!</v>
      </c>
    </row>
    <row r="62" spans="1:5" x14ac:dyDescent="0.25">
      <c r="A62" s="1">
        <v>6</v>
      </c>
      <c r="B62" s="145">
        <v>2016</v>
      </c>
      <c r="C62" s="146">
        <v>0</v>
      </c>
      <c r="D62" s="147" t="e">
        <f>C62/C63-1</f>
        <v>#DIV/0!</v>
      </c>
    </row>
    <row r="63" spans="1:5" x14ac:dyDescent="0.25">
      <c r="A63" s="1">
        <v>7</v>
      </c>
      <c r="B63" s="145">
        <v>2015</v>
      </c>
      <c r="C63" s="146">
        <v>0</v>
      </c>
      <c r="D63" s="147" t="e">
        <f t="shared" si="4"/>
        <v>#DIV/0!</v>
      </c>
    </row>
    <row r="64" spans="1:5" x14ac:dyDescent="0.25">
      <c r="A64" s="1">
        <v>8</v>
      </c>
      <c r="B64" s="145">
        <v>2014</v>
      </c>
      <c r="C64" s="146">
        <v>0</v>
      </c>
      <c r="D64" s="147" t="e">
        <f t="shared" si="4"/>
        <v>#DIV/0!</v>
      </c>
    </row>
    <row r="65" spans="1:5" x14ac:dyDescent="0.25">
      <c r="A65" s="1">
        <v>9</v>
      </c>
      <c r="B65" s="145">
        <v>2013</v>
      </c>
      <c r="C65" s="146">
        <v>0</v>
      </c>
      <c r="D65" s="147" t="e">
        <f t="shared" si="4"/>
        <v>#DIV/0!</v>
      </c>
    </row>
    <row r="66" spans="1:5" x14ac:dyDescent="0.25">
      <c r="A66" s="1">
        <v>10</v>
      </c>
      <c r="B66" s="145">
        <v>2012</v>
      </c>
      <c r="C66" s="146">
        <v>0</v>
      </c>
      <c r="D66" s="147" t="e">
        <f>C66/C67-1</f>
        <v>#DIV/0!</v>
      </c>
    </row>
    <row r="67" spans="1:5" x14ac:dyDescent="0.25">
      <c r="A67" s="1">
        <v>11</v>
      </c>
      <c r="B67" s="145">
        <v>2011</v>
      </c>
      <c r="C67" s="146">
        <v>0</v>
      </c>
      <c r="D67" s="147" t="e">
        <f t="shared" si="4"/>
        <v>#DIV/0!</v>
      </c>
    </row>
    <row r="68" spans="1:5" x14ac:dyDescent="0.25">
      <c r="A68" s="1">
        <v>12</v>
      </c>
      <c r="B68" s="145">
        <v>2010</v>
      </c>
      <c r="C68" s="146">
        <v>0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52595</v>
      </c>
      <c r="D77" s="147">
        <f t="shared" ref="D77:D83" si="5">C77/C78-1</f>
        <v>7.3192131896833157E-2</v>
      </c>
    </row>
    <row r="78" spans="1:5" x14ac:dyDescent="0.25">
      <c r="A78" s="1"/>
      <c r="B78" s="145">
        <v>2023</v>
      </c>
      <c r="C78" s="146">
        <v>49008</v>
      </c>
      <c r="D78" s="147">
        <f t="shared" si="5"/>
        <v>3.4251345362456442E-2</v>
      </c>
    </row>
    <row r="79" spans="1:5" x14ac:dyDescent="0.25">
      <c r="A79" s="1"/>
      <c r="B79" s="145">
        <v>2022</v>
      </c>
      <c r="C79" s="146">
        <v>47385</v>
      </c>
      <c r="D79" s="147">
        <f t="shared" si="5"/>
        <v>0.62072032014228551</v>
      </c>
    </row>
    <row r="80" spans="1:5" x14ac:dyDescent="0.25">
      <c r="A80" s="1"/>
      <c r="B80" s="145">
        <v>2021</v>
      </c>
      <c r="C80" s="146">
        <v>29237</v>
      </c>
      <c r="D80" s="147" t="e">
        <f t="shared" si="5"/>
        <v>#DIV/0!</v>
      </c>
    </row>
    <row r="81" spans="1:5" x14ac:dyDescent="0.25">
      <c r="A81" s="1">
        <v>2</v>
      </c>
      <c r="B81" s="145">
        <v>2020</v>
      </c>
      <c r="C81" s="146">
        <v>0</v>
      </c>
      <c r="D81" s="147">
        <f t="shared" si="5"/>
        <v>-1</v>
      </c>
    </row>
    <row r="82" spans="1:5" x14ac:dyDescent="0.25">
      <c r="A82" s="1">
        <v>3</v>
      </c>
      <c r="B82" s="145">
        <v>2019</v>
      </c>
      <c r="C82" s="146">
        <v>29854</v>
      </c>
      <c r="D82" s="147" t="e">
        <f t="shared" si="5"/>
        <v>#DIV/0!</v>
      </c>
    </row>
    <row r="83" spans="1:5" x14ac:dyDescent="0.25">
      <c r="A83" s="1">
        <v>4</v>
      </c>
      <c r="B83" s="145">
        <v>2018</v>
      </c>
      <c r="C83" s="146">
        <v>0</v>
      </c>
      <c r="D83" s="147" t="e">
        <f t="shared" si="5"/>
        <v>#DIV/0!</v>
      </c>
    </row>
    <row r="84" spans="1:5" x14ac:dyDescent="0.25">
      <c r="A84" s="1">
        <v>5</v>
      </c>
      <c r="B84" s="145">
        <v>2017</v>
      </c>
      <c r="C84" s="146">
        <v>0</v>
      </c>
      <c r="D84" s="147" t="e">
        <f>C84/C85-1</f>
        <v>#DIV/0!</v>
      </c>
    </row>
    <row r="85" spans="1:5" x14ac:dyDescent="0.25">
      <c r="A85" s="1">
        <v>6</v>
      </c>
      <c r="B85" s="145">
        <v>2016</v>
      </c>
      <c r="C85" s="146">
        <v>0</v>
      </c>
      <c r="D85" s="147" t="e">
        <f>C85/C86-1</f>
        <v>#DIV/0!</v>
      </c>
    </row>
    <row r="86" spans="1:5" x14ac:dyDescent="0.25">
      <c r="A86" s="1">
        <v>7</v>
      </c>
      <c r="B86" s="145">
        <v>2015</v>
      </c>
      <c r="C86" s="146">
        <v>0</v>
      </c>
      <c r="D86" s="147" t="e">
        <f t="shared" ref="D86:D88" si="6">C86/C87-1</f>
        <v>#DIV/0!</v>
      </c>
    </row>
    <row r="87" spans="1:5" x14ac:dyDescent="0.25">
      <c r="A87" s="1">
        <v>8</v>
      </c>
      <c r="B87" s="145">
        <v>2014</v>
      </c>
      <c r="C87" s="146">
        <v>0</v>
      </c>
      <c r="D87" s="147" t="e">
        <f t="shared" si="6"/>
        <v>#DIV/0!</v>
      </c>
    </row>
    <row r="88" spans="1:5" x14ac:dyDescent="0.25">
      <c r="A88" s="1">
        <v>9</v>
      </c>
      <c r="B88" s="145">
        <v>2013</v>
      </c>
      <c r="C88" s="146">
        <v>0</v>
      </c>
      <c r="D88" s="147" t="e">
        <f t="shared" si="6"/>
        <v>#DIV/0!</v>
      </c>
    </row>
    <row r="89" spans="1:5" x14ac:dyDescent="0.25">
      <c r="A89" s="1">
        <v>10</v>
      </c>
      <c r="B89" s="145">
        <v>2012</v>
      </c>
      <c r="C89" s="146">
        <v>0</v>
      </c>
      <c r="D89" s="147" t="e">
        <f>C89/C90-1</f>
        <v>#DIV/0!</v>
      </c>
    </row>
    <row r="90" spans="1:5" x14ac:dyDescent="0.25">
      <c r="A90" s="1">
        <v>11</v>
      </c>
      <c r="B90" s="145">
        <v>2011</v>
      </c>
      <c r="C90" s="146">
        <v>0</v>
      </c>
      <c r="D90" s="147" t="e">
        <f t="shared" ref="D90" si="7">C90/C91-1</f>
        <v>#DIV/0!</v>
      </c>
    </row>
    <row r="91" spans="1:5" x14ac:dyDescent="0.25">
      <c r="A91" s="1">
        <v>12</v>
      </c>
      <c r="B91" s="145">
        <v>2010</v>
      </c>
      <c r="C91" s="146">
        <v>0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259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51880</v>
      </c>
      <c r="D100" s="147">
        <f t="shared" ref="D100:D113" si="8">C100/C101-1</f>
        <v>4.7065471865665565E-2</v>
      </c>
    </row>
    <row r="101" spans="2:5" x14ac:dyDescent="0.25">
      <c r="B101" s="145">
        <v>2023</v>
      </c>
      <c r="C101" s="146">
        <v>49548</v>
      </c>
      <c r="D101" s="147">
        <f t="shared" si="8"/>
        <v>8.1385451450271651E-2</v>
      </c>
    </row>
    <row r="102" spans="2:5" x14ac:dyDescent="0.25">
      <c r="B102" s="145">
        <v>2022</v>
      </c>
      <c r="C102" s="146">
        <v>45819</v>
      </c>
      <c r="D102" s="147">
        <f t="shared" si="8"/>
        <v>0.92873379356794072</v>
      </c>
    </row>
    <row r="103" spans="2:5" x14ac:dyDescent="0.25">
      <c r="B103" s="145">
        <v>2021</v>
      </c>
      <c r="C103" s="146">
        <v>23756</v>
      </c>
      <c r="D103" s="147">
        <f t="shared" si="8"/>
        <v>0.21290717859695696</v>
      </c>
    </row>
    <row r="104" spans="2:5" x14ac:dyDescent="0.25">
      <c r="B104" s="145">
        <v>2020</v>
      </c>
      <c r="C104" s="146">
        <v>19586</v>
      </c>
      <c r="D104" s="147">
        <f t="shared" si="8"/>
        <v>-0.72268395939230046</v>
      </c>
    </row>
    <row r="105" spans="2:5" x14ac:dyDescent="0.25">
      <c r="B105" s="145">
        <v>2019</v>
      </c>
      <c r="C105" s="146">
        <v>70627</v>
      </c>
      <c r="D105" s="147">
        <f t="shared" si="8"/>
        <v>-0.27638494718400053</v>
      </c>
    </row>
    <row r="106" spans="2:5" x14ac:dyDescent="0.25">
      <c r="B106" s="145">
        <v>2018</v>
      </c>
      <c r="C106" s="146">
        <v>97603</v>
      </c>
      <c r="D106" s="147">
        <f t="shared" si="8"/>
        <v>3.7656414454449783E-2</v>
      </c>
    </row>
    <row r="107" spans="2:5" x14ac:dyDescent="0.25">
      <c r="B107" s="145">
        <v>2017</v>
      </c>
      <c r="C107" s="146">
        <v>94061</v>
      </c>
      <c r="D107" s="147">
        <f t="shared" si="8"/>
        <v>0.13306029030898037</v>
      </c>
    </row>
    <row r="108" spans="2:5" x14ac:dyDescent="0.25">
      <c r="B108" s="145">
        <v>2016</v>
      </c>
      <c r="C108" s="146">
        <v>83015</v>
      </c>
      <c r="D108" s="147">
        <f t="shared" si="8"/>
        <v>0.24819570577975592</v>
      </c>
    </row>
    <row r="109" spans="2:5" x14ac:dyDescent="0.25">
      <c r="B109" s="145">
        <v>2015</v>
      </c>
      <c r="C109" s="146">
        <v>66508</v>
      </c>
      <c r="D109" s="147">
        <f t="shared" si="8"/>
        <v>0.10207463379068082</v>
      </c>
    </row>
    <row r="110" spans="2:5" x14ac:dyDescent="0.25">
      <c r="B110" s="145">
        <v>2014</v>
      </c>
      <c r="C110" s="146">
        <v>60348</v>
      </c>
      <c r="D110" s="147">
        <f t="shared" si="8"/>
        <v>-2.4993941352290161E-2</v>
      </c>
    </row>
    <row r="111" spans="2:5" x14ac:dyDescent="0.25">
      <c r="B111" s="145">
        <v>2013</v>
      </c>
      <c r="C111" s="146">
        <v>61895</v>
      </c>
      <c r="D111" s="147">
        <f t="shared" si="8"/>
        <v>-0.12028482901731141</v>
      </c>
    </row>
    <row r="112" spans="2:5" x14ac:dyDescent="0.25">
      <c r="B112" s="145">
        <v>2012</v>
      </c>
      <c r="C112" s="146">
        <v>70358</v>
      </c>
      <c r="D112" s="147">
        <f t="shared" si="8"/>
        <v>-0.13404472670432865</v>
      </c>
    </row>
    <row r="113" spans="2:4" x14ac:dyDescent="0.25">
      <c r="B113" s="145">
        <v>2011</v>
      </c>
      <c r="C113" s="146">
        <v>81249</v>
      </c>
      <c r="D113" s="147">
        <f t="shared" si="8"/>
        <v>0.3400791687283522</v>
      </c>
    </row>
    <row r="114" spans="2:4" x14ac:dyDescent="0.25">
      <c r="B114" s="145">
        <v>2010</v>
      </c>
      <c r="C114" s="146">
        <v>60630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EE8A2-15B6-46CF-84DD-E53E5D499BA5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260</v>
      </c>
      <c r="D5" s="158" t="s">
        <v>231</v>
      </c>
      <c r="E5" s="158" t="s">
        <v>232</v>
      </c>
      <c r="F5" s="158" t="s">
        <v>233</v>
      </c>
      <c r="G5" s="158" t="s">
        <v>234</v>
      </c>
      <c r="H5" s="158" t="s">
        <v>235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abril 2025</v>
      </c>
      <c r="L5" s="15" t="str">
        <f>CONCATENATE("cuota/ total municipio ",RIGHT(H5,2))</f>
        <v>cuota/ total municipio 25</v>
      </c>
      <c r="M5" s="14" t="s">
        <v>261</v>
      </c>
      <c r="N5" s="14" t="s">
        <v>226</v>
      </c>
      <c r="O5" s="14" t="s">
        <v>227</v>
      </c>
      <c r="P5" s="14" t="s">
        <v>228</v>
      </c>
      <c r="Q5" s="14" t="s">
        <v>229</v>
      </c>
      <c r="R5" s="14" t="s">
        <v>230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abril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947316</v>
      </c>
      <c r="D6" s="162">
        <v>263510</v>
      </c>
      <c r="E6" s="162">
        <v>1442150</v>
      </c>
      <c r="F6" s="162">
        <v>1700823</v>
      </c>
      <c r="G6" s="162">
        <v>1787917</v>
      </c>
      <c r="H6" s="162">
        <v>1783504</v>
      </c>
      <c r="I6" s="163">
        <f>IFERROR(H6/G6-1,"-")</f>
        <v>-2.4682353822912395E-3</v>
      </c>
      <c r="J6" s="162">
        <f>IFERROR(H6-G6,"-")</f>
        <v>-4413</v>
      </c>
      <c r="K6" s="163">
        <f t="shared" ref="K6:K57" si="0">IFERROR(H6/$H$6,"-")</f>
        <v>1</v>
      </c>
      <c r="L6" s="164">
        <f>H6/H6</f>
        <v>1</v>
      </c>
      <c r="M6" s="162">
        <v>0</v>
      </c>
      <c r="N6" s="162">
        <v>86160</v>
      </c>
      <c r="O6" s="162">
        <v>425687</v>
      </c>
      <c r="P6" s="162">
        <v>445687</v>
      </c>
      <c r="Q6" s="162">
        <v>437150</v>
      </c>
      <c r="R6" s="162">
        <v>458510</v>
      </c>
      <c r="S6" s="163">
        <f>IFERROR(R6/Q6-1,"-")</f>
        <v>4.8861946700217374E-2</v>
      </c>
      <c r="T6" s="162">
        <f t="shared" ref="T6:T57" si="1">R6-Q6</f>
        <v>21360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724591</v>
      </c>
      <c r="D7" s="166">
        <v>200360</v>
      </c>
      <c r="E7" s="166">
        <v>1144158</v>
      </c>
      <c r="F7" s="166">
        <v>1342747</v>
      </c>
      <c r="G7" s="166">
        <v>1397722</v>
      </c>
      <c r="H7" s="166">
        <v>1381589</v>
      </c>
      <c r="I7" s="167">
        <f t="shared" ref="I7:I57" si="2">IFERROR(H7/G7-1,"-")</f>
        <v>-1.1542352484971929E-2</v>
      </c>
      <c r="J7" s="166">
        <f t="shared" ref="J7:J57" si="3">IFERROR(H7-G7,"-")</f>
        <v>-16133</v>
      </c>
      <c r="K7" s="167">
        <f t="shared" si="0"/>
        <v>0.77464866913671071</v>
      </c>
      <c r="L7" s="167">
        <f>H7/H6</f>
        <v>0.77464866913671071</v>
      </c>
      <c r="M7" s="166">
        <v>0</v>
      </c>
      <c r="N7" s="166">
        <v>64473</v>
      </c>
      <c r="O7" s="166">
        <v>337375</v>
      </c>
      <c r="P7" s="166">
        <v>349241</v>
      </c>
      <c r="Q7" s="166">
        <v>338584</v>
      </c>
      <c r="R7" s="166">
        <v>346765</v>
      </c>
      <c r="S7" s="167">
        <f t="shared" ref="S7:S57" si="4">IFERROR(R7/Q7-1,"-")</f>
        <v>2.4162393970181606E-2</v>
      </c>
      <c r="T7" s="166">
        <f t="shared" si="1"/>
        <v>8181</v>
      </c>
      <c r="U7" s="167">
        <f t="shared" ref="U7:U57" si="5">IFERROR(P7/$P$6,"-")</f>
        <v>0.78360149611723029</v>
      </c>
      <c r="V7" s="167">
        <f>IFERROR(R7/R6,"-")</f>
        <v>0.75628666768445618</v>
      </c>
    </row>
    <row r="8" spans="1:22" x14ac:dyDescent="0.25">
      <c r="B8" s="123" t="s">
        <v>142</v>
      </c>
      <c r="C8" s="70">
        <v>575900</v>
      </c>
      <c r="D8" s="70">
        <v>155801</v>
      </c>
      <c r="E8" s="70">
        <v>933260</v>
      </c>
      <c r="F8" s="70">
        <v>1084680</v>
      </c>
      <c r="G8" s="70">
        <v>1145697</v>
      </c>
      <c r="H8" s="70">
        <v>1129689</v>
      </c>
      <c r="I8" s="124">
        <f t="shared" si="2"/>
        <v>-1.3972280629171552E-2</v>
      </c>
      <c r="J8" s="70">
        <f t="shared" si="3"/>
        <v>-16008</v>
      </c>
      <c r="K8" s="124">
        <f t="shared" si="0"/>
        <v>0.63340984937516265</v>
      </c>
      <c r="L8" s="124">
        <f>H8/H6</f>
        <v>0.63340984937516265</v>
      </c>
      <c r="M8" s="70">
        <v>0</v>
      </c>
      <c r="N8" s="70">
        <v>53783</v>
      </c>
      <c r="O8" s="70">
        <v>278008</v>
      </c>
      <c r="P8" s="70">
        <v>281411</v>
      </c>
      <c r="Q8" s="70">
        <v>277514</v>
      </c>
      <c r="R8" s="70">
        <v>287162</v>
      </c>
      <c r="S8" s="124">
        <f t="shared" si="4"/>
        <v>3.4765813616610242E-2</v>
      </c>
      <c r="T8" s="70">
        <f t="shared" si="1"/>
        <v>9648</v>
      </c>
      <c r="U8" s="124">
        <f t="shared" si="5"/>
        <v>0.631409486926924</v>
      </c>
      <c r="V8" s="124">
        <f>IFERROR(R8/R6,"-")</f>
        <v>0.62629386491025274</v>
      </c>
    </row>
    <row r="9" spans="1:22" x14ac:dyDescent="0.25">
      <c r="B9" s="123" t="s">
        <v>144</v>
      </c>
      <c r="C9" s="70">
        <v>148691</v>
      </c>
      <c r="D9" s="70">
        <v>44559</v>
      </c>
      <c r="E9" s="70">
        <v>210898</v>
      </c>
      <c r="F9" s="70">
        <v>258067</v>
      </c>
      <c r="G9" s="70">
        <v>252025</v>
      </c>
      <c r="H9" s="70">
        <v>251900</v>
      </c>
      <c r="I9" s="124">
        <f t="shared" si="2"/>
        <v>-4.9598254141458575E-4</v>
      </c>
      <c r="J9" s="70">
        <f t="shared" si="3"/>
        <v>-125</v>
      </c>
      <c r="K9" s="124">
        <f t="shared" si="0"/>
        <v>0.14123881976154806</v>
      </c>
      <c r="L9" s="124">
        <f>H9/H6</f>
        <v>0.14123881976154806</v>
      </c>
      <c r="M9" s="70">
        <v>0</v>
      </c>
      <c r="N9" s="70">
        <v>10690</v>
      </c>
      <c r="O9" s="70">
        <v>59367</v>
      </c>
      <c r="P9" s="70">
        <v>67830</v>
      </c>
      <c r="Q9" s="70">
        <v>61070</v>
      </c>
      <c r="R9" s="70">
        <v>59603</v>
      </c>
      <c r="S9" s="124">
        <f t="shared" si="4"/>
        <v>-2.4021614540690961E-2</v>
      </c>
      <c r="T9" s="70">
        <f t="shared" si="1"/>
        <v>-1467</v>
      </c>
      <c r="U9" s="124">
        <f t="shared" si="5"/>
        <v>0.1521920091903062</v>
      </c>
      <c r="V9" s="124">
        <f>IFERROR(R9/R6,"-")</f>
        <v>0.12999280277420339</v>
      </c>
    </row>
    <row r="10" spans="1:22" ht="16.5" thickBot="1" x14ac:dyDescent="0.3">
      <c r="B10" s="168" t="s">
        <v>65</v>
      </c>
      <c r="C10" s="169">
        <v>222725</v>
      </c>
      <c r="D10" s="169">
        <v>63150</v>
      </c>
      <c r="E10" s="169">
        <v>297992</v>
      </c>
      <c r="F10" s="169">
        <v>358076</v>
      </c>
      <c r="G10" s="169">
        <v>390195</v>
      </c>
      <c r="H10" s="169">
        <v>401915</v>
      </c>
      <c r="I10" s="170">
        <f t="shared" si="2"/>
        <v>3.0036263919322348E-2</v>
      </c>
      <c r="J10" s="169">
        <f t="shared" si="3"/>
        <v>11720</v>
      </c>
      <c r="K10" s="170">
        <f t="shared" si="0"/>
        <v>0.22535133086328935</v>
      </c>
      <c r="L10" s="170">
        <f>H10/H6</f>
        <v>0.22535133086328935</v>
      </c>
      <c r="M10" s="169">
        <v>0</v>
      </c>
      <c r="N10" s="169">
        <v>21687</v>
      </c>
      <c r="O10" s="169">
        <v>88312</v>
      </c>
      <c r="P10" s="169">
        <v>96446</v>
      </c>
      <c r="Q10" s="169">
        <v>98566</v>
      </c>
      <c r="R10" s="169">
        <v>111745</v>
      </c>
      <c r="S10" s="170">
        <f t="shared" si="4"/>
        <v>0.13370736359393698</v>
      </c>
      <c r="T10" s="169">
        <f t="shared" si="1"/>
        <v>13179</v>
      </c>
      <c r="U10" s="170">
        <f t="shared" si="5"/>
        <v>0.21639850388276974</v>
      </c>
      <c r="V10" s="170">
        <f>IFERROR(R10/R6,"-")</f>
        <v>0.24371333231554382</v>
      </c>
    </row>
    <row r="11" spans="1:22" ht="15.75" x14ac:dyDescent="0.25">
      <c r="A11" s="171">
        <f>G11/$G$11</f>
        <v>1</v>
      </c>
      <c r="B11" s="161" t="s">
        <v>46</v>
      </c>
      <c r="C11" s="162">
        <v>344170</v>
      </c>
      <c r="D11" s="162">
        <v>92300</v>
      </c>
      <c r="E11" s="162">
        <v>537375</v>
      </c>
      <c r="F11" s="162">
        <v>608370</v>
      </c>
      <c r="G11" s="162">
        <v>640291</v>
      </c>
      <c r="H11" s="162">
        <v>618160</v>
      </c>
      <c r="I11" s="163">
        <f t="shared" si="2"/>
        <v>-3.4563971694120288E-2</v>
      </c>
      <c r="J11" s="162">
        <f t="shared" si="3"/>
        <v>-22131</v>
      </c>
      <c r="K11" s="163">
        <f t="shared" si="0"/>
        <v>0.34659860589042696</v>
      </c>
      <c r="L11" s="164">
        <f>H11/H11</f>
        <v>1</v>
      </c>
      <c r="M11" s="162">
        <v>0</v>
      </c>
      <c r="N11" s="162">
        <v>32795</v>
      </c>
      <c r="O11" s="162">
        <v>166226</v>
      </c>
      <c r="P11" s="162">
        <v>167625</v>
      </c>
      <c r="Q11" s="162">
        <v>158852</v>
      </c>
      <c r="R11" s="162">
        <v>165261</v>
      </c>
      <c r="S11" s="163">
        <f t="shared" si="4"/>
        <v>4.0345730617178166E-2</v>
      </c>
      <c r="T11" s="162">
        <f t="shared" si="1"/>
        <v>6409</v>
      </c>
      <c r="U11" s="163">
        <f t="shared" si="5"/>
        <v>0.37610475513084296</v>
      </c>
      <c r="V11" s="164">
        <f>IFERROR(R11/R11,"-")</f>
        <v>1</v>
      </c>
    </row>
    <row r="12" spans="1:22" ht="15.75" x14ac:dyDescent="0.25">
      <c r="A12" s="171">
        <f>G12/$G$11</f>
        <v>0.81219008232194423</v>
      </c>
      <c r="B12" s="165" t="s">
        <v>62</v>
      </c>
      <c r="C12" s="166">
        <v>279824</v>
      </c>
      <c r="D12" s="166">
        <v>72971</v>
      </c>
      <c r="E12" s="166">
        <v>464733</v>
      </c>
      <c r="F12" s="166">
        <v>499042</v>
      </c>
      <c r="G12" s="166">
        <v>520038</v>
      </c>
      <c r="H12" s="166">
        <v>495978</v>
      </c>
      <c r="I12" s="167">
        <f t="shared" si="2"/>
        <v>-4.6265849803283632E-2</v>
      </c>
      <c r="J12" s="166">
        <f t="shared" si="3"/>
        <v>-24060</v>
      </c>
      <c r="K12" s="167">
        <f t="shared" si="0"/>
        <v>0.2780918910190277</v>
      </c>
      <c r="L12" s="167">
        <f>H12/H11</f>
        <v>0.80234567102368315</v>
      </c>
      <c r="M12" s="166">
        <v>0</v>
      </c>
      <c r="N12" s="166">
        <v>25490</v>
      </c>
      <c r="O12" s="166">
        <v>141494</v>
      </c>
      <c r="P12" s="166">
        <v>137810</v>
      </c>
      <c r="Q12" s="166">
        <v>130927</v>
      </c>
      <c r="R12" s="166">
        <v>132941</v>
      </c>
      <c r="S12" s="167">
        <f t="shared" si="4"/>
        <v>1.5382617794649001E-2</v>
      </c>
      <c r="T12" s="166">
        <f t="shared" si="1"/>
        <v>2014</v>
      </c>
      <c r="U12" s="167">
        <f t="shared" si="5"/>
        <v>0.30920803164552702</v>
      </c>
      <c r="V12" s="167">
        <f>IFERROR(R12/R11,"-")</f>
        <v>0.80443056740549801</v>
      </c>
    </row>
    <row r="13" spans="1:22" x14ac:dyDescent="0.25">
      <c r="A13" s="171">
        <f>G13/$G$11</f>
        <v>0.73123001885080374</v>
      </c>
      <c r="B13" s="123" t="s">
        <v>142</v>
      </c>
      <c r="C13" s="70">
        <v>243977</v>
      </c>
      <c r="D13" s="70">
        <v>71173</v>
      </c>
      <c r="E13" s="70">
        <v>414955</v>
      </c>
      <c r="F13" s="70">
        <v>443544</v>
      </c>
      <c r="G13" s="70">
        <v>468200</v>
      </c>
      <c r="H13" s="70">
        <v>443827</v>
      </c>
      <c r="I13" s="124">
        <f t="shared" si="2"/>
        <v>-5.2056813327637785E-2</v>
      </c>
      <c r="J13" s="70">
        <f t="shared" si="3"/>
        <v>-24373</v>
      </c>
      <c r="K13" s="124">
        <f t="shared" si="0"/>
        <v>0.24885113798455175</v>
      </c>
      <c r="L13" s="124">
        <f>H13/H11</f>
        <v>0.71798078167464729</v>
      </c>
      <c r="M13" s="70">
        <v>0</v>
      </c>
      <c r="N13" s="70">
        <v>25134</v>
      </c>
      <c r="O13" s="70">
        <v>126772</v>
      </c>
      <c r="P13" s="70">
        <v>123429</v>
      </c>
      <c r="Q13" s="70">
        <v>117947</v>
      </c>
      <c r="R13" s="70">
        <v>119086</v>
      </c>
      <c r="S13" s="124">
        <f t="shared" si="4"/>
        <v>9.6568797849880816E-3</v>
      </c>
      <c r="T13" s="70">
        <f t="shared" si="1"/>
        <v>1139</v>
      </c>
      <c r="U13" s="124">
        <f t="shared" si="5"/>
        <v>0.27694099222099816</v>
      </c>
      <c r="V13" s="124">
        <f>IFERROR(R13/R11,"-")</f>
        <v>0.72059348545633872</v>
      </c>
    </row>
    <row r="14" spans="1:22" x14ac:dyDescent="0.25">
      <c r="A14" s="171">
        <f>G14/$G$11</f>
        <v>8.0960063471140473E-2</v>
      </c>
      <c r="B14" s="123" t="s">
        <v>144</v>
      </c>
      <c r="C14" s="70">
        <v>35847</v>
      </c>
      <c r="D14" s="70">
        <v>1798</v>
      </c>
      <c r="E14" s="70">
        <v>49778</v>
      </c>
      <c r="F14" s="70">
        <v>55498</v>
      </c>
      <c r="G14" s="70">
        <v>51838</v>
      </c>
      <c r="H14" s="70">
        <v>52151</v>
      </c>
      <c r="I14" s="124">
        <f t="shared" si="2"/>
        <v>6.0380415911107654E-3</v>
      </c>
      <c r="J14" s="70">
        <f t="shared" si="3"/>
        <v>313</v>
      </c>
      <c r="K14" s="124">
        <f t="shared" si="0"/>
        <v>2.9240753034475955E-2</v>
      </c>
      <c r="L14" s="124">
        <f>H14/H11</f>
        <v>8.4364889349035854E-2</v>
      </c>
      <c r="M14" s="70">
        <v>0</v>
      </c>
      <c r="N14" s="70">
        <v>356</v>
      </c>
      <c r="O14" s="70">
        <v>14722</v>
      </c>
      <c r="P14" s="70">
        <v>14381</v>
      </c>
      <c r="Q14" s="70">
        <v>12980</v>
      </c>
      <c r="R14" s="70">
        <v>13855</v>
      </c>
      <c r="S14" s="124">
        <f t="shared" si="4"/>
        <v>6.741140215716479E-2</v>
      </c>
      <c r="T14" s="70">
        <f t="shared" si="1"/>
        <v>875</v>
      </c>
      <c r="U14" s="124">
        <f t="shared" si="5"/>
        <v>3.2267039424528875E-2</v>
      </c>
      <c r="V14" s="124">
        <f>IFERROR(R14/R11,"-")</f>
        <v>8.3837081949159203E-2</v>
      </c>
    </row>
    <row r="15" spans="1:22" ht="16.5" thickBot="1" x14ac:dyDescent="0.3">
      <c r="A15" s="171">
        <f>G15/$G$11</f>
        <v>0.18780991767805577</v>
      </c>
      <c r="B15" s="168" t="s">
        <v>65</v>
      </c>
      <c r="C15" s="169">
        <v>64346</v>
      </c>
      <c r="D15" s="169">
        <v>19329</v>
      </c>
      <c r="E15" s="169">
        <v>72642</v>
      </c>
      <c r="F15" s="169">
        <v>109328</v>
      </c>
      <c r="G15" s="169">
        <v>120253</v>
      </c>
      <c r="H15" s="169">
        <v>122182</v>
      </c>
      <c r="I15" s="170">
        <f t="shared" si="2"/>
        <v>1.6041179845825093E-2</v>
      </c>
      <c r="J15" s="169">
        <f t="shared" si="3"/>
        <v>1929</v>
      </c>
      <c r="K15" s="170">
        <f t="shared" si="0"/>
        <v>6.8506714871399227E-2</v>
      </c>
      <c r="L15" s="170">
        <f>H15/H11</f>
        <v>0.19765432897631682</v>
      </c>
      <c r="M15" s="169">
        <v>0</v>
      </c>
      <c r="N15" s="169">
        <v>7305</v>
      </c>
      <c r="O15" s="169">
        <v>24732</v>
      </c>
      <c r="P15" s="169">
        <v>29815</v>
      </c>
      <c r="Q15" s="169">
        <v>27925</v>
      </c>
      <c r="R15" s="169">
        <v>32320</v>
      </c>
      <c r="S15" s="170">
        <f t="shared" si="4"/>
        <v>0.15738585496866597</v>
      </c>
      <c r="T15" s="169">
        <f t="shared" si="1"/>
        <v>4395</v>
      </c>
      <c r="U15" s="170">
        <f t="shared" si="5"/>
        <v>6.6896723485315931E-2</v>
      </c>
      <c r="V15" s="170">
        <f>IFERROR(R15/R11,"-")</f>
        <v>0.19556943259450202</v>
      </c>
    </row>
    <row r="16" spans="1:22" ht="15.75" x14ac:dyDescent="0.25">
      <c r="A16" s="103"/>
      <c r="B16" s="161" t="s">
        <v>47</v>
      </c>
      <c r="C16" s="162">
        <v>249277</v>
      </c>
      <c r="D16" s="162">
        <v>44784</v>
      </c>
      <c r="E16" s="162">
        <v>376595</v>
      </c>
      <c r="F16" s="162">
        <v>431484</v>
      </c>
      <c r="G16" s="162">
        <v>450886</v>
      </c>
      <c r="H16" s="162">
        <v>462494</v>
      </c>
      <c r="I16" s="163">
        <f t="shared" si="2"/>
        <v>2.5744866773419472E-2</v>
      </c>
      <c r="J16" s="162">
        <f t="shared" si="3"/>
        <v>11608</v>
      </c>
      <c r="K16" s="163">
        <f t="shared" si="0"/>
        <v>0.25931761296862804</v>
      </c>
      <c r="L16" s="164">
        <f>H16/H16</f>
        <v>1</v>
      </c>
      <c r="M16" s="162">
        <v>0</v>
      </c>
      <c r="N16" s="162">
        <v>13736</v>
      </c>
      <c r="O16" s="162">
        <v>110839</v>
      </c>
      <c r="P16" s="162">
        <v>112901</v>
      </c>
      <c r="Q16" s="162">
        <v>113542</v>
      </c>
      <c r="R16" s="162">
        <v>115519</v>
      </c>
      <c r="S16" s="163">
        <f t="shared" si="4"/>
        <v>1.7412058973771849E-2</v>
      </c>
      <c r="T16" s="162">
        <f t="shared" si="1"/>
        <v>1977</v>
      </c>
      <c r="U16" s="163">
        <f t="shared" si="5"/>
        <v>0.25331903331261624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147106</v>
      </c>
      <c r="D17" s="166">
        <v>12318</v>
      </c>
      <c r="E17" s="166">
        <v>218561</v>
      </c>
      <c r="F17" s="166">
        <v>261428</v>
      </c>
      <c r="G17" s="166">
        <v>273440</v>
      </c>
      <c r="H17" s="166">
        <v>283406</v>
      </c>
      <c r="I17" s="167">
        <f t="shared" si="2"/>
        <v>3.6446752486834377E-2</v>
      </c>
      <c r="J17" s="166">
        <f t="shared" si="3"/>
        <v>9966</v>
      </c>
      <c r="K17" s="167">
        <f t="shared" si="0"/>
        <v>0.15890404507082687</v>
      </c>
      <c r="L17" s="167">
        <f>H17/H16</f>
        <v>0.61277767927800142</v>
      </c>
      <c r="M17" s="166">
        <v>0</v>
      </c>
      <c r="N17" s="166">
        <v>3295</v>
      </c>
      <c r="O17" s="166">
        <v>66573</v>
      </c>
      <c r="P17" s="166">
        <v>68688</v>
      </c>
      <c r="Q17" s="166">
        <v>67726</v>
      </c>
      <c r="R17" s="166">
        <v>66362</v>
      </c>
      <c r="S17" s="167">
        <f t="shared" si="4"/>
        <v>-2.0139975784779884E-2</v>
      </c>
      <c r="T17" s="166">
        <f t="shared" si="1"/>
        <v>-1364</v>
      </c>
      <c r="U17" s="167">
        <f t="shared" si="5"/>
        <v>0.15411712704207212</v>
      </c>
      <c r="V17" s="167">
        <f>IFERROR(R17/R16,"-")</f>
        <v>0.57446826928903472</v>
      </c>
    </row>
    <row r="18" spans="2:22" x14ac:dyDescent="0.25">
      <c r="B18" s="123" t="s">
        <v>142</v>
      </c>
      <c r="C18" s="70">
        <v>107490</v>
      </c>
      <c r="D18" s="70">
        <v>10159</v>
      </c>
      <c r="E18" s="70">
        <v>164818</v>
      </c>
      <c r="F18" s="70">
        <v>193267</v>
      </c>
      <c r="G18" s="70">
        <v>206850</v>
      </c>
      <c r="H18" s="70">
        <v>217174</v>
      </c>
      <c r="I18" s="124">
        <f t="shared" si="2"/>
        <v>4.9910563210055603E-2</v>
      </c>
      <c r="J18" s="70">
        <f t="shared" si="3"/>
        <v>10324</v>
      </c>
      <c r="K18" s="124">
        <f t="shared" si="0"/>
        <v>0.12176815975742135</v>
      </c>
      <c r="L18" s="124">
        <f>H18/H16</f>
        <v>0.46957149714374674</v>
      </c>
      <c r="M18" s="70">
        <v>0</v>
      </c>
      <c r="N18" s="70">
        <v>2613</v>
      </c>
      <c r="O18" s="70">
        <v>48283</v>
      </c>
      <c r="P18" s="70">
        <v>50475</v>
      </c>
      <c r="Q18" s="70">
        <v>50481</v>
      </c>
      <c r="R18" s="70">
        <v>51490</v>
      </c>
      <c r="S18" s="124">
        <f t="shared" si="4"/>
        <v>1.9987718151383671E-2</v>
      </c>
      <c r="T18" s="70">
        <f t="shared" si="1"/>
        <v>1009</v>
      </c>
      <c r="U18" s="124">
        <f t="shared" si="5"/>
        <v>0.11325212537049544</v>
      </c>
      <c r="V18" s="124">
        <f>IFERROR(R18/R16,"-")</f>
        <v>0.44572754265532077</v>
      </c>
    </row>
    <row r="19" spans="2:22" x14ac:dyDescent="0.25">
      <c r="B19" s="123" t="s">
        <v>144</v>
      </c>
      <c r="C19" s="70">
        <v>39616</v>
      </c>
      <c r="D19" s="70">
        <v>2159</v>
      </c>
      <c r="E19" s="70">
        <v>53743</v>
      </c>
      <c r="F19" s="70">
        <v>68161</v>
      </c>
      <c r="G19" s="70">
        <v>66590</v>
      </c>
      <c r="H19" s="70">
        <v>66232</v>
      </c>
      <c r="I19" s="124">
        <f t="shared" si="2"/>
        <v>-5.3761826100015009E-3</v>
      </c>
      <c r="J19" s="70">
        <f t="shared" si="3"/>
        <v>-358</v>
      </c>
      <c r="K19" s="124">
        <f t="shared" si="0"/>
        <v>3.7135885313405524E-2</v>
      </c>
      <c r="L19" s="124">
        <f>H19/H16</f>
        <v>0.14320618213425471</v>
      </c>
      <c r="M19" s="70">
        <v>0</v>
      </c>
      <c r="N19" s="70">
        <v>682</v>
      </c>
      <c r="O19" s="70">
        <v>18290</v>
      </c>
      <c r="P19" s="70">
        <v>18213</v>
      </c>
      <c r="Q19" s="70">
        <v>17245</v>
      </c>
      <c r="R19" s="70">
        <v>14872</v>
      </c>
      <c r="S19" s="124">
        <f t="shared" si="4"/>
        <v>-0.13760510292838501</v>
      </c>
      <c r="T19" s="70">
        <f t="shared" si="1"/>
        <v>-2373</v>
      </c>
      <c r="U19" s="124">
        <f t="shared" si="5"/>
        <v>4.0865001671576688E-2</v>
      </c>
      <c r="V19" s="124">
        <f>IFERROR(R19/R16,"-")</f>
        <v>0.12874072663371394</v>
      </c>
    </row>
    <row r="20" spans="2:22" ht="16.5" thickBot="1" x14ac:dyDescent="0.3">
      <c r="B20" s="168" t="s">
        <v>65</v>
      </c>
      <c r="C20" s="169">
        <v>102171</v>
      </c>
      <c r="D20" s="169">
        <v>32466</v>
      </c>
      <c r="E20" s="169">
        <v>158034</v>
      </c>
      <c r="F20" s="169">
        <v>170056</v>
      </c>
      <c r="G20" s="169">
        <v>177446</v>
      </c>
      <c r="H20" s="169">
        <v>179088</v>
      </c>
      <c r="I20" s="170">
        <f t="shared" si="2"/>
        <v>9.253519380543862E-3</v>
      </c>
      <c r="J20" s="169">
        <f t="shared" si="3"/>
        <v>1642</v>
      </c>
      <c r="K20" s="170">
        <f t="shared" si="0"/>
        <v>0.10041356789780118</v>
      </c>
      <c r="L20" s="170">
        <f>H20/H16</f>
        <v>0.38722232072199858</v>
      </c>
      <c r="M20" s="169">
        <v>0</v>
      </c>
      <c r="N20" s="169">
        <v>10441</v>
      </c>
      <c r="O20" s="169">
        <v>44266</v>
      </c>
      <c r="P20" s="169">
        <v>44213</v>
      </c>
      <c r="Q20" s="169">
        <v>45816</v>
      </c>
      <c r="R20" s="169">
        <v>49157</v>
      </c>
      <c r="S20" s="170">
        <f t="shared" si="4"/>
        <v>7.292212327571157E-2</v>
      </c>
      <c r="T20" s="169">
        <f t="shared" si="1"/>
        <v>3341</v>
      </c>
      <c r="U20" s="170">
        <f t="shared" si="5"/>
        <v>9.9201906270544121E-2</v>
      </c>
      <c r="V20" s="170">
        <f>IFERROR(R20/R16,"-")</f>
        <v>0.42553173071096528</v>
      </c>
    </row>
    <row r="21" spans="2:22" ht="15.75" x14ac:dyDescent="0.25">
      <c r="B21" s="161" t="s">
        <v>48</v>
      </c>
      <c r="C21" s="162">
        <v>10070</v>
      </c>
      <c r="D21" s="162">
        <v>2365</v>
      </c>
      <c r="E21" s="162">
        <v>11908</v>
      </c>
      <c r="F21" s="162">
        <v>20755</v>
      </c>
      <c r="G21" s="162">
        <v>18984</v>
      </c>
      <c r="H21" s="162">
        <v>15822</v>
      </c>
      <c r="I21" s="163">
        <f t="shared" si="2"/>
        <v>-0.16656131479140324</v>
      </c>
      <c r="J21" s="162">
        <f t="shared" si="3"/>
        <v>-3162</v>
      </c>
      <c r="K21" s="163">
        <f t="shared" si="0"/>
        <v>8.871300540957576E-3</v>
      </c>
      <c r="L21" s="164">
        <f>H21/H21</f>
        <v>1</v>
      </c>
      <c r="M21" s="162">
        <v>0</v>
      </c>
      <c r="N21" s="162">
        <v>596</v>
      </c>
      <c r="O21" s="162">
        <v>2979</v>
      </c>
      <c r="P21" s="162">
        <v>4452</v>
      </c>
      <c r="Q21" s="162">
        <v>3875</v>
      </c>
      <c r="R21" s="162">
        <v>3213</v>
      </c>
      <c r="S21" s="163">
        <f t="shared" si="4"/>
        <v>-0.17083870967741932</v>
      </c>
      <c r="T21" s="162">
        <f t="shared" si="1"/>
        <v>-662</v>
      </c>
      <c r="U21" s="163">
        <f t="shared" si="5"/>
        <v>9.9890730490231928E-3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8192</v>
      </c>
      <c r="D22" s="166">
        <v>2365</v>
      </c>
      <c r="E22" s="166">
        <v>11908</v>
      </c>
      <c r="F22" s="166">
        <v>20524</v>
      </c>
      <c r="G22" s="166">
        <v>18751</v>
      </c>
      <c r="H22" s="166">
        <v>15557</v>
      </c>
      <c r="I22" s="167">
        <f t="shared" si="2"/>
        <v>-0.17033758199562687</v>
      </c>
      <c r="J22" s="166">
        <f t="shared" si="3"/>
        <v>-3194</v>
      </c>
      <c r="K22" s="167">
        <f t="shared" si="0"/>
        <v>8.7227166297356214E-3</v>
      </c>
      <c r="L22" s="167">
        <f>H22/H21</f>
        <v>0.98325116925799516</v>
      </c>
      <c r="M22" s="166">
        <v>0</v>
      </c>
      <c r="N22" s="166">
        <v>596</v>
      </c>
      <c r="O22" s="166">
        <v>2979</v>
      </c>
      <c r="P22" s="166">
        <v>4396</v>
      </c>
      <c r="Q22" s="166">
        <v>3828</v>
      </c>
      <c r="R22" s="166">
        <v>3162</v>
      </c>
      <c r="S22" s="167">
        <f t="shared" si="4"/>
        <v>-0.1739811912225705</v>
      </c>
      <c r="T22" s="166">
        <f t="shared" si="1"/>
        <v>-666</v>
      </c>
      <c r="U22" s="167">
        <f t="shared" si="5"/>
        <v>9.8634243314254175E-3</v>
      </c>
      <c r="V22" s="167">
        <f>IFERROR(R22/R21,"-")</f>
        <v>0.98412698412698407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0</v>
      </c>
      <c r="D24" s="70">
        <v>2365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0</v>
      </c>
      <c r="N24" s="70">
        <v>596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24073</v>
      </c>
      <c r="D26" s="162">
        <v>9370</v>
      </c>
      <c r="E26" s="162">
        <v>44258</v>
      </c>
      <c r="F26" s="162">
        <v>64172</v>
      </c>
      <c r="G26" s="162">
        <v>78533</v>
      </c>
      <c r="H26" s="162">
        <v>61659</v>
      </c>
      <c r="I26" s="163">
        <f t="shared" si="2"/>
        <v>-0.21486508856149644</v>
      </c>
      <c r="J26" s="162">
        <f t="shared" si="3"/>
        <v>-16874</v>
      </c>
      <c r="K26" s="163">
        <f t="shared" si="0"/>
        <v>3.4571831630318746E-2</v>
      </c>
      <c r="L26" s="164">
        <f>H26/H26</f>
        <v>1</v>
      </c>
      <c r="M26" s="162">
        <v>0</v>
      </c>
      <c r="N26" s="162">
        <v>3629</v>
      </c>
      <c r="O26" s="162">
        <v>13123</v>
      </c>
      <c r="P26" s="162">
        <v>11699</v>
      </c>
      <c r="Q26" s="162">
        <v>17811</v>
      </c>
      <c r="R26" s="162">
        <v>15445</v>
      </c>
      <c r="S26" s="163">
        <f t="shared" si="4"/>
        <v>-0.13283925663915552</v>
      </c>
      <c r="T26" s="162">
        <f t="shared" si="1"/>
        <v>-2366</v>
      </c>
      <c r="U26" s="163">
        <f t="shared" si="5"/>
        <v>2.6249363342435387E-2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23335</v>
      </c>
      <c r="D27" s="166">
        <v>9116</v>
      </c>
      <c r="E27" s="166">
        <v>39976</v>
      </c>
      <c r="F27" s="166">
        <v>61153</v>
      </c>
      <c r="G27" s="166">
        <v>64832</v>
      </c>
      <c r="H27" s="166">
        <v>48456</v>
      </c>
      <c r="I27" s="167">
        <f t="shared" si="2"/>
        <v>-0.25259131293188553</v>
      </c>
      <c r="J27" s="166">
        <f t="shared" si="3"/>
        <v>-16376</v>
      </c>
      <c r="K27" s="167">
        <f t="shared" si="0"/>
        <v>2.7168988687437765E-2</v>
      </c>
      <c r="L27" s="167">
        <f>H27/H26</f>
        <v>0.78587067581374981</v>
      </c>
      <c r="M27" s="166">
        <v>0</v>
      </c>
      <c r="N27" s="166">
        <v>3549</v>
      </c>
      <c r="O27" s="166">
        <v>12235</v>
      </c>
      <c r="P27" s="166">
        <v>10715</v>
      </c>
      <c r="Q27" s="166">
        <v>15251</v>
      </c>
      <c r="R27" s="166">
        <v>11996</v>
      </c>
      <c r="S27" s="167">
        <f t="shared" si="4"/>
        <v>-0.21342862763097503</v>
      </c>
      <c r="T27" s="166">
        <f t="shared" si="1"/>
        <v>-3255</v>
      </c>
      <c r="U27" s="167">
        <f t="shared" si="5"/>
        <v>2.4041535876074466E-2</v>
      </c>
      <c r="V27" s="167">
        <f>IFERROR(R27/R26,"-")</f>
        <v>0.77669148591777271</v>
      </c>
    </row>
    <row r="28" spans="2:22" x14ac:dyDescent="0.25">
      <c r="B28" s="123" t="s">
        <v>142</v>
      </c>
      <c r="C28" s="70">
        <v>21395</v>
      </c>
      <c r="D28" s="70">
        <v>9116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3549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0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142242</v>
      </c>
      <c r="D30" s="162">
        <v>27049</v>
      </c>
      <c r="E30" s="162">
        <v>204530</v>
      </c>
      <c r="F30" s="162">
        <v>249495</v>
      </c>
      <c r="G30" s="162">
        <v>274173</v>
      </c>
      <c r="H30" s="162">
        <v>289656</v>
      </c>
      <c r="I30" s="163">
        <f t="shared" si="2"/>
        <v>5.647164381613079E-2</v>
      </c>
      <c r="J30" s="162">
        <f t="shared" si="3"/>
        <v>15483</v>
      </c>
      <c r="K30" s="163">
        <f t="shared" si="0"/>
        <v>0.16240838259964654</v>
      </c>
      <c r="L30" s="164">
        <f>H30/H30</f>
        <v>1</v>
      </c>
      <c r="M30" s="162">
        <v>0</v>
      </c>
      <c r="N30" s="162">
        <v>8112</v>
      </c>
      <c r="O30" s="162">
        <v>60780</v>
      </c>
      <c r="P30" s="162">
        <v>65148</v>
      </c>
      <c r="Q30" s="162">
        <v>66545</v>
      </c>
      <c r="R30" s="162">
        <v>76454</v>
      </c>
      <c r="S30" s="163">
        <f t="shared" si="4"/>
        <v>0.14890675482756022</v>
      </c>
      <c r="T30" s="162">
        <f t="shared" si="1"/>
        <v>9909</v>
      </c>
      <c r="U30" s="163">
        <f t="shared" si="5"/>
        <v>0.14617433310821271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116219</v>
      </c>
      <c r="D31" s="166">
        <v>19337</v>
      </c>
      <c r="E31" s="166">
        <v>166227</v>
      </c>
      <c r="F31" s="166">
        <v>202954</v>
      </c>
      <c r="G31" s="166">
        <v>225347</v>
      </c>
      <c r="H31" s="166">
        <v>233629</v>
      </c>
      <c r="I31" s="167">
        <f t="shared" si="2"/>
        <v>3.6752208815737486E-2</v>
      </c>
      <c r="J31" s="166">
        <f t="shared" si="3"/>
        <v>8282</v>
      </c>
      <c r="K31" s="167">
        <f t="shared" si="0"/>
        <v>0.13099437960329777</v>
      </c>
      <c r="L31" s="167">
        <f>H31/H30</f>
        <v>0.80657400502665233</v>
      </c>
      <c r="M31" s="166">
        <v>0</v>
      </c>
      <c r="N31" s="166">
        <v>5604</v>
      </c>
      <c r="O31" s="166">
        <v>49231</v>
      </c>
      <c r="P31" s="166">
        <v>51684</v>
      </c>
      <c r="Q31" s="166">
        <v>51569</v>
      </c>
      <c r="R31" s="166">
        <v>58240</v>
      </c>
      <c r="S31" s="167">
        <f t="shared" si="4"/>
        <v>0.12936066241346555</v>
      </c>
      <c r="T31" s="166">
        <f t="shared" si="1"/>
        <v>6671</v>
      </c>
      <c r="U31" s="167">
        <f t="shared" si="5"/>
        <v>0.11596479143434742</v>
      </c>
      <c r="V31" s="167">
        <f>IFERROR(R31/R30,"-")</f>
        <v>0.76176524446072147</v>
      </c>
    </row>
    <row r="32" spans="2:22" x14ac:dyDescent="0.25">
      <c r="B32" s="123" t="s">
        <v>142</v>
      </c>
      <c r="C32" s="70">
        <v>93394</v>
      </c>
      <c r="D32" s="70">
        <v>11817</v>
      </c>
      <c r="E32" s="70">
        <v>130495</v>
      </c>
      <c r="F32" s="70">
        <v>170259</v>
      </c>
      <c r="G32" s="70">
        <v>190206</v>
      </c>
      <c r="H32" s="70">
        <v>195903</v>
      </c>
      <c r="I32" s="124">
        <f t="shared" si="2"/>
        <v>2.9951736538279539E-2</v>
      </c>
      <c r="J32" s="70">
        <f t="shared" si="3"/>
        <v>5697</v>
      </c>
      <c r="K32" s="124">
        <f t="shared" si="0"/>
        <v>0.10984163758533763</v>
      </c>
      <c r="L32" s="124">
        <f>H32/H30</f>
        <v>0.67632985334327611</v>
      </c>
      <c r="M32" s="70">
        <v>0</v>
      </c>
      <c r="N32" s="70">
        <v>4609</v>
      </c>
      <c r="O32" s="70">
        <v>40420</v>
      </c>
      <c r="P32" s="70">
        <v>43079</v>
      </c>
      <c r="Q32" s="70">
        <v>42442</v>
      </c>
      <c r="R32" s="70">
        <v>48720</v>
      </c>
      <c r="S32" s="124">
        <f t="shared" si="4"/>
        <v>0.14791951368927014</v>
      </c>
      <c r="T32" s="70">
        <f t="shared" si="1"/>
        <v>6278</v>
      </c>
      <c r="U32" s="124">
        <f t="shared" si="5"/>
        <v>9.6657519739189166E-2</v>
      </c>
      <c r="V32" s="124">
        <f>IFERROR(R32/R30,"-")</f>
        <v>0.637245925654642</v>
      </c>
    </row>
    <row r="33" spans="2:22" x14ac:dyDescent="0.25">
      <c r="B33" s="123" t="s">
        <v>144</v>
      </c>
      <c r="C33" s="70">
        <v>22825</v>
      </c>
      <c r="D33" s="70">
        <v>7520</v>
      </c>
      <c r="E33" s="70">
        <v>35732</v>
      </c>
      <c r="F33" s="70">
        <v>32695</v>
      </c>
      <c r="G33" s="70">
        <v>35141</v>
      </c>
      <c r="H33" s="70">
        <v>37726</v>
      </c>
      <c r="I33" s="124">
        <f t="shared" si="2"/>
        <v>7.3560797928345911E-2</v>
      </c>
      <c r="J33" s="70">
        <f t="shared" si="3"/>
        <v>2585</v>
      </c>
      <c r="K33" s="124">
        <f t="shared" si="0"/>
        <v>2.1152742017960149E-2</v>
      </c>
      <c r="L33" s="124">
        <f>H33/H30</f>
        <v>0.13024415168337614</v>
      </c>
      <c r="M33" s="70">
        <v>0</v>
      </c>
      <c r="N33" s="70">
        <v>995</v>
      </c>
      <c r="O33" s="70">
        <v>8811</v>
      </c>
      <c r="P33" s="70">
        <v>8605</v>
      </c>
      <c r="Q33" s="70">
        <v>9127</v>
      </c>
      <c r="R33" s="70">
        <v>9520</v>
      </c>
      <c r="S33" s="124">
        <f t="shared" si="4"/>
        <v>4.3059055549468539E-2</v>
      </c>
      <c r="T33" s="70">
        <f t="shared" si="1"/>
        <v>393</v>
      </c>
      <c r="U33" s="124">
        <f t="shared" si="5"/>
        <v>1.9307271695158262E-2</v>
      </c>
      <c r="V33" s="124">
        <f>IFERROR(R33/R30,"-")</f>
        <v>0.12451931880607947</v>
      </c>
    </row>
    <row r="34" spans="2:22" ht="16.5" thickBot="1" x14ac:dyDescent="0.3">
      <c r="B34" s="168" t="s">
        <v>65</v>
      </c>
      <c r="C34" s="169">
        <v>26023</v>
      </c>
      <c r="D34" s="169">
        <v>7712</v>
      </c>
      <c r="E34" s="169">
        <v>38303</v>
      </c>
      <c r="F34" s="169">
        <v>46541</v>
      </c>
      <c r="G34" s="169">
        <v>48826</v>
      </c>
      <c r="H34" s="169">
        <v>56027</v>
      </c>
      <c r="I34" s="170">
        <f t="shared" si="2"/>
        <v>0.14748289845574081</v>
      </c>
      <c r="J34" s="169">
        <f t="shared" si="3"/>
        <v>7201</v>
      </c>
      <c r="K34" s="170">
        <f t="shared" si="0"/>
        <v>3.1414002996348764E-2</v>
      </c>
      <c r="L34" s="170">
        <f>H34/H30</f>
        <v>0.1934259949733477</v>
      </c>
      <c r="M34" s="169">
        <v>0</v>
      </c>
      <c r="N34" s="169">
        <v>2508</v>
      </c>
      <c r="O34" s="169">
        <v>11549</v>
      </c>
      <c r="P34" s="169">
        <v>13464</v>
      </c>
      <c r="Q34" s="169">
        <v>14976</v>
      </c>
      <c r="R34" s="169">
        <v>18214</v>
      </c>
      <c r="S34" s="170">
        <f t="shared" si="4"/>
        <v>0.2162126068376069</v>
      </c>
      <c r="T34" s="169">
        <f t="shared" si="1"/>
        <v>3238</v>
      </c>
      <c r="U34" s="170">
        <f t="shared" si="5"/>
        <v>3.0209541673865289E-2</v>
      </c>
      <c r="V34" s="170">
        <f>IFERROR(R34/R30,"-")</f>
        <v>0.23823475553927853</v>
      </c>
    </row>
    <row r="35" spans="2:22" ht="15.75" x14ac:dyDescent="0.25">
      <c r="B35" s="161" t="s">
        <v>51</v>
      </c>
      <c r="C35" s="162">
        <v>12754</v>
      </c>
      <c r="D35" s="162">
        <v>6649</v>
      </c>
      <c r="E35" s="162">
        <v>16519</v>
      </c>
      <c r="F35" s="162">
        <v>21489</v>
      </c>
      <c r="G35" s="162">
        <v>20242</v>
      </c>
      <c r="H35" s="162">
        <v>19155</v>
      </c>
      <c r="I35" s="163">
        <f t="shared" si="2"/>
        <v>-5.3700227250271682E-2</v>
      </c>
      <c r="J35" s="162">
        <f t="shared" si="3"/>
        <v>-1087</v>
      </c>
      <c r="K35" s="163">
        <f t="shared" si="0"/>
        <v>1.074009365832653E-2</v>
      </c>
      <c r="L35" s="164">
        <f>H35/H35</f>
        <v>1</v>
      </c>
      <c r="M35" s="162">
        <v>0</v>
      </c>
      <c r="N35" s="162">
        <v>1830</v>
      </c>
      <c r="O35" s="162">
        <v>4075</v>
      </c>
      <c r="P35" s="162">
        <v>5170</v>
      </c>
      <c r="Q35" s="162">
        <v>5054</v>
      </c>
      <c r="R35" s="162">
        <v>4308</v>
      </c>
      <c r="S35" s="163">
        <f t="shared" si="4"/>
        <v>-0.147605856747131</v>
      </c>
      <c r="T35" s="162">
        <f t="shared" si="1"/>
        <v>-746</v>
      </c>
      <c r="U35" s="163">
        <f t="shared" si="5"/>
        <v>1.1600069106794678E-2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12754</v>
      </c>
      <c r="D36" s="166">
        <v>6649</v>
      </c>
      <c r="E36" s="166">
        <v>16519</v>
      </c>
      <c r="F36" s="166">
        <v>21489</v>
      </c>
      <c r="G36" s="166">
        <v>20242</v>
      </c>
      <c r="H36" s="166">
        <v>19155</v>
      </c>
      <c r="I36" s="167">
        <f t="shared" si="2"/>
        <v>-5.3700227250271682E-2</v>
      </c>
      <c r="J36" s="166">
        <f t="shared" si="3"/>
        <v>-1087</v>
      </c>
      <c r="K36" s="167">
        <f t="shared" si="0"/>
        <v>1.074009365832653E-2</v>
      </c>
      <c r="L36" s="167">
        <f>H36/H35</f>
        <v>1</v>
      </c>
      <c r="M36" s="166">
        <v>0</v>
      </c>
      <c r="N36" s="166">
        <v>1830</v>
      </c>
      <c r="O36" s="166">
        <v>4075</v>
      </c>
      <c r="P36" s="166">
        <v>5170</v>
      </c>
      <c r="Q36" s="166">
        <v>5054</v>
      </c>
      <c r="R36" s="166">
        <v>4308</v>
      </c>
      <c r="S36" s="167">
        <f t="shared" si="4"/>
        <v>-0.147605856747131</v>
      </c>
      <c r="T36" s="166">
        <f t="shared" si="1"/>
        <v>-746</v>
      </c>
      <c r="U36" s="167">
        <f t="shared" si="5"/>
        <v>1.1600069106794678E-2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3637</v>
      </c>
      <c r="F37" s="70">
        <v>18431</v>
      </c>
      <c r="G37" s="70">
        <v>17304</v>
      </c>
      <c r="H37" s="70">
        <v>16013</v>
      </c>
      <c r="I37" s="124">
        <f t="shared" si="2"/>
        <v>-7.4607027276930138E-2</v>
      </c>
      <c r="J37" s="70">
        <f t="shared" si="3"/>
        <v>-1291</v>
      </c>
      <c r="K37" s="124">
        <f t="shared" si="0"/>
        <v>8.9783930958383055E-3</v>
      </c>
      <c r="L37" s="124">
        <f>H37/H35</f>
        <v>0.83596972069955622</v>
      </c>
      <c r="M37" s="70">
        <v>0</v>
      </c>
      <c r="N37" s="70">
        <v>0</v>
      </c>
      <c r="O37" s="70">
        <v>3637</v>
      </c>
      <c r="P37" s="70">
        <v>4467</v>
      </c>
      <c r="Q37" s="70">
        <v>4407</v>
      </c>
      <c r="R37" s="70">
        <v>3648</v>
      </c>
      <c r="S37" s="124">
        <f t="shared" si="4"/>
        <v>-0.17222600408441113</v>
      </c>
      <c r="T37" s="70">
        <f t="shared" si="1"/>
        <v>-759</v>
      </c>
      <c r="U37" s="124">
        <f t="shared" si="5"/>
        <v>1.0022728955522598E-2</v>
      </c>
      <c r="V37" s="124">
        <f>IFERROR(R37/R35,"-")</f>
        <v>0.84679665738161558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438</v>
      </c>
      <c r="F38" s="70">
        <v>3058</v>
      </c>
      <c r="G38" s="70">
        <v>2938</v>
      </c>
      <c r="H38" s="70">
        <v>3142</v>
      </c>
      <c r="I38" s="124">
        <f t="shared" si="2"/>
        <v>6.9434989788972112E-2</v>
      </c>
      <c r="J38" s="70">
        <f t="shared" si="3"/>
        <v>204</v>
      </c>
      <c r="K38" s="124">
        <f t="shared" si="0"/>
        <v>1.7617005624882254E-3</v>
      </c>
      <c r="L38" s="124">
        <f>H38/H35</f>
        <v>0.16403027930044375</v>
      </c>
      <c r="M38" s="70">
        <v>0</v>
      </c>
      <c r="N38" s="70">
        <v>0</v>
      </c>
      <c r="O38" s="70">
        <v>438</v>
      </c>
      <c r="P38" s="70">
        <v>703</v>
      </c>
      <c r="Q38" s="70">
        <v>647</v>
      </c>
      <c r="R38" s="70">
        <v>660</v>
      </c>
      <c r="S38" s="124">
        <f t="shared" si="4"/>
        <v>2.0092735703245657E-2</v>
      </c>
      <c r="T38" s="70">
        <f t="shared" si="1"/>
        <v>13</v>
      </c>
      <c r="U38" s="124">
        <f t="shared" si="5"/>
        <v>1.577340151272081E-3</v>
      </c>
      <c r="V38" s="124">
        <f>IFERROR(R38/R35,"-")</f>
        <v>0.15320334261838439</v>
      </c>
    </row>
    <row r="39" spans="2:22" ht="15.75" x14ac:dyDescent="0.25">
      <c r="B39" s="161" t="s">
        <v>52</v>
      </c>
      <c r="C39" s="162">
        <v>36009</v>
      </c>
      <c r="D39" s="162">
        <v>13358</v>
      </c>
      <c r="E39" s="162">
        <v>62525</v>
      </c>
      <c r="F39" s="162">
        <v>83965</v>
      </c>
      <c r="G39" s="162">
        <v>76840</v>
      </c>
      <c r="H39" s="162">
        <v>85109</v>
      </c>
      <c r="I39" s="163">
        <f t="shared" si="2"/>
        <v>0.10761322228006254</v>
      </c>
      <c r="J39" s="162">
        <f t="shared" si="3"/>
        <v>8269</v>
      </c>
      <c r="K39" s="163">
        <f t="shared" si="0"/>
        <v>4.7720106038450151E-2</v>
      </c>
      <c r="L39" s="164">
        <f>H39/H39</f>
        <v>1</v>
      </c>
      <c r="M39" s="162">
        <v>0</v>
      </c>
      <c r="N39" s="162">
        <v>5874</v>
      </c>
      <c r="O39" s="162">
        <v>16329</v>
      </c>
      <c r="P39" s="162">
        <v>26292</v>
      </c>
      <c r="Q39" s="162">
        <v>20460</v>
      </c>
      <c r="R39" s="162">
        <v>24747</v>
      </c>
      <c r="S39" s="163">
        <f t="shared" si="4"/>
        <v>0.20953079178885625</v>
      </c>
      <c r="T39" s="162">
        <f t="shared" si="1"/>
        <v>4287</v>
      </c>
      <c r="U39" s="163">
        <f t="shared" si="5"/>
        <v>5.8992072912155843E-2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22627</v>
      </c>
      <c r="D40" s="166">
        <v>11408</v>
      </c>
      <c r="E40" s="166">
        <v>54359</v>
      </c>
      <c r="F40" s="166">
        <v>74624</v>
      </c>
      <c r="G40" s="166">
        <v>67457</v>
      </c>
      <c r="H40" s="166">
        <v>74992</v>
      </c>
      <c r="I40" s="167">
        <f t="shared" si="2"/>
        <v>0.11170078716812193</v>
      </c>
      <c r="J40" s="166">
        <f t="shared" si="3"/>
        <v>7535</v>
      </c>
      <c r="K40" s="167">
        <f t="shared" si="0"/>
        <v>4.2047564793799175E-2</v>
      </c>
      <c r="L40" s="167">
        <f>H40/H39</f>
        <v>0.8811289052861625</v>
      </c>
      <c r="M40" s="166">
        <v>0</v>
      </c>
      <c r="N40" s="166">
        <v>5855</v>
      </c>
      <c r="O40" s="166">
        <v>13700</v>
      </c>
      <c r="P40" s="166">
        <v>23480</v>
      </c>
      <c r="Q40" s="166">
        <v>17736</v>
      </c>
      <c r="R40" s="166">
        <v>21495</v>
      </c>
      <c r="S40" s="167">
        <f t="shared" si="4"/>
        <v>0.21194181326116368</v>
      </c>
      <c r="T40" s="166">
        <f t="shared" si="1"/>
        <v>3759</v>
      </c>
      <c r="U40" s="167">
        <f t="shared" si="5"/>
        <v>5.2682712307067517E-2</v>
      </c>
      <c r="V40" s="167">
        <f>IFERROR(R40/R39,"-")</f>
        <v>0.8685901321372288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13382</v>
      </c>
      <c r="D43" s="169">
        <v>25</v>
      </c>
      <c r="E43" s="169">
        <v>8166</v>
      </c>
      <c r="F43" s="169">
        <v>9341</v>
      </c>
      <c r="G43" s="169">
        <v>9383</v>
      </c>
      <c r="H43" s="169">
        <v>10117</v>
      </c>
      <c r="I43" s="170">
        <f t="shared" si="2"/>
        <v>7.8226579985079425E-2</v>
      </c>
      <c r="J43" s="169">
        <f t="shared" si="3"/>
        <v>734</v>
      </c>
      <c r="K43" s="170">
        <f t="shared" si="0"/>
        <v>5.6725412446509789E-3</v>
      </c>
      <c r="L43" s="170">
        <f>H43/H39</f>
        <v>0.11887109471383756</v>
      </c>
      <c r="M43" s="169">
        <v>0</v>
      </c>
      <c r="N43" s="169">
        <v>19</v>
      </c>
      <c r="O43" s="169">
        <v>2629</v>
      </c>
      <c r="P43" s="169">
        <v>2812</v>
      </c>
      <c r="Q43" s="169">
        <v>2724</v>
      </c>
      <c r="R43" s="169">
        <v>3252</v>
      </c>
      <c r="S43" s="170">
        <f t="shared" si="4"/>
        <v>0.19383259911894268</v>
      </c>
      <c r="T43" s="169">
        <f t="shared" si="1"/>
        <v>528</v>
      </c>
      <c r="U43" s="170">
        <f t="shared" si="5"/>
        <v>6.309360605088324E-3</v>
      </c>
      <c r="V43" s="170">
        <f>IFERROR(R43/R39,"-")</f>
        <v>0.13140986786277126</v>
      </c>
    </row>
    <row r="44" spans="2:22" ht="15.75" x14ac:dyDescent="0.25">
      <c r="B44" s="161" t="s">
        <v>53</v>
      </c>
      <c r="C44" s="162">
        <v>52853</v>
      </c>
      <c r="D44" s="162">
        <v>32717</v>
      </c>
      <c r="E44" s="162">
        <v>68599</v>
      </c>
      <c r="F44" s="162">
        <v>90712</v>
      </c>
      <c r="G44" s="162">
        <v>88492</v>
      </c>
      <c r="H44" s="162">
        <v>97268</v>
      </c>
      <c r="I44" s="163">
        <f t="shared" si="2"/>
        <v>9.9172806581385942E-2</v>
      </c>
      <c r="J44" s="162">
        <f t="shared" si="3"/>
        <v>8776</v>
      </c>
      <c r="K44" s="163">
        <f t="shared" si="0"/>
        <v>5.4537584440517095E-2</v>
      </c>
      <c r="L44" s="164">
        <f>H44/H44</f>
        <v>1</v>
      </c>
      <c r="M44" s="162">
        <v>0</v>
      </c>
      <c r="N44" s="162">
        <v>9597</v>
      </c>
      <c r="O44" s="162">
        <v>17340</v>
      </c>
      <c r="P44" s="162">
        <v>19154</v>
      </c>
      <c r="Q44" s="162">
        <v>19029</v>
      </c>
      <c r="R44" s="162">
        <v>20857</v>
      </c>
      <c r="S44" s="163">
        <f t="shared" si="4"/>
        <v>9.6063902464659234E-2</v>
      </c>
      <c r="T44" s="162">
        <f t="shared" si="1"/>
        <v>1828</v>
      </c>
      <c r="U44" s="163">
        <f t="shared" si="5"/>
        <v>4.2976348872639319E-2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52853</v>
      </c>
      <c r="D45" s="166">
        <v>32717</v>
      </c>
      <c r="E45" s="166">
        <v>68599</v>
      </c>
      <c r="F45" s="166">
        <v>90712</v>
      </c>
      <c r="G45" s="166">
        <v>88492</v>
      </c>
      <c r="H45" s="166">
        <v>97268</v>
      </c>
      <c r="I45" s="167">
        <f t="shared" si="2"/>
        <v>9.9172806581385942E-2</v>
      </c>
      <c r="J45" s="166">
        <f t="shared" si="3"/>
        <v>8776</v>
      </c>
      <c r="K45" s="167">
        <f t="shared" si="0"/>
        <v>5.4537584440517095E-2</v>
      </c>
      <c r="L45" s="167">
        <f>H45/H44</f>
        <v>1</v>
      </c>
      <c r="M45" s="166">
        <v>0</v>
      </c>
      <c r="N45" s="166">
        <v>9597</v>
      </c>
      <c r="O45" s="166">
        <v>17340</v>
      </c>
      <c r="P45" s="166">
        <v>19154</v>
      </c>
      <c r="Q45" s="166">
        <v>19029</v>
      </c>
      <c r="R45" s="166">
        <v>20857</v>
      </c>
      <c r="S45" s="167">
        <f t="shared" si="4"/>
        <v>9.6063902464659234E-2</v>
      </c>
      <c r="T45" s="166">
        <f t="shared" si="1"/>
        <v>1828</v>
      </c>
      <c r="U45" s="167">
        <f t="shared" si="5"/>
        <v>4.2976348872639319E-2</v>
      </c>
      <c r="V45" s="167">
        <f>IFERROR(R45/R44,"-")</f>
        <v>1</v>
      </c>
    </row>
    <row r="46" spans="2:22" x14ac:dyDescent="0.25">
      <c r="B46" s="123" t="s">
        <v>142</v>
      </c>
      <c r="C46" s="70">
        <v>26292</v>
      </c>
      <c r="D46" s="70">
        <v>17286</v>
      </c>
      <c r="E46" s="70">
        <v>43114</v>
      </c>
      <c r="F46" s="70">
        <v>54708</v>
      </c>
      <c r="G46" s="70">
        <v>51194</v>
      </c>
      <c r="H46" s="70">
        <v>61921</v>
      </c>
      <c r="I46" s="124">
        <f t="shared" si="2"/>
        <v>0.20953627378208384</v>
      </c>
      <c r="J46" s="70">
        <f t="shared" si="3"/>
        <v>10727</v>
      </c>
      <c r="K46" s="124">
        <f t="shared" si="0"/>
        <v>3.4718733459526863E-2</v>
      </c>
      <c r="L46" s="124">
        <f>H46/H44</f>
        <v>0.63660196570300609</v>
      </c>
      <c r="M46" s="70">
        <v>0</v>
      </c>
      <c r="N46" s="70">
        <v>6275</v>
      </c>
      <c r="O46" s="70">
        <v>11294</v>
      </c>
      <c r="P46" s="70">
        <v>11713</v>
      </c>
      <c r="Q46" s="70">
        <v>11165</v>
      </c>
      <c r="R46" s="70">
        <v>13392</v>
      </c>
      <c r="S46" s="124">
        <f t="shared" si="4"/>
        <v>0.19946260635915802</v>
      </c>
      <c r="T46" s="70">
        <f t="shared" si="1"/>
        <v>2227</v>
      </c>
      <c r="U46" s="124">
        <f t="shared" si="5"/>
        <v>2.6280775521834832E-2</v>
      </c>
      <c r="V46" s="124">
        <f>IFERROR(R46/R44,"-")</f>
        <v>0.64208658963417553</v>
      </c>
    </row>
    <row r="47" spans="2:22" ht="15.75" thickBot="1" x14ac:dyDescent="0.3">
      <c r="B47" s="123" t="s">
        <v>144</v>
      </c>
      <c r="C47" s="70">
        <v>26561</v>
      </c>
      <c r="D47" s="70">
        <v>15431</v>
      </c>
      <c r="E47" s="70">
        <v>25485</v>
      </c>
      <c r="F47" s="70">
        <v>36004</v>
      </c>
      <c r="G47" s="70">
        <v>37298</v>
      </c>
      <c r="H47" s="70">
        <v>35347</v>
      </c>
      <c r="I47" s="124">
        <f t="shared" si="2"/>
        <v>-5.2308434768620349E-2</v>
      </c>
      <c r="J47" s="70">
        <f t="shared" si="3"/>
        <v>-1951</v>
      </c>
      <c r="K47" s="124">
        <f t="shared" si="0"/>
        <v>1.9818850980990229E-2</v>
      </c>
      <c r="L47" s="124">
        <f>H47/H44</f>
        <v>0.36339803429699385</v>
      </c>
      <c r="M47" s="70">
        <v>0</v>
      </c>
      <c r="N47" s="70">
        <v>3322</v>
      </c>
      <c r="O47" s="70">
        <v>6046</v>
      </c>
      <c r="P47" s="70">
        <v>7441</v>
      </c>
      <c r="Q47" s="70">
        <v>7864</v>
      </c>
      <c r="R47" s="70">
        <v>7465</v>
      </c>
      <c r="S47" s="124">
        <f t="shared" si="4"/>
        <v>-5.0737538148524886E-2</v>
      </c>
      <c r="T47" s="70">
        <f t="shared" si="1"/>
        <v>-399</v>
      </c>
      <c r="U47" s="124">
        <f t="shared" si="5"/>
        <v>1.6695573350804488E-2</v>
      </c>
      <c r="V47" s="124">
        <f>IFERROR(R47/R44,"-")</f>
        <v>0.35791341036582441</v>
      </c>
    </row>
    <row r="48" spans="2:22" ht="15.75" x14ac:dyDescent="0.25">
      <c r="B48" s="161" t="s">
        <v>54</v>
      </c>
      <c r="C48" s="162">
        <v>52299</v>
      </c>
      <c r="D48" s="162">
        <v>23234</v>
      </c>
      <c r="E48" s="162">
        <v>83389</v>
      </c>
      <c r="F48" s="162">
        <v>90749</v>
      </c>
      <c r="G48" s="162">
        <v>96132</v>
      </c>
      <c r="H48" s="162">
        <v>93370</v>
      </c>
      <c r="I48" s="163">
        <f t="shared" si="2"/>
        <v>-2.8731327757666514E-2</v>
      </c>
      <c r="J48" s="162">
        <f t="shared" si="3"/>
        <v>-2762</v>
      </c>
      <c r="K48" s="163">
        <f t="shared" si="0"/>
        <v>5.2351999210542843E-2</v>
      </c>
      <c r="L48" s="164">
        <f>H48/H48</f>
        <v>1</v>
      </c>
      <c r="M48" s="162">
        <v>0</v>
      </c>
      <c r="N48" s="162">
        <v>6463</v>
      </c>
      <c r="O48" s="162">
        <v>23894</v>
      </c>
      <c r="P48" s="162">
        <v>23484</v>
      </c>
      <c r="Q48" s="162">
        <v>22205</v>
      </c>
      <c r="R48" s="162">
        <v>23503</v>
      </c>
      <c r="S48" s="163">
        <f t="shared" si="4"/>
        <v>5.845530285971634E-2</v>
      </c>
      <c r="T48" s="162">
        <f t="shared" si="1"/>
        <v>1298</v>
      </c>
      <c r="U48" s="163">
        <f t="shared" si="5"/>
        <v>5.269168721546736E-2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39287</v>
      </c>
      <c r="D49" s="166">
        <v>19943</v>
      </c>
      <c r="E49" s="166">
        <v>67593</v>
      </c>
      <c r="F49" s="166">
        <v>74096</v>
      </c>
      <c r="G49" s="166">
        <v>79076</v>
      </c>
      <c r="H49" s="166">
        <v>76025</v>
      </c>
      <c r="I49" s="167">
        <f t="shared" si="2"/>
        <v>-3.8583135211695097E-2</v>
      </c>
      <c r="J49" s="166">
        <f t="shared" si="3"/>
        <v>-3051</v>
      </c>
      <c r="K49" s="167">
        <f t="shared" si="0"/>
        <v>4.2626761700562489E-2</v>
      </c>
      <c r="L49" s="167">
        <f>H49/H48</f>
        <v>0.81423369390596556</v>
      </c>
      <c r="M49" s="166">
        <v>0</v>
      </c>
      <c r="N49" s="166">
        <v>5151</v>
      </c>
      <c r="O49" s="166">
        <v>19923</v>
      </c>
      <c r="P49" s="166">
        <v>19332</v>
      </c>
      <c r="Q49" s="166">
        <v>18488</v>
      </c>
      <c r="R49" s="166">
        <v>19232</v>
      </c>
      <c r="S49" s="167">
        <f t="shared" si="4"/>
        <v>4.0242319342276067E-2</v>
      </c>
      <c r="T49" s="166">
        <f t="shared" si="1"/>
        <v>744</v>
      </c>
      <c r="U49" s="167">
        <f t="shared" si="5"/>
        <v>4.3375732296432247E-2</v>
      </c>
      <c r="V49" s="167">
        <f>IFERROR(R49/R48,"-")</f>
        <v>0.81827851763604642</v>
      </c>
    </row>
    <row r="50" spans="2:22" x14ac:dyDescent="0.25">
      <c r="B50" s="123" t="s">
        <v>142</v>
      </c>
      <c r="C50" s="70">
        <v>32534</v>
      </c>
      <c r="D50" s="70">
        <v>0</v>
      </c>
      <c r="E50" s="70">
        <v>52720</v>
      </c>
      <c r="F50" s="70">
        <v>59541</v>
      </c>
      <c r="G50" s="70">
        <v>62407</v>
      </c>
      <c r="H50" s="70">
        <v>60556</v>
      </c>
      <c r="I50" s="124">
        <f t="shared" si="2"/>
        <v>-2.9660134279808403E-2</v>
      </c>
      <c r="J50" s="70">
        <f t="shared" si="3"/>
        <v>-1851</v>
      </c>
      <c r="K50" s="124">
        <f t="shared" si="0"/>
        <v>3.395338614323265E-2</v>
      </c>
      <c r="L50" s="124">
        <f>H50/H48</f>
        <v>0.64855949448430972</v>
      </c>
      <c r="M50" s="70">
        <v>0</v>
      </c>
      <c r="N50" s="70">
        <v>0</v>
      </c>
      <c r="O50" s="70">
        <v>16004</v>
      </c>
      <c r="P50" s="70">
        <v>15420</v>
      </c>
      <c r="Q50" s="70">
        <v>14826</v>
      </c>
      <c r="R50" s="70">
        <v>15532</v>
      </c>
      <c r="S50" s="124">
        <f t="shared" si="4"/>
        <v>4.7619047619047672E-2</v>
      </c>
      <c r="T50" s="70">
        <f t="shared" si="1"/>
        <v>706</v>
      </c>
      <c r="U50" s="124">
        <f t="shared" si="5"/>
        <v>3.4598271881387609E-2</v>
      </c>
      <c r="V50" s="124">
        <f>IFERROR(R50/R48,"-")</f>
        <v>0.66085180615240613</v>
      </c>
    </row>
    <row r="51" spans="2:22" x14ac:dyDescent="0.25">
      <c r="B51" s="123" t="s">
        <v>144</v>
      </c>
      <c r="C51" s="70">
        <v>6753</v>
      </c>
      <c r="D51" s="70">
        <v>0</v>
      </c>
      <c r="E51" s="70">
        <v>14873</v>
      </c>
      <c r="F51" s="70">
        <v>14555</v>
      </c>
      <c r="G51" s="70">
        <v>16669</v>
      </c>
      <c r="H51" s="70">
        <v>15469</v>
      </c>
      <c r="I51" s="124">
        <f t="shared" si="2"/>
        <v>-7.1989921411002467E-2</v>
      </c>
      <c r="J51" s="70">
        <f t="shared" si="3"/>
        <v>-1200</v>
      </c>
      <c r="K51" s="124">
        <f t="shared" si="0"/>
        <v>8.6733755573298408E-3</v>
      </c>
      <c r="L51" s="124">
        <f>H51/H48</f>
        <v>0.16567419942165579</v>
      </c>
      <c r="M51" s="70">
        <v>0</v>
      </c>
      <c r="N51" s="70">
        <v>0</v>
      </c>
      <c r="O51" s="70">
        <v>3919</v>
      </c>
      <c r="P51" s="70">
        <v>3912</v>
      </c>
      <c r="Q51" s="70">
        <v>3662</v>
      </c>
      <c r="R51" s="70">
        <v>3700</v>
      </c>
      <c r="S51" s="124">
        <f t="shared" si="4"/>
        <v>1.0376843255051948E-2</v>
      </c>
      <c r="T51" s="70">
        <f t="shared" si="1"/>
        <v>38</v>
      </c>
      <c r="U51" s="124">
        <f t="shared" si="5"/>
        <v>8.7774604150446384E-3</v>
      </c>
      <c r="V51" s="124">
        <f>IFERROR(R51/R48,"-")</f>
        <v>0.15742671148364037</v>
      </c>
    </row>
    <row r="52" spans="2:22" ht="16.5" thickBot="1" x14ac:dyDescent="0.3">
      <c r="B52" s="168" t="s">
        <v>65</v>
      </c>
      <c r="C52" s="169">
        <v>13012</v>
      </c>
      <c r="D52" s="169">
        <v>3291</v>
      </c>
      <c r="E52" s="169">
        <v>15796</v>
      </c>
      <c r="F52" s="169">
        <v>16653</v>
      </c>
      <c r="G52" s="169">
        <v>17056</v>
      </c>
      <c r="H52" s="169">
        <v>17345</v>
      </c>
      <c r="I52" s="170">
        <f t="shared" si="2"/>
        <v>1.6944183864915585E-2</v>
      </c>
      <c r="J52" s="169">
        <f t="shared" si="3"/>
        <v>289</v>
      </c>
      <c r="K52" s="170">
        <f t="shared" si="0"/>
        <v>9.7252375099803525E-3</v>
      </c>
      <c r="L52" s="170">
        <f>H52/H48</f>
        <v>0.18576630609403449</v>
      </c>
      <c r="M52" s="169">
        <v>0</v>
      </c>
      <c r="N52" s="169">
        <v>1312</v>
      </c>
      <c r="O52" s="169">
        <v>3971</v>
      </c>
      <c r="P52" s="169">
        <v>4152</v>
      </c>
      <c r="Q52" s="169">
        <v>3717</v>
      </c>
      <c r="R52" s="169">
        <v>4271</v>
      </c>
      <c r="S52" s="170">
        <f t="shared" si="4"/>
        <v>0.14904492870594566</v>
      </c>
      <c r="T52" s="169">
        <f t="shared" si="1"/>
        <v>554</v>
      </c>
      <c r="U52" s="170">
        <f t="shared" si="5"/>
        <v>9.315954919035108E-3</v>
      </c>
      <c r="V52" s="170">
        <f>IFERROR(R52/R48,"-")</f>
        <v>0.18172148236395355</v>
      </c>
    </row>
    <row r="53" spans="2:22" ht="15.75" x14ac:dyDescent="0.25">
      <c r="B53" s="161" t="s">
        <v>55</v>
      </c>
      <c r="C53" s="162">
        <f t="shared" ref="C53:H56" si="6">C6-C11-C16-C21-C26-C30-C35-C39-C44-C48</f>
        <v>23569</v>
      </c>
      <c r="D53" s="162">
        <f t="shared" si="6"/>
        <v>11684</v>
      </c>
      <c r="E53" s="162">
        <f t="shared" si="6"/>
        <v>36452</v>
      </c>
      <c r="F53" s="162">
        <f t="shared" si="6"/>
        <v>39632</v>
      </c>
      <c r="G53" s="162">
        <f t="shared" si="6"/>
        <v>43344</v>
      </c>
      <c r="H53" s="162">
        <f t="shared" si="6"/>
        <v>40811</v>
      </c>
      <c r="I53" s="163">
        <f t="shared" si="2"/>
        <v>-5.8439461055740161E-2</v>
      </c>
      <c r="J53" s="162">
        <f t="shared" si="3"/>
        <v>-2533</v>
      </c>
      <c r="K53" s="163">
        <f t="shared" si="0"/>
        <v>2.288248302218554E-2</v>
      </c>
      <c r="L53" s="164">
        <f>H53/H53</f>
        <v>1</v>
      </c>
      <c r="M53" s="162">
        <v>0</v>
      </c>
      <c r="N53" s="162">
        <v>3528</v>
      </c>
      <c r="O53" s="162">
        <v>10102</v>
      </c>
      <c r="P53" s="162">
        <v>9762</v>
      </c>
      <c r="Q53" s="162">
        <v>9777</v>
      </c>
      <c r="R53" s="162">
        <v>9203</v>
      </c>
      <c r="S53" s="163">
        <f t="shared" si="4"/>
        <v>-5.87092155057789E-2</v>
      </c>
      <c r="T53" s="162">
        <f t="shared" si="1"/>
        <v>-574</v>
      </c>
      <c r="U53" s="163">
        <f t="shared" si="5"/>
        <v>2.1903263949812311E-2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22394</v>
      </c>
      <c r="D54" s="166">
        <f t="shared" si="6"/>
        <v>13536</v>
      </c>
      <c r="E54" s="166">
        <f t="shared" si="6"/>
        <v>35683</v>
      </c>
      <c r="F54" s="166">
        <f t="shared" si="6"/>
        <v>36725</v>
      </c>
      <c r="G54" s="166">
        <f t="shared" si="6"/>
        <v>40047</v>
      </c>
      <c r="H54" s="166">
        <f t="shared" si="6"/>
        <v>37123</v>
      </c>
      <c r="I54" s="167">
        <f t="shared" si="2"/>
        <v>-7.3014208305241302E-2</v>
      </c>
      <c r="J54" s="166">
        <f t="shared" si="3"/>
        <v>-2924</v>
      </c>
      <c r="K54" s="167">
        <f t="shared" si="0"/>
        <v>2.081464353317963E-2</v>
      </c>
      <c r="L54" s="167">
        <f>H54/H53</f>
        <v>0.90963220700301395</v>
      </c>
      <c r="M54" s="166">
        <v>0</v>
      </c>
      <c r="N54" s="166">
        <v>3506</v>
      </c>
      <c r="O54" s="166">
        <v>9825</v>
      </c>
      <c r="P54" s="166">
        <v>8812</v>
      </c>
      <c r="Q54" s="166">
        <v>8976</v>
      </c>
      <c r="R54" s="166">
        <v>8172</v>
      </c>
      <c r="S54" s="167">
        <f t="shared" si="4"/>
        <v>-8.9572192513369009E-2</v>
      </c>
      <c r="T54" s="166">
        <f t="shared" si="1"/>
        <v>-804</v>
      </c>
      <c r="U54" s="167">
        <f t="shared" si="5"/>
        <v>1.9771723204850041E-2</v>
      </c>
      <c r="V54" s="167">
        <f>IFERROR(R54/R53,"-")</f>
        <v>0.88797131370205373</v>
      </c>
    </row>
    <row r="55" spans="2:22" x14ac:dyDescent="0.25">
      <c r="B55" s="123" t="s">
        <v>142</v>
      </c>
      <c r="C55" s="70">
        <f t="shared" si="6"/>
        <v>19498</v>
      </c>
      <c r="D55" s="70">
        <f t="shared" si="6"/>
        <v>36250</v>
      </c>
      <c r="E55" s="70">
        <f t="shared" si="6"/>
        <v>123521</v>
      </c>
      <c r="F55" s="70">
        <f t="shared" si="6"/>
        <v>144930</v>
      </c>
      <c r="G55" s="70">
        <f t="shared" si="6"/>
        <v>149536</v>
      </c>
      <c r="H55" s="70">
        <f t="shared" si="6"/>
        <v>134295</v>
      </c>
      <c r="I55" s="124">
        <f t="shared" si="2"/>
        <v>-0.10192194521720521</v>
      </c>
      <c r="J55" s="70">
        <f t="shared" si="3"/>
        <v>-15241</v>
      </c>
      <c r="K55" s="124">
        <f t="shared" si="0"/>
        <v>7.5298401349254057E-2</v>
      </c>
      <c r="L55" s="124">
        <f>H55/H53</f>
        <v>3.29065693072946</v>
      </c>
      <c r="M55" s="70">
        <v>0</v>
      </c>
      <c r="N55" s="70">
        <v>3094</v>
      </c>
      <c r="O55" s="70">
        <v>7065</v>
      </c>
      <c r="P55" s="70">
        <v>6530</v>
      </c>
      <c r="Q55" s="70">
        <v>6204</v>
      </c>
      <c r="R55" s="70">
        <v>6205</v>
      </c>
      <c r="S55" s="124">
        <f t="shared" si="4"/>
        <v>1.6118633139905469E-4</v>
      </c>
      <c r="T55" s="70">
        <f t="shared" si="1"/>
        <v>1</v>
      </c>
      <c r="U55" s="124">
        <f t="shared" si="5"/>
        <v>1.4651537962740668E-2</v>
      </c>
      <c r="V55" s="124">
        <f>IFERROR(R55/R53,"-")</f>
        <v>0.6742366619580572</v>
      </c>
    </row>
    <row r="56" spans="2:22" x14ac:dyDescent="0.25">
      <c r="B56" s="123" t="s">
        <v>144</v>
      </c>
      <c r="C56" s="70">
        <f t="shared" si="6"/>
        <v>11088</v>
      </c>
      <c r="D56" s="70">
        <f t="shared" si="6"/>
        <v>15286</v>
      </c>
      <c r="E56" s="70">
        <f t="shared" si="6"/>
        <v>30849</v>
      </c>
      <c r="F56" s="70">
        <f t="shared" si="6"/>
        <v>48096</v>
      </c>
      <c r="G56" s="70">
        <f t="shared" si="6"/>
        <v>41551</v>
      </c>
      <c r="H56" s="70">
        <f t="shared" si="6"/>
        <v>41833</v>
      </c>
      <c r="I56" s="124">
        <f t="shared" si="2"/>
        <v>6.7868402685855589E-3</v>
      </c>
      <c r="J56" s="70">
        <f t="shared" si="3"/>
        <v>282</v>
      </c>
      <c r="K56" s="124">
        <f t="shared" si="0"/>
        <v>2.3455512294898131E-2</v>
      </c>
      <c r="L56" s="124">
        <f>H56/H53</f>
        <v>1.0250422680159761</v>
      </c>
      <c r="M56" s="70">
        <v>0</v>
      </c>
      <c r="N56" s="70">
        <v>412</v>
      </c>
      <c r="O56" s="70">
        <v>2760</v>
      </c>
      <c r="P56" s="70">
        <v>2282</v>
      </c>
      <c r="Q56" s="70">
        <v>2772</v>
      </c>
      <c r="R56" s="70">
        <v>1967</v>
      </c>
      <c r="S56" s="124">
        <f t="shared" si="4"/>
        <v>-0.29040404040404044</v>
      </c>
      <c r="T56" s="70">
        <f t="shared" si="1"/>
        <v>-805</v>
      </c>
      <c r="U56" s="124">
        <f t="shared" si="5"/>
        <v>5.1201852421093727E-3</v>
      </c>
      <c r="V56" s="124">
        <f>IFERROR(R56/R53,"-")</f>
        <v>0.21373465174399653</v>
      </c>
    </row>
    <row r="57" spans="2:22" ht="15.75" x14ac:dyDescent="0.25">
      <c r="B57" s="168" t="s">
        <v>65</v>
      </c>
      <c r="C57" s="169">
        <f>C53-C54</f>
        <v>1175</v>
      </c>
      <c r="D57" s="169">
        <f t="shared" ref="D57:H57" si="7">D53-D54</f>
        <v>-1852</v>
      </c>
      <c r="E57" s="169">
        <f t="shared" si="7"/>
        <v>769</v>
      </c>
      <c r="F57" s="169">
        <f t="shared" si="7"/>
        <v>2907</v>
      </c>
      <c r="G57" s="169">
        <f t="shared" si="7"/>
        <v>3297</v>
      </c>
      <c r="H57" s="169">
        <f t="shared" si="7"/>
        <v>3688</v>
      </c>
      <c r="I57" s="170">
        <f t="shared" si="2"/>
        <v>0.11859265999393398</v>
      </c>
      <c r="J57" s="169">
        <f t="shared" si="3"/>
        <v>391</v>
      </c>
      <c r="K57" s="170">
        <f t="shared" si="0"/>
        <v>2.0678394890059119E-3</v>
      </c>
      <c r="L57" s="170">
        <f>H57/H53</f>
        <v>9.0367792996986107E-2</v>
      </c>
      <c r="M57" s="169">
        <v>0</v>
      </c>
      <c r="N57" s="169">
        <v>102</v>
      </c>
      <c r="O57" s="169">
        <v>1165</v>
      </c>
      <c r="P57" s="169">
        <v>1934</v>
      </c>
      <c r="Q57" s="169">
        <v>3361</v>
      </c>
      <c r="R57" s="169">
        <v>4480</v>
      </c>
      <c r="S57" s="170">
        <f t="shared" si="4"/>
        <v>0.33293662600416551</v>
      </c>
      <c r="T57" s="169">
        <f t="shared" si="1"/>
        <v>1119</v>
      </c>
      <c r="U57" s="170">
        <f t="shared" si="5"/>
        <v>4.339368211323193E-3</v>
      </c>
      <c r="V57" s="170">
        <f>IFERROR(R57/R53,"-")</f>
        <v>0.48679778333152235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5C892-FEBB-4814-BC6B-16900B31FF04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262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54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250224</v>
      </c>
      <c r="P8" s="188">
        <v>96681</v>
      </c>
      <c r="Q8" s="188">
        <v>140346</v>
      </c>
      <c r="R8" s="188">
        <v>257117</v>
      </c>
      <c r="S8" s="188">
        <v>278594</v>
      </c>
      <c r="T8" s="188">
        <v>287810</v>
      </c>
      <c r="U8" s="189">
        <f>IFERROR(T8/S8-1,"-")</f>
        <v>3.3080396562739978E-2</v>
      </c>
      <c r="V8" s="188">
        <f>T8-S8</f>
        <v>9216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45577</v>
      </c>
      <c r="P9" s="191">
        <v>26839</v>
      </c>
      <c r="Q9" s="191">
        <v>45216</v>
      </c>
      <c r="R9" s="191">
        <v>29061</v>
      </c>
      <c r="S9" s="191">
        <v>32018</v>
      </c>
      <c r="T9" s="191">
        <v>29188</v>
      </c>
      <c r="U9" s="192">
        <f>IFERROR(T9/S9-1,"-")</f>
        <v>-8.838778187269658E-2</v>
      </c>
      <c r="V9" s="191">
        <f t="shared" ref="V9:V19" si="2">T9-S9</f>
        <v>-2830</v>
      </c>
      <c r="W9" s="192">
        <f>T9/T$8</f>
        <v>0.10141412737569924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24890</v>
      </c>
      <c r="P10" s="195">
        <v>20058</v>
      </c>
      <c r="Q10" s="195">
        <v>34195</v>
      </c>
      <c r="R10" s="195">
        <v>19943</v>
      </c>
      <c r="S10" s="195">
        <v>20738</v>
      </c>
      <c r="T10" s="195">
        <v>18376</v>
      </c>
      <c r="U10" s="196">
        <f>IFERROR(T10/S10-1,"-")</f>
        <v>-0.1138971935577201</v>
      </c>
      <c r="V10" s="195">
        <f t="shared" si="2"/>
        <v>-2362</v>
      </c>
      <c r="W10" s="196">
        <f>T10/T$8</f>
        <v>6.3847677287099128E-2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20687</v>
      </c>
      <c r="P11" s="195">
        <v>6781</v>
      </c>
      <c r="Q11" s="195">
        <v>11021</v>
      </c>
      <c r="R11" s="195">
        <v>9118</v>
      </c>
      <c r="S11" s="195">
        <v>11280</v>
      </c>
      <c r="T11" s="195">
        <v>10812</v>
      </c>
      <c r="U11" s="196">
        <f>IFERROR(T11/S11-1,"-")</f>
        <v>-4.1489361702127692E-2</v>
      </c>
      <c r="V11" s="195">
        <f t="shared" si="2"/>
        <v>-468</v>
      </c>
      <c r="W11" s="196">
        <f>T11/T$8</f>
        <v>3.7566450088600122E-2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204647</v>
      </c>
      <c r="P12" s="191">
        <v>69842</v>
      </c>
      <c r="Q12" s="191">
        <v>95130</v>
      </c>
      <c r="R12" s="191">
        <v>228056</v>
      </c>
      <c r="S12" s="191">
        <v>246576</v>
      </c>
      <c r="T12" s="191">
        <v>258622</v>
      </c>
      <c r="U12" s="192">
        <f>IFERROR(T12/S12-1,"-")</f>
        <v>4.8853091947310467E-2</v>
      </c>
      <c r="V12" s="191">
        <f t="shared" si="2"/>
        <v>12046</v>
      </c>
      <c r="W12" s="192">
        <f>T12/T$8</f>
        <v>0.89858587262430079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100583</v>
      </c>
      <c r="P13" s="195">
        <v>26093</v>
      </c>
      <c r="Q13" s="195">
        <v>26467</v>
      </c>
      <c r="R13" s="195">
        <v>96562</v>
      </c>
      <c r="S13" s="195">
        <v>105830</v>
      </c>
      <c r="T13" s="195">
        <v>116159</v>
      </c>
      <c r="U13" s="196">
        <f t="shared" ref="U13:U20" si="4">IFERROR(T13/S13-1,"-")</f>
        <v>9.7599924407067995E-2</v>
      </c>
      <c r="V13" s="195">
        <f t="shared" si="2"/>
        <v>10329</v>
      </c>
      <c r="W13" s="196">
        <f t="shared" ref="W13:W20" si="5">T13/T$8</f>
        <v>0.40359612244188875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15093</v>
      </c>
      <c r="P14" s="195">
        <v>6042</v>
      </c>
      <c r="Q14" s="195">
        <v>9298</v>
      </c>
      <c r="R14" s="195">
        <v>16587</v>
      </c>
      <c r="S14" s="195">
        <v>20785</v>
      </c>
      <c r="T14" s="195">
        <v>21459</v>
      </c>
      <c r="U14" s="196">
        <f t="shared" si="4"/>
        <v>3.2427231176329174E-2</v>
      </c>
      <c r="V14" s="195">
        <f t="shared" si="2"/>
        <v>674</v>
      </c>
      <c r="W14" s="196">
        <f t="shared" si="5"/>
        <v>7.4559605295159995E-2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19622</v>
      </c>
      <c r="P15" s="195">
        <v>6586</v>
      </c>
      <c r="Q15" s="195">
        <v>15246</v>
      </c>
      <c r="R15" s="195">
        <v>26940</v>
      </c>
      <c r="S15" s="195">
        <v>25089</v>
      </c>
      <c r="T15" s="195">
        <v>24579</v>
      </c>
      <c r="U15" s="196">
        <f t="shared" si="4"/>
        <v>-2.0327633624297459E-2</v>
      </c>
      <c r="V15" s="195">
        <f t="shared" si="2"/>
        <v>-510</v>
      </c>
      <c r="W15" s="196">
        <f t="shared" si="5"/>
        <v>8.5400090337375348E-2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3955</v>
      </c>
      <c r="P16" s="195">
        <v>1273</v>
      </c>
      <c r="Q16" s="195">
        <v>4366</v>
      </c>
      <c r="R16" s="195">
        <v>9965</v>
      </c>
      <c r="S16" s="195">
        <v>8878</v>
      </c>
      <c r="T16" s="195">
        <v>6534</v>
      </c>
      <c r="U16" s="196">
        <f t="shared" si="4"/>
        <v>-0.26402342870015771</v>
      </c>
      <c r="V16" s="195">
        <f t="shared" si="2"/>
        <v>-2344</v>
      </c>
      <c r="W16" s="196">
        <f t="shared" si="5"/>
        <v>2.27024773287933E-2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4225</v>
      </c>
      <c r="P17" s="195">
        <v>1935</v>
      </c>
      <c r="Q17" s="195">
        <v>3344</v>
      </c>
      <c r="R17" s="195">
        <v>4569</v>
      </c>
      <c r="S17" s="195">
        <v>5490</v>
      </c>
      <c r="T17" s="195">
        <v>5563</v>
      </c>
      <c r="U17" s="196">
        <f t="shared" si="4"/>
        <v>1.3296903460837894E-2</v>
      </c>
      <c r="V17" s="195">
        <f t="shared" si="2"/>
        <v>73</v>
      </c>
      <c r="W17" s="196">
        <f t="shared" si="5"/>
        <v>1.9328723810847433E-2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2428</v>
      </c>
      <c r="P18" s="195">
        <v>1979</v>
      </c>
      <c r="Q18" s="195">
        <v>1422</v>
      </c>
      <c r="R18" s="195">
        <v>3324</v>
      </c>
      <c r="S18" s="195">
        <v>3691</v>
      </c>
      <c r="T18" s="195">
        <v>3402</v>
      </c>
      <c r="U18" s="196">
        <f t="shared" si="4"/>
        <v>-7.8298564074776533E-2</v>
      </c>
      <c r="V18" s="195">
        <f t="shared" si="2"/>
        <v>-289</v>
      </c>
      <c r="W18" s="196">
        <f t="shared" si="5"/>
        <v>1.1820298113338661E-2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6221</v>
      </c>
      <c r="P19" s="195">
        <v>4050</v>
      </c>
      <c r="Q19" s="195">
        <v>947</v>
      </c>
      <c r="R19" s="195">
        <v>2079</v>
      </c>
      <c r="S19" s="195">
        <v>2885</v>
      </c>
      <c r="T19" s="195">
        <v>2731</v>
      </c>
      <c r="U19" s="196">
        <f t="shared" si="4"/>
        <v>-5.3379549393414161E-2</v>
      </c>
      <c r="V19" s="195">
        <f t="shared" si="2"/>
        <v>-154</v>
      </c>
      <c r="W19" s="196">
        <f t="shared" si="5"/>
        <v>9.4888989263750383E-3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52520</v>
      </c>
      <c r="P20" s="200">
        <f t="shared" si="7"/>
        <v>21884</v>
      </c>
      <c r="Q20" s="200">
        <f t="shared" si="7"/>
        <v>34040</v>
      </c>
      <c r="R20" s="200">
        <f t="shared" si="7"/>
        <v>68030</v>
      </c>
      <c r="S20" s="200">
        <f t="shared" si="7"/>
        <v>73928</v>
      </c>
      <c r="T20" s="200">
        <f t="shared" si="7"/>
        <v>78195</v>
      </c>
      <c r="U20" s="201">
        <f t="shared" si="4"/>
        <v>5.7718320528081346E-2</v>
      </c>
      <c r="V20" s="200">
        <f>T20-S20</f>
        <v>4267</v>
      </c>
      <c r="W20" s="201">
        <f t="shared" si="5"/>
        <v>0.27168965637052223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97BF-64AD-471F-A7C0-91D6041E1907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262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261</v>
      </c>
      <c r="D9" s="205" t="s">
        <v>226</v>
      </c>
      <c r="E9" s="205" t="s">
        <v>227</v>
      </c>
      <c r="F9" s="205" t="s">
        <v>228</v>
      </c>
      <c r="G9" s="205" t="s">
        <v>229</v>
      </c>
      <c r="H9" s="205" t="s">
        <v>230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261</v>
      </c>
      <c r="O9" s="205" t="s">
        <v>226</v>
      </c>
      <c r="P9" s="205" t="s">
        <v>227</v>
      </c>
      <c r="Q9" s="205" t="s">
        <v>228</v>
      </c>
      <c r="R9" s="205" t="s">
        <v>229</v>
      </c>
      <c r="S9" s="205" t="s">
        <v>230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54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0</v>
      </c>
      <c r="D11" s="209">
        <v>86160</v>
      </c>
      <c r="E11" s="209">
        <v>425687</v>
      </c>
      <c r="F11" s="209">
        <v>445687</v>
      </c>
      <c r="G11" s="209">
        <v>437150</v>
      </c>
      <c r="H11" s="209">
        <v>458510</v>
      </c>
      <c r="I11" s="210">
        <f t="shared" ref="I11:I23" si="0">IFERROR(H11/G11-1,"-")</f>
        <v>4.8861946700217374E-2</v>
      </c>
      <c r="J11" s="210">
        <f>H11/H11</f>
        <v>1</v>
      </c>
      <c r="K11" s="103"/>
      <c r="L11" s="103"/>
      <c r="M11" s="187" t="s">
        <v>70</v>
      </c>
      <c r="N11" s="209">
        <v>0</v>
      </c>
      <c r="O11" s="209">
        <v>6463</v>
      </c>
      <c r="P11" s="209">
        <v>23894</v>
      </c>
      <c r="Q11" s="209">
        <v>23484</v>
      </c>
      <c r="R11" s="209">
        <v>22205</v>
      </c>
      <c r="S11" s="210">
        <f t="shared" ref="S11:S23" si="1">IFERROR(R11/Q11-1,"-")</f>
        <v>-5.4462612842786529E-2</v>
      </c>
      <c r="T11" s="210">
        <f>R11/R11</f>
        <v>1</v>
      </c>
    </row>
    <row r="12" spans="1:20" x14ac:dyDescent="0.25">
      <c r="B12" s="190" t="s">
        <v>99</v>
      </c>
      <c r="C12" s="191">
        <v>0</v>
      </c>
      <c r="D12" s="191">
        <v>46938</v>
      </c>
      <c r="E12" s="191">
        <v>90297</v>
      </c>
      <c r="F12" s="191">
        <v>94971</v>
      </c>
      <c r="G12" s="191">
        <v>76630</v>
      </c>
      <c r="H12" s="191">
        <v>91529</v>
      </c>
      <c r="I12" s="192">
        <f t="shared" si="0"/>
        <v>0.19442776980294929</v>
      </c>
      <c r="J12" s="192">
        <f>H12/H11</f>
        <v>0.19962269089005694</v>
      </c>
      <c r="K12" s="103"/>
      <c r="L12" s="103"/>
      <c r="M12" s="190" t="s">
        <v>99</v>
      </c>
      <c r="N12" s="191">
        <v>0</v>
      </c>
      <c r="O12" s="191">
        <v>4325</v>
      </c>
      <c r="P12" s="191">
        <v>3054</v>
      </c>
      <c r="Q12" s="191">
        <v>3984</v>
      </c>
      <c r="R12" s="191">
        <v>1383</v>
      </c>
      <c r="S12" s="192">
        <f t="shared" si="1"/>
        <v>-0.65286144578313254</v>
      </c>
      <c r="T12" s="192">
        <f>R12/R11</f>
        <v>6.2283269533888762E-2</v>
      </c>
    </row>
    <row r="13" spans="1:20" x14ac:dyDescent="0.25">
      <c r="B13" s="194" t="s">
        <v>105</v>
      </c>
      <c r="C13" s="195">
        <v>0</v>
      </c>
      <c r="D13" s="195">
        <v>32388</v>
      </c>
      <c r="E13" s="195">
        <v>41117</v>
      </c>
      <c r="F13" s="195">
        <v>41859</v>
      </c>
      <c r="G13" s="195">
        <v>27094</v>
      </c>
      <c r="H13" s="195">
        <v>34005</v>
      </c>
      <c r="I13" s="196">
        <f t="shared" si="0"/>
        <v>0.25507492433749168</v>
      </c>
      <c r="J13" s="196">
        <f>H13/H11</f>
        <v>7.4164140367712808E-2</v>
      </c>
      <c r="K13" s="103"/>
      <c r="L13" s="103"/>
      <c r="M13" s="194" t="s">
        <v>105</v>
      </c>
      <c r="N13" s="195">
        <v>0</v>
      </c>
      <c r="O13" s="195">
        <v>3886</v>
      </c>
      <c r="P13" s="195">
        <v>2366</v>
      </c>
      <c r="Q13" s="195">
        <v>3146</v>
      </c>
      <c r="R13" s="195">
        <v>820</v>
      </c>
      <c r="S13" s="196">
        <f t="shared" si="1"/>
        <v>-0.73935155753337578</v>
      </c>
      <c r="T13" s="196">
        <f>R13/R11</f>
        <v>3.6928619680252198E-2</v>
      </c>
    </row>
    <row r="14" spans="1:20" x14ac:dyDescent="0.25">
      <c r="B14" s="194" t="s">
        <v>102</v>
      </c>
      <c r="C14" s="195">
        <v>0</v>
      </c>
      <c r="D14" s="195">
        <v>14550</v>
      </c>
      <c r="E14" s="195">
        <v>49180</v>
      </c>
      <c r="F14" s="195">
        <v>53112</v>
      </c>
      <c r="G14" s="195">
        <v>49536</v>
      </c>
      <c r="H14" s="195">
        <v>57524</v>
      </c>
      <c r="I14" s="196">
        <f t="shared" si="0"/>
        <v>0.16125645994832039</v>
      </c>
      <c r="J14" s="196">
        <f>H14/H11</f>
        <v>0.12545855052234411</v>
      </c>
      <c r="K14" s="103"/>
      <c r="L14" s="103"/>
      <c r="M14" s="194" t="s">
        <v>102</v>
      </c>
      <c r="N14" s="195">
        <v>0</v>
      </c>
      <c r="O14" s="195">
        <v>439</v>
      </c>
      <c r="P14" s="195">
        <v>688</v>
      </c>
      <c r="Q14" s="195">
        <v>838</v>
      </c>
      <c r="R14" s="195">
        <v>563</v>
      </c>
      <c r="S14" s="196">
        <f t="shared" si="1"/>
        <v>-0.32816229116945106</v>
      </c>
      <c r="T14" s="196">
        <f>R14/R11</f>
        <v>2.5354649853636568E-2</v>
      </c>
    </row>
    <row r="15" spans="1:20" x14ac:dyDescent="0.25">
      <c r="B15" s="190" t="s">
        <v>109</v>
      </c>
      <c r="C15" s="191">
        <v>0</v>
      </c>
      <c r="D15" s="191">
        <v>39222</v>
      </c>
      <c r="E15" s="191">
        <v>335390</v>
      </c>
      <c r="F15" s="191">
        <v>350716</v>
      </c>
      <c r="G15" s="191">
        <v>360520</v>
      </c>
      <c r="H15" s="191">
        <v>366981</v>
      </c>
      <c r="I15" s="192">
        <f t="shared" si="0"/>
        <v>1.7921335848219311E-2</v>
      </c>
      <c r="J15" s="192">
        <f>H15/H11</f>
        <v>0.80037730910994309</v>
      </c>
      <c r="K15" s="103"/>
      <c r="L15" s="103"/>
      <c r="M15" s="190" t="s">
        <v>109</v>
      </c>
      <c r="N15" s="191">
        <v>0</v>
      </c>
      <c r="O15" s="191">
        <v>2138</v>
      </c>
      <c r="P15" s="191">
        <v>20840</v>
      </c>
      <c r="Q15" s="191">
        <v>19500</v>
      </c>
      <c r="R15" s="191">
        <v>20822</v>
      </c>
      <c r="S15" s="192">
        <f t="shared" si="1"/>
        <v>6.7794871794871758E-2</v>
      </c>
      <c r="T15" s="192">
        <f>R15/R11</f>
        <v>0.93771673046611126</v>
      </c>
    </row>
    <row r="16" spans="1:20" x14ac:dyDescent="0.25">
      <c r="B16" s="194" t="s">
        <v>112</v>
      </c>
      <c r="C16" s="195">
        <v>0</v>
      </c>
      <c r="D16" s="195">
        <v>1761</v>
      </c>
      <c r="E16" s="195">
        <v>150506</v>
      </c>
      <c r="F16" s="195">
        <v>154996</v>
      </c>
      <c r="G16" s="195">
        <v>171234</v>
      </c>
      <c r="H16" s="195">
        <v>170641</v>
      </c>
      <c r="I16" s="196">
        <f t="shared" si="0"/>
        <v>-3.4630972820818284E-3</v>
      </c>
      <c r="J16" s="196">
        <f>H16/H11</f>
        <v>0.37216418398726309</v>
      </c>
      <c r="K16" s="103"/>
      <c r="L16" s="103"/>
      <c r="M16" s="194" t="s">
        <v>112</v>
      </c>
      <c r="N16" s="195">
        <v>0</v>
      </c>
      <c r="O16" s="195">
        <v>43</v>
      </c>
      <c r="P16" s="195">
        <v>9017</v>
      </c>
      <c r="Q16" s="195">
        <v>7139</v>
      </c>
      <c r="R16" s="195">
        <v>8977</v>
      </c>
      <c r="S16" s="196">
        <f t="shared" si="1"/>
        <v>0.25745902787505259</v>
      </c>
      <c r="T16" s="196">
        <f>R16/R11</f>
        <v>0.40427831569466338</v>
      </c>
    </row>
    <row r="17" spans="1:20" x14ac:dyDescent="0.25">
      <c r="B17" s="194" t="s">
        <v>115</v>
      </c>
      <c r="C17" s="195">
        <v>0</v>
      </c>
      <c r="D17" s="195">
        <v>4409</v>
      </c>
      <c r="E17" s="195">
        <v>37005</v>
      </c>
      <c r="F17" s="195">
        <v>38212</v>
      </c>
      <c r="G17" s="195">
        <v>35145</v>
      </c>
      <c r="H17" s="195">
        <v>39088</v>
      </c>
      <c r="I17" s="196">
        <f t="shared" si="0"/>
        <v>0.11219234599516281</v>
      </c>
      <c r="J17" s="196">
        <f>H17/H11</f>
        <v>8.5250049071994072E-2</v>
      </c>
      <c r="K17" s="103"/>
      <c r="L17" s="103"/>
      <c r="M17" s="194" t="s">
        <v>115</v>
      </c>
      <c r="N17" s="195">
        <v>0</v>
      </c>
      <c r="O17" s="195">
        <v>269</v>
      </c>
      <c r="P17" s="195">
        <v>1519</v>
      </c>
      <c r="Q17" s="195">
        <v>1573</v>
      </c>
      <c r="R17" s="195">
        <v>1590</v>
      </c>
      <c r="S17" s="196">
        <f t="shared" si="1"/>
        <v>1.0807374443738027E-2</v>
      </c>
      <c r="T17" s="196">
        <f>R17/R11</f>
        <v>7.160549425804999E-2</v>
      </c>
    </row>
    <row r="18" spans="1:20" x14ac:dyDescent="0.25">
      <c r="B18" s="194" t="s">
        <v>118</v>
      </c>
      <c r="C18" s="195">
        <v>0</v>
      </c>
      <c r="D18" s="195">
        <v>5631</v>
      </c>
      <c r="E18" s="195">
        <v>19383</v>
      </c>
      <c r="F18" s="195">
        <v>22867</v>
      </c>
      <c r="G18" s="195">
        <v>23873</v>
      </c>
      <c r="H18" s="195">
        <v>20179</v>
      </c>
      <c r="I18" s="196">
        <f t="shared" si="0"/>
        <v>-0.15473547522305531</v>
      </c>
      <c r="J18" s="196">
        <f>H18/H11</f>
        <v>4.4009945257464399E-2</v>
      </c>
      <c r="K18" s="103"/>
      <c r="L18" s="103"/>
      <c r="M18" s="194" t="s">
        <v>118</v>
      </c>
      <c r="N18" s="195">
        <v>0</v>
      </c>
      <c r="O18" s="195">
        <v>473</v>
      </c>
      <c r="P18" s="195">
        <v>2930</v>
      </c>
      <c r="Q18" s="195">
        <v>2972</v>
      </c>
      <c r="R18" s="195">
        <v>3165</v>
      </c>
      <c r="S18" s="196">
        <f t="shared" si="1"/>
        <v>6.4939434724091472E-2</v>
      </c>
      <c r="T18" s="196">
        <f>R18/R11</f>
        <v>0.14253546498536365</v>
      </c>
    </row>
    <row r="19" spans="1:20" x14ac:dyDescent="0.25">
      <c r="B19" s="194" t="s">
        <v>125</v>
      </c>
      <c r="C19" s="195">
        <v>0</v>
      </c>
      <c r="D19" s="195">
        <v>581</v>
      </c>
      <c r="E19" s="195">
        <v>17808</v>
      </c>
      <c r="F19" s="195">
        <v>16612</v>
      </c>
      <c r="G19" s="195">
        <v>16553</v>
      </c>
      <c r="H19" s="195">
        <v>14395</v>
      </c>
      <c r="I19" s="196">
        <f t="shared" si="0"/>
        <v>-0.13036911738053525</v>
      </c>
      <c r="J19" s="196">
        <f>H19/H11</f>
        <v>3.1395171315783732E-2</v>
      </c>
      <c r="K19" s="103"/>
      <c r="L19" s="103"/>
      <c r="M19" s="194" t="s">
        <v>125</v>
      </c>
      <c r="N19" s="195">
        <v>0</v>
      </c>
      <c r="O19" s="195">
        <v>25</v>
      </c>
      <c r="P19" s="195">
        <v>1074</v>
      </c>
      <c r="Q19" s="195">
        <v>1013</v>
      </c>
      <c r="R19" s="195">
        <v>570</v>
      </c>
      <c r="S19" s="196">
        <f t="shared" si="1"/>
        <v>-0.43731490621915103</v>
      </c>
      <c r="T19" s="196">
        <f>R19/R11</f>
        <v>2.5669894167980184E-2</v>
      </c>
    </row>
    <row r="20" spans="1:20" x14ac:dyDescent="0.25">
      <c r="B20" s="194" t="s">
        <v>121</v>
      </c>
      <c r="C20" s="195">
        <v>0</v>
      </c>
      <c r="D20" s="195">
        <v>1296</v>
      </c>
      <c r="E20" s="195">
        <v>15015</v>
      </c>
      <c r="F20" s="195">
        <v>12403</v>
      </c>
      <c r="G20" s="195">
        <v>13645</v>
      </c>
      <c r="H20" s="195">
        <v>12207</v>
      </c>
      <c r="I20" s="196">
        <f t="shared" si="0"/>
        <v>-0.10538658849395388</v>
      </c>
      <c r="J20" s="196">
        <f>H20/H11</f>
        <v>2.6623192514885173E-2</v>
      </c>
      <c r="K20" s="103"/>
      <c r="L20" s="103"/>
      <c r="M20" s="194" t="s">
        <v>121</v>
      </c>
      <c r="N20" s="195">
        <v>0</v>
      </c>
      <c r="O20" s="195">
        <v>33</v>
      </c>
      <c r="P20" s="195">
        <v>556</v>
      </c>
      <c r="Q20" s="195">
        <v>355</v>
      </c>
      <c r="R20" s="195">
        <v>404</v>
      </c>
      <c r="S20" s="196">
        <f t="shared" si="1"/>
        <v>0.13802816901408455</v>
      </c>
      <c r="T20" s="196">
        <f>R20/R11</f>
        <v>1.819410042783157E-2</v>
      </c>
    </row>
    <row r="21" spans="1:20" x14ac:dyDescent="0.25">
      <c r="B21" s="194" t="s">
        <v>130</v>
      </c>
      <c r="C21" s="195">
        <v>0</v>
      </c>
      <c r="D21" s="195">
        <v>78</v>
      </c>
      <c r="E21" s="195">
        <v>5291</v>
      </c>
      <c r="F21" s="195">
        <v>5293</v>
      </c>
      <c r="G21" s="195">
        <v>3593</v>
      </c>
      <c r="H21" s="195">
        <v>5475</v>
      </c>
      <c r="I21" s="196">
        <f t="shared" si="0"/>
        <v>0.52379627052602284</v>
      </c>
      <c r="J21" s="196">
        <f>H21/H11</f>
        <v>1.1940851889817016E-2</v>
      </c>
      <c r="K21" s="103"/>
      <c r="L21" s="103"/>
      <c r="M21" s="194" t="s">
        <v>130</v>
      </c>
      <c r="N21" s="195">
        <v>0</v>
      </c>
      <c r="O21" s="195">
        <v>0</v>
      </c>
      <c r="P21" s="195">
        <v>328</v>
      </c>
      <c r="Q21" s="195">
        <v>202</v>
      </c>
      <c r="R21" s="195">
        <v>203</v>
      </c>
      <c r="S21" s="196">
        <f t="shared" si="1"/>
        <v>4.9504950495049549E-3</v>
      </c>
      <c r="T21" s="196">
        <f>R21/R11</f>
        <v>9.1420851159648726E-3</v>
      </c>
    </row>
    <row r="22" spans="1:20" x14ac:dyDescent="0.25">
      <c r="A22" s="198"/>
      <c r="B22" s="194" t="s">
        <v>133</v>
      </c>
      <c r="C22" s="195">
        <v>0</v>
      </c>
      <c r="D22" s="195">
        <v>248</v>
      </c>
      <c r="E22" s="195">
        <v>4370</v>
      </c>
      <c r="F22" s="195">
        <v>5653</v>
      </c>
      <c r="G22" s="195">
        <v>3875</v>
      </c>
      <c r="H22" s="195">
        <v>3931</v>
      </c>
      <c r="I22" s="196">
        <f t="shared" si="0"/>
        <v>1.4451612903225719E-2</v>
      </c>
      <c r="J22" s="196">
        <f>H22/H11</f>
        <v>8.5734226080129115E-3</v>
      </c>
      <c r="K22" s="103"/>
      <c r="L22" s="103"/>
      <c r="M22" s="194" t="s">
        <v>133</v>
      </c>
      <c r="N22" s="195">
        <v>0</v>
      </c>
      <c r="O22" s="195">
        <v>0</v>
      </c>
      <c r="P22" s="195">
        <v>187</v>
      </c>
      <c r="Q22" s="195">
        <v>281</v>
      </c>
      <c r="R22" s="195">
        <v>96</v>
      </c>
      <c r="S22" s="196">
        <f t="shared" si="1"/>
        <v>-0.65836298932384341</v>
      </c>
      <c r="T22" s="196">
        <f>R22/R11</f>
        <v>4.3233505967124521E-3</v>
      </c>
    </row>
    <row r="23" spans="1:20" x14ac:dyDescent="0.25">
      <c r="B23" s="199" t="s">
        <v>147</v>
      </c>
      <c r="C23" s="200">
        <f t="shared" ref="C23:H23" si="2">C15-SUM(C16:C22)</f>
        <v>0</v>
      </c>
      <c r="D23" s="200">
        <f t="shared" si="2"/>
        <v>25218</v>
      </c>
      <c r="E23" s="200">
        <f t="shared" si="2"/>
        <v>86012</v>
      </c>
      <c r="F23" s="200">
        <f t="shared" si="2"/>
        <v>94680</v>
      </c>
      <c r="G23" s="200">
        <f t="shared" si="2"/>
        <v>92602</v>
      </c>
      <c r="H23" s="200">
        <f t="shared" si="2"/>
        <v>101065</v>
      </c>
      <c r="I23" s="201">
        <f t="shared" si="0"/>
        <v>9.1391114662750184E-2</v>
      </c>
      <c r="J23" s="201">
        <f>H23/H11</f>
        <v>0.2204204924647227</v>
      </c>
      <c r="K23" s="202"/>
      <c r="L23" s="202"/>
      <c r="M23" s="199" t="s">
        <v>147</v>
      </c>
      <c r="N23" s="200">
        <f>N15-SUM(N16:N22)</f>
        <v>0</v>
      </c>
      <c r="O23" s="200">
        <f>O15-SUM(O16:O22)</f>
        <v>1295</v>
      </c>
      <c r="P23" s="200">
        <f>P15-SUM(P16:P22)</f>
        <v>5229</v>
      </c>
      <c r="Q23" s="200">
        <f>Q15-SUM(Q16:Q22)</f>
        <v>5965</v>
      </c>
      <c r="R23" s="200">
        <f>R15-SUM(R16:R22)</f>
        <v>5817</v>
      </c>
      <c r="S23" s="201">
        <f t="shared" si="1"/>
        <v>-2.4811399832355363E-2</v>
      </c>
      <c r="T23" s="201">
        <f>R23/R11</f>
        <v>0.26196802521954515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0</v>
      </c>
      <c r="D25" s="209">
        <v>32795</v>
      </c>
      <c r="E25" s="209">
        <v>166226</v>
      </c>
      <c r="F25" s="209">
        <v>167625</v>
      </c>
      <c r="G25" s="209">
        <v>158852</v>
      </c>
      <c r="H25" s="209">
        <v>165261</v>
      </c>
      <c r="I25" s="210">
        <f t="shared" ref="I25:I37" si="3">IFERROR(H25/G25-1,"-")</f>
        <v>4.0345730617178166E-2</v>
      </c>
      <c r="J25" s="210">
        <f>H25/H25</f>
        <v>1</v>
      </c>
    </row>
    <row r="26" spans="1:20" x14ac:dyDescent="0.25">
      <c r="B26" s="190" t="s">
        <v>99</v>
      </c>
      <c r="C26" s="191">
        <v>0</v>
      </c>
      <c r="D26" s="191">
        <v>17832</v>
      </c>
      <c r="E26" s="191">
        <v>17904</v>
      </c>
      <c r="F26" s="191">
        <v>18211</v>
      </c>
      <c r="G26" s="191">
        <v>9038</v>
      </c>
      <c r="H26" s="191">
        <v>13044</v>
      </c>
      <c r="I26" s="192">
        <f t="shared" si="3"/>
        <v>0.44323965479088301</v>
      </c>
      <c r="J26" s="192">
        <f>H26/H25</f>
        <v>7.8929693031023651E-2</v>
      </c>
    </row>
    <row r="27" spans="1:20" x14ac:dyDescent="0.25">
      <c r="B27" s="194" t="s">
        <v>105</v>
      </c>
      <c r="C27" s="195">
        <v>0</v>
      </c>
      <c r="D27" s="195">
        <v>11503</v>
      </c>
      <c r="E27" s="195">
        <v>8523</v>
      </c>
      <c r="F27" s="195">
        <v>8009</v>
      </c>
      <c r="G27" s="195">
        <v>3675</v>
      </c>
      <c r="H27" s="195">
        <v>5706</v>
      </c>
      <c r="I27" s="196">
        <f t="shared" si="3"/>
        <v>0.55265306122448976</v>
      </c>
      <c r="J27" s="196">
        <f>H27/H25</f>
        <v>3.4527202425254595E-2</v>
      </c>
    </row>
    <row r="28" spans="1:20" x14ac:dyDescent="0.25">
      <c r="B28" s="194" t="s">
        <v>102</v>
      </c>
      <c r="C28" s="195">
        <v>0</v>
      </c>
      <c r="D28" s="195">
        <v>6329</v>
      </c>
      <c r="E28" s="195">
        <v>9381</v>
      </c>
      <c r="F28" s="195">
        <v>10202</v>
      </c>
      <c r="G28" s="195">
        <v>5363</v>
      </c>
      <c r="H28" s="195">
        <v>7338</v>
      </c>
      <c r="I28" s="196">
        <f t="shared" si="3"/>
        <v>0.36826403132575058</v>
      </c>
      <c r="J28" s="196">
        <f>H28/H25</f>
        <v>4.4402490605769056E-2</v>
      </c>
    </row>
    <row r="29" spans="1:20" x14ac:dyDescent="0.25">
      <c r="B29" s="190" t="s">
        <v>109</v>
      </c>
      <c r="C29" s="191">
        <v>0</v>
      </c>
      <c r="D29" s="191">
        <v>14963</v>
      </c>
      <c r="E29" s="191">
        <v>148322</v>
      </c>
      <c r="F29" s="191">
        <v>149414</v>
      </c>
      <c r="G29" s="191">
        <v>149814</v>
      </c>
      <c r="H29" s="191">
        <v>152217</v>
      </c>
      <c r="I29" s="192">
        <f t="shared" si="3"/>
        <v>1.6039889462934109E-2</v>
      </c>
      <c r="J29" s="192">
        <f>H29/H25</f>
        <v>0.92107030696897629</v>
      </c>
    </row>
    <row r="30" spans="1:20" x14ac:dyDescent="0.25">
      <c r="B30" s="194" t="s">
        <v>112</v>
      </c>
      <c r="C30" s="195">
        <v>0</v>
      </c>
      <c r="D30" s="195">
        <v>623</v>
      </c>
      <c r="E30" s="195">
        <v>70374</v>
      </c>
      <c r="F30" s="195">
        <v>71874</v>
      </c>
      <c r="G30" s="195">
        <v>77936</v>
      </c>
      <c r="H30" s="195">
        <v>79345</v>
      </c>
      <c r="I30" s="196">
        <f t="shared" si="3"/>
        <v>1.8078936563334036E-2</v>
      </c>
      <c r="J30" s="196">
        <f>H30/H25</f>
        <v>0.48011932639884786</v>
      </c>
    </row>
    <row r="31" spans="1:20" x14ac:dyDescent="0.25">
      <c r="B31" s="194" t="s">
        <v>115</v>
      </c>
      <c r="C31" s="195">
        <v>0</v>
      </c>
      <c r="D31" s="195">
        <v>1668</v>
      </c>
      <c r="E31" s="195">
        <v>16678</v>
      </c>
      <c r="F31" s="195">
        <v>16933</v>
      </c>
      <c r="G31" s="195">
        <v>15438</v>
      </c>
      <c r="H31" s="195">
        <v>15537</v>
      </c>
      <c r="I31" s="196">
        <f t="shared" si="3"/>
        <v>6.4127477652544673E-3</v>
      </c>
      <c r="J31" s="196">
        <f>H31/H25</f>
        <v>9.4014921850890415E-2</v>
      </c>
    </row>
    <row r="32" spans="1:20" x14ac:dyDescent="0.25">
      <c r="B32" s="194" t="s">
        <v>118</v>
      </c>
      <c r="C32" s="195">
        <v>0</v>
      </c>
      <c r="D32" s="195">
        <v>1871</v>
      </c>
      <c r="E32" s="195">
        <v>6947</v>
      </c>
      <c r="F32" s="195">
        <v>7486</v>
      </c>
      <c r="G32" s="195">
        <v>6246</v>
      </c>
      <c r="H32" s="195">
        <v>4843</v>
      </c>
      <c r="I32" s="196">
        <f t="shared" si="3"/>
        <v>-0.22462375920589173</v>
      </c>
      <c r="J32" s="196">
        <f>H32/H25</f>
        <v>2.9305159717053629E-2</v>
      </c>
    </row>
    <row r="33" spans="2:10" x14ac:dyDescent="0.25">
      <c r="B33" s="194" t="s">
        <v>125</v>
      </c>
      <c r="C33" s="195">
        <v>0</v>
      </c>
      <c r="D33" s="195">
        <v>228</v>
      </c>
      <c r="E33" s="195">
        <v>8867</v>
      </c>
      <c r="F33" s="195">
        <v>7779</v>
      </c>
      <c r="G33" s="195">
        <v>7219</v>
      </c>
      <c r="H33" s="195">
        <v>6741</v>
      </c>
      <c r="I33" s="196">
        <f t="shared" si="3"/>
        <v>-6.621415708546885E-2</v>
      </c>
      <c r="J33" s="196">
        <f>H33/H25</f>
        <v>4.0790023054441155E-2</v>
      </c>
    </row>
    <row r="34" spans="2:10" x14ac:dyDescent="0.25">
      <c r="B34" s="194" t="s">
        <v>121</v>
      </c>
      <c r="C34" s="195">
        <v>0</v>
      </c>
      <c r="D34" s="195">
        <v>798</v>
      </c>
      <c r="E34" s="195">
        <v>8738</v>
      </c>
      <c r="F34" s="195">
        <v>6859</v>
      </c>
      <c r="G34" s="195">
        <v>7570</v>
      </c>
      <c r="H34" s="195">
        <v>7164</v>
      </c>
      <c r="I34" s="196">
        <f t="shared" si="3"/>
        <v>-5.3632760898282728E-2</v>
      </c>
      <c r="J34" s="196">
        <f>H34/H25</f>
        <v>4.3349610615934793E-2</v>
      </c>
    </row>
    <row r="35" spans="2:10" x14ac:dyDescent="0.25">
      <c r="B35" s="194" t="s">
        <v>130</v>
      </c>
      <c r="C35" s="195">
        <v>0</v>
      </c>
      <c r="D35" s="195">
        <v>27</v>
      </c>
      <c r="E35" s="195">
        <v>2608</v>
      </c>
      <c r="F35" s="195">
        <v>2116</v>
      </c>
      <c r="G35" s="195">
        <v>1591</v>
      </c>
      <c r="H35" s="195">
        <v>2194</v>
      </c>
      <c r="I35" s="196">
        <f t="shared" si="3"/>
        <v>0.3790069138906349</v>
      </c>
      <c r="J35" s="196">
        <f>H35/H25</f>
        <v>1.3275969526990639E-2</v>
      </c>
    </row>
    <row r="36" spans="2:10" x14ac:dyDescent="0.25">
      <c r="B36" s="194" t="s">
        <v>133</v>
      </c>
      <c r="C36" s="195">
        <v>0</v>
      </c>
      <c r="D36" s="195">
        <v>80</v>
      </c>
      <c r="E36" s="195">
        <v>1648</v>
      </c>
      <c r="F36" s="195">
        <v>1900</v>
      </c>
      <c r="G36" s="195">
        <v>1351</v>
      </c>
      <c r="H36" s="195">
        <v>1682</v>
      </c>
      <c r="I36" s="196">
        <f t="shared" si="3"/>
        <v>0.2450037009622501</v>
      </c>
      <c r="J36" s="196">
        <f>H36/H25</f>
        <v>1.0177839901731201E-2</v>
      </c>
    </row>
    <row r="37" spans="2:10" x14ac:dyDescent="0.25">
      <c r="B37" s="199" t="s">
        <v>147</v>
      </c>
      <c r="C37" s="200">
        <f t="shared" ref="C37:H37" si="4">C29-SUM(C30:C36)</f>
        <v>0</v>
      </c>
      <c r="D37" s="200">
        <f t="shared" si="4"/>
        <v>9668</v>
      </c>
      <c r="E37" s="200">
        <f t="shared" si="4"/>
        <v>32462</v>
      </c>
      <c r="F37" s="200">
        <f t="shared" si="4"/>
        <v>34467</v>
      </c>
      <c r="G37" s="200">
        <f t="shared" si="4"/>
        <v>32463</v>
      </c>
      <c r="H37" s="200">
        <f t="shared" si="4"/>
        <v>34711</v>
      </c>
      <c r="I37" s="201">
        <f t="shared" si="3"/>
        <v>6.9248067030157401E-2</v>
      </c>
      <c r="J37" s="201">
        <f>H37/H25</f>
        <v>0.21003745590308665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0</v>
      </c>
      <c r="D39" s="209">
        <v>13736</v>
      </c>
      <c r="E39" s="209">
        <v>110839</v>
      </c>
      <c r="F39" s="209">
        <v>112901</v>
      </c>
      <c r="G39" s="209">
        <v>113542</v>
      </c>
      <c r="H39" s="209">
        <v>115519</v>
      </c>
      <c r="I39" s="210">
        <f t="shared" ref="I39:I51" si="5">IFERROR(H39/G39-1,"-")</f>
        <v>1.7412058973771849E-2</v>
      </c>
      <c r="J39" s="210">
        <f>H39/H39</f>
        <v>1</v>
      </c>
    </row>
    <row r="40" spans="2:10" x14ac:dyDescent="0.25">
      <c r="B40" s="190" t="s">
        <v>99</v>
      </c>
      <c r="C40" s="191">
        <v>0</v>
      </c>
      <c r="D40" s="191">
        <v>5396</v>
      </c>
      <c r="E40" s="191">
        <v>13370</v>
      </c>
      <c r="F40" s="191">
        <v>12713</v>
      </c>
      <c r="G40" s="191">
        <v>8246</v>
      </c>
      <c r="H40" s="191">
        <v>12728</v>
      </c>
      <c r="I40" s="192">
        <f t="shared" si="5"/>
        <v>0.54353626000485078</v>
      </c>
      <c r="J40" s="192">
        <f>H40/H39</f>
        <v>0.11018100918463629</v>
      </c>
    </row>
    <row r="41" spans="2:10" x14ac:dyDescent="0.25">
      <c r="B41" s="194" t="s">
        <v>105</v>
      </c>
      <c r="C41" s="195">
        <v>0</v>
      </c>
      <c r="D41" s="195">
        <v>4608</v>
      </c>
      <c r="E41" s="195">
        <v>5124</v>
      </c>
      <c r="F41" s="195">
        <v>5699</v>
      </c>
      <c r="G41" s="195">
        <v>3939</v>
      </c>
      <c r="H41" s="195">
        <v>6175</v>
      </c>
      <c r="I41" s="196">
        <f t="shared" si="5"/>
        <v>0.56765676567656764</v>
      </c>
      <c r="J41" s="196">
        <f>H41/H39</f>
        <v>5.3454410097040314E-2</v>
      </c>
    </row>
    <row r="42" spans="2:10" x14ac:dyDescent="0.25">
      <c r="B42" s="194" t="s">
        <v>102</v>
      </c>
      <c r="C42" s="195">
        <v>0</v>
      </c>
      <c r="D42" s="195">
        <v>788</v>
      </c>
      <c r="E42" s="195">
        <v>8246</v>
      </c>
      <c r="F42" s="195">
        <v>7014</v>
      </c>
      <c r="G42" s="195">
        <v>4307</v>
      </c>
      <c r="H42" s="195">
        <v>6553</v>
      </c>
      <c r="I42" s="196">
        <f t="shared" si="5"/>
        <v>0.52147666589273278</v>
      </c>
      <c r="J42" s="196">
        <f>H42/H39</f>
        <v>5.6726599087595982E-2</v>
      </c>
    </row>
    <row r="43" spans="2:10" x14ac:dyDescent="0.25">
      <c r="B43" s="190" t="s">
        <v>109</v>
      </c>
      <c r="C43" s="191">
        <v>0</v>
      </c>
      <c r="D43" s="191">
        <v>8340</v>
      </c>
      <c r="E43" s="191">
        <v>97469</v>
      </c>
      <c r="F43" s="191">
        <v>100188</v>
      </c>
      <c r="G43" s="191">
        <v>105296</v>
      </c>
      <c r="H43" s="191">
        <v>102791</v>
      </c>
      <c r="I43" s="192">
        <f t="shared" si="5"/>
        <v>-2.3790077495821293E-2</v>
      </c>
      <c r="J43" s="192">
        <f>H43/H39</f>
        <v>0.88981899081536375</v>
      </c>
    </row>
    <row r="44" spans="2:10" x14ac:dyDescent="0.25">
      <c r="B44" s="194" t="s">
        <v>112</v>
      </c>
      <c r="C44" s="195">
        <v>0</v>
      </c>
      <c r="D44" s="195">
        <v>159</v>
      </c>
      <c r="E44" s="195">
        <v>48714</v>
      </c>
      <c r="F44" s="195">
        <v>48998</v>
      </c>
      <c r="G44" s="195">
        <v>57738</v>
      </c>
      <c r="H44" s="195">
        <v>52845</v>
      </c>
      <c r="I44" s="196">
        <f t="shared" si="5"/>
        <v>-8.4744882053413684E-2</v>
      </c>
      <c r="J44" s="196">
        <f>H44/H39</f>
        <v>0.45745721483046081</v>
      </c>
    </row>
    <row r="45" spans="2:10" x14ac:dyDescent="0.25">
      <c r="B45" s="194" t="s">
        <v>115</v>
      </c>
      <c r="C45" s="195">
        <v>0</v>
      </c>
      <c r="D45" s="195">
        <v>547</v>
      </c>
      <c r="E45" s="195">
        <v>3884</v>
      </c>
      <c r="F45" s="195">
        <v>3848</v>
      </c>
      <c r="G45" s="195">
        <v>3449</v>
      </c>
      <c r="H45" s="195">
        <v>4586</v>
      </c>
      <c r="I45" s="196">
        <f t="shared" si="5"/>
        <v>0.32966077123803994</v>
      </c>
      <c r="J45" s="196">
        <f>H45/H39</f>
        <v>3.9699097118222976E-2</v>
      </c>
    </row>
    <row r="46" spans="2:10" x14ac:dyDescent="0.25">
      <c r="B46" s="194" t="s">
        <v>118</v>
      </c>
      <c r="C46" s="195">
        <v>0</v>
      </c>
      <c r="D46" s="195">
        <v>810</v>
      </c>
      <c r="E46" s="195">
        <v>2669</v>
      </c>
      <c r="F46" s="195">
        <v>3420</v>
      </c>
      <c r="G46" s="195">
        <v>3021</v>
      </c>
      <c r="H46" s="195">
        <v>2612</v>
      </c>
      <c r="I46" s="196">
        <f t="shared" si="5"/>
        <v>-0.13538563389606095</v>
      </c>
      <c r="J46" s="196">
        <f>H46/H39</f>
        <v>2.2610999056432275E-2</v>
      </c>
    </row>
    <row r="47" spans="2:10" x14ac:dyDescent="0.25">
      <c r="B47" s="194" t="s">
        <v>125</v>
      </c>
      <c r="C47" s="195">
        <v>0</v>
      </c>
      <c r="D47" s="195">
        <v>98</v>
      </c>
      <c r="E47" s="195">
        <v>6026</v>
      </c>
      <c r="F47" s="195">
        <v>5451</v>
      </c>
      <c r="G47" s="195">
        <v>5828</v>
      </c>
      <c r="H47" s="195">
        <v>4484</v>
      </c>
      <c r="I47" s="196">
        <f t="shared" si="5"/>
        <v>-0.23061084420041178</v>
      </c>
      <c r="J47" s="196">
        <f>H47/H39</f>
        <v>3.8816125485850811E-2</v>
      </c>
    </row>
    <row r="48" spans="2:10" x14ac:dyDescent="0.25">
      <c r="B48" s="194" t="s">
        <v>121</v>
      </c>
      <c r="C48" s="195">
        <v>0</v>
      </c>
      <c r="D48" s="195">
        <v>181</v>
      </c>
      <c r="E48" s="195">
        <v>3784</v>
      </c>
      <c r="F48" s="195">
        <v>3844</v>
      </c>
      <c r="G48" s="195">
        <v>4173</v>
      </c>
      <c r="H48" s="195">
        <v>2803</v>
      </c>
      <c r="I48" s="196">
        <f t="shared" si="5"/>
        <v>-0.32830098250659001</v>
      </c>
      <c r="J48" s="196">
        <f>H48/H39</f>
        <v>2.4264406720972308E-2</v>
      </c>
    </row>
    <row r="49" spans="2:10" x14ac:dyDescent="0.25">
      <c r="B49" s="194" t="s">
        <v>130</v>
      </c>
      <c r="C49" s="195">
        <v>0</v>
      </c>
      <c r="D49" s="195">
        <v>7</v>
      </c>
      <c r="E49" s="195">
        <v>1581</v>
      </c>
      <c r="F49" s="195">
        <v>2016</v>
      </c>
      <c r="G49" s="195">
        <v>1220</v>
      </c>
      <c r="H49" s="195">
        <v>2096</v>
      </c>
      <c r="I49" s="196">
        <f t="shared" si="5"/>
        <v>0.71803278688524586</v>
      </c>
      <c r="J49" s="196">
        <f>H49/H39</f>
        <v>1.8144201386784856E-2</v>
      </c>
    </row>
    <row r="50" spans="2:10" x14ac:dyDescent="0.25">
      <c r="B50" s="194" t="s">
        <v>133</v>
      </c>
      <c r="C50" s="195">
        <v>0</v>
      </c>
      <c r="D50" s="195">
        <v>92</v>
      </c>
      <c r="E50" s="195">
        <v>1598</v>
      </c>
      <c r="F50" s="195">
        <v>2079</v>
      </c>
      <c r="G50" s="195">
        <v>1201</v>
      </c>
      <c r="H50" s="195">
        <v>1353</v>
      </c>
      <c r="I50" s="196">
        <f t="shared" si="5"/>
        <v>0.12656119900083262</v>
      </c>
      <c r="J50" s="196">
        <f>H50/H39</f>
        <v>1.1712359005877821E-2</v>
      </c>
    </row>
    <row r="51" spans="2:10" x14ac:dyDescent="0.25">
      <c r="B51" s="199" t="s">
        <v>147</v>
      </c>
      <c r="C51" s="200">
        <f t="shared" ref="C51:H51" si="6">C43-SUM(C44:C50)</f>
        <v>0</v>
      </c>
      <c r="D51" s="200">
        <f t="shared" si="6"/>
        <v>6446</v>
      </c>
      <c r="E51" s="200">
        <f t="shared" si="6"/>
        <v>29213</v>
      </c>
      <c r="F51" s="200">
        <f t="shared" si="6"/>
        <v>30532</v>
      </c>
      <c r="G51" s="200">
        <f t="shared" si="6"/>
        <v>28666</v>
      </c>
      <c r="H51" s="200">
        <f t="shared" si="6"/>
        <v>32012</v>
      </c>
      <c r="I51" s="201">
        <f t="shared" si="5"/>
        <v>0.11672364473592411</v>
      </c>
      <c r="J51" s="201">
        <f>H51/H39</f>
        <v>0.27711458721076188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0</v>
      </c>
      <c r="D53" s="209">
        <v>596</v>
      </c>
      <c r="E53" s="209">
        <v>2979</v>
      </c>
      <c r="F53" s="209">
        <v>4452</v>
      </c>
      <c r="G53" s="209">
        <v>3875</v>
      </c>
      <c r="H53" s="209">
        <v>3213</v>
      </c>
      <c r="I53" s="210">
        <f t="shared" ref="I53:I65" si="7">IFERROR(H53/G53-1,"-")</f>
        <v>-0.17083870967741932</v>
      </c>
      <c r="J53" s="210">
        <f>H53/H53</f>
        <v>1</v>
      </c>
    </row>
    <row r="54" spans="2:10" x14ac:dyDescent="0.25">
      <c r="B54" s="190" t="s">
        <v>99</v>
      </c>
      <c r="C54" s="191">
        <v>0</v>
      </c>
      <c r="D54" s="191">
        <v>149</v>
      </c>
      <c r="E54" s="191">
        <v>241</v>
      </c>
      <c r="F54" s="191">
        <v>1949</v>
      </c>
      <c r="G54" s="191">
        <v>1208</v>
      </c>
      <c r="H54" s="191">
        <v>698</v>
      </c>
      <c r="I54" s="192">
        <f t="shared" si="7"/>
        <v>-0.42218543046357615</v>
      </c>
      <c r="J54" s="192">
        <f>H54/H53</f>
        <v>0.21724245253657018</v>
      </c>
    </row>
    <row r="55" spans="2:10" x14ac:dyDescent="0.25">
      <c r="B55" s="194" t="s">
        <v>105</v>
      </c>
      <c r="C55" s="195">
        <v>0</v>
      </c>
      <c r="D55" s="195">
        <v>65</v>
      </c>
      <c r="E55" s="195">
        <v>30</v>
      </c>
      <c r="F55" s="195">
        <v>1472</v>
      </c>
      <c r="G55" s="195">
        <v>970</v>
      </c>
      <c r="H55" s="195">
        <v>545</v>
      </c>
      <c r="I55" s="196">
        <f t="shared" si="7"/>
        <v>-0.43814432989690721</v>
      </c>
      <c r="J55" s="196">
        <f>H55/H53</f>
        <v>0.16962340491752256</v>
      </c>
    </row>
    <row r="56" spans="2:10" x14ac:dyDescent="0.25">
      <c r="B56" s="194" t="s">
        <v>102</v>
      </c>
      <c r="C56" s="195">
        <v>0</v>
      </c>
      <c r="D56" s="195">
        <v>84</v>
      </c>
      <c r="E56" s="195">
        <v>211</v>
      </c>
      <c r="F56" s="195">
        <v>477</v>
      </c>
      <c r="G56" s="195">
        <v>238</v>
      </c>
      <c r="H56" s="195">
        <v>153</v>
      </c>
      <c r="I56" s="196">
        <f t="shared" si="7"/>
        <v>-0.3571428571428571</v>
      </c>
      <c r="J56" s="196">
        <f>H56/H53</f>
        <v>4.7619047619047616E-2</v>
      </c>
    </row>
    <row r="57" spans="2:10" x14ac:dyDescent="0.25">
      <c r="B57" s="190" t="s">
        <v>109</v>
      </c>
      <c r="C57" s="191">
        <v>0</v>
      </c>
      <c r="D57" s="191">
        <v>447</v>
      </c>
      <c r="E57" s="191">
        <v>2738</v>
      </c>
      <c r="F57" s="191">
        <v>2503</v>
      </c>
      <c r="G57" s="191">
        <v>2667</v>
      </c>
      <c r="H57" s="191">
        <v>2515</v>
      </c>
      <c r="I57" s="192">
        <f t="shared" si="7"/>
        <v>-5.6992875890513717E-2</v>
      </c>
      <c r="J57" s="192">
        <f>H57/H53</f>
        <v>0.78275754746342985</v>
      </c>
    </row>
    <row r="58" spans="2:10" x14ac:dyDescent="0.25">
      <c r="B58" s="194" t="s">
        <v>112</v>
      </c>
      <c r="C58" s="195">
        <v>0</v>
      </c>
      <c r="D58" s="195">
        <v>3</v>
      </c>
      <c r="E58" s="195">
        <v>834</v>
      </c>
      <c r="F58" s="195">
        <v>631</v>
      </c>
      <c r="G58" s="195">
        <v>770</v>
      </c>
      <c r="H58" s="195">
        <v>887</v>
      </c>
      <c r="I58" s="196">
        <f t="shared" si="7"/>
        <v>0.15194805194805205</v>
      </c>
      <c r="J58" s="196">
        <f>H58/H53</f>
        <v>0.27606598194833487</v>
      </c>
    </row>
    <row r="59" spans="2:10" x14ac:dyDescent="0.25">
      <c r="B59" s="194" t="s">
        <v>115</v>
      </c>
      <c r="C59" s="195">
        <v>0</v>
      </c>
      <c r="D59" s="195">
        <v>171</v>
      </c>
      <c r="E59" s="195">
        <v>809</v>
      </c>
      <c r="F59" s="195">
        <v>460</v>
      </c>
      <c r="G59" s="195">
        <v>529</v>
      </c>
      <c r="H59" s="195">
        <v>554</v>
      </c>
      <c r="I59" s="196">
        <f t="shared" si="7"/>
        <v>4.7258979206049156E-2</v>
      </c>
      <c r="J59" s="196">
        <f>H59/H53</f>
        <v>0.17242452536570183</v>
      </c>
    </row>
    <row r="60" spans="2:10" x14ac:dyDescent="0.25">
      <c r="B60" s="194" t="s">
        <v>118</v>
      </c>
      <c r="C60" s="195">
        <v>0</v>
      </c>
      <c r="D60" s="195">
        <v>42</v>
      </c>
      <c r="E60" s="195">
        <v>309</v>
      </c>
      <c r="F60" s="195">
        <v>315</v>
      </c>
      <c r="G60" s="195">
        <v>215</v>
      </c>
      <c r="H60" s="195">
        <v>161</v>
      </c>
      <c r="I60" s="196">
        <f t="shared" si="7"/>
        <v>-0.25116279069767444</v>
      </c>
      <c r="J60" s="196">
        <f>H60/H53</f>
        <v>5.0108932461873638E-2</v>
      </c>
    </row>
    <row r="61" spans="2:10" x14ac:dyDescent="0.25">
      <c r="B61" s="194" t="s">
        <v>125</v>
      </c>
      <c r="C61" s="195">
        <v>0</v>
      </c>
      <c r="D61" s="195">
        <v>9</v>
      </c>
      <c r="E61" s="195">
        <v>50</v>
      </c>
      <c r="F61" s="195">
        <v>61</v>
      </c>
      <c r="G61" s="195">
        <v>104</v>
      </c>
      <c r="H61" s="195">
        <v>59</v>
      </c>
      <c r="I61" s="196">
        <f t="shared" si="7"/>
        <v>-0.43269230769230771</v>
      </c>
      <c r="J61" s="196">
        <f>H61/H53</f>
        <v>1.8362900715841891E-2</v>
      </c>
    </row>
    <row r="62" spans="2:10" x14ac:dyDescent="0.25">
      <c r="B62" s="194" t="s">
        <v>121</v>
      </c>
      <c r="C62" s="195">
        <v>0</v>
      </c>
      <c r="D62" s="195">
        <v>9</v>
      </c>
      <c r="E62" s="195">
        <v>71</v>
      </c>
      <c r="F62" s="195">
        <v>67</v>
      </c>
      <c r="G62" s="195">
        <v>45</v>
      </c>
      <c r="H62" s="195">
        <v>69</v>
      </c>
      <c r="I62" s="196">
        <f t="shared" si="7"/>
        <v>0.53333333333333344</v>
      </c>
      <c r="J62" s="196">
        <f>H62/H53</f>
        <v>2.1475256769374416E-2</v>
      </c>
    </row>
    <row r="63" spans="2:10" x14ac:dyDescent="0.25">
      <c r="B63" s="194" t="s">
        <v>130</v>
      </c>
      <c r="C63" s="195">
        <v>0</v>
      </c>
      <c r="D63" s="195">
        <v>6</v>
      </c>
      <c r="E63" s="195">
        <v>3</v>
      </c>
      <c r="F63" s="195">
        <v>14</v>
      </c>
      <c r="G63" s="195">
        <v>2</v>
      </c>
      <c r="H63" s="195">
        <v>16</v>
      </c>
      <c r="I63" s="196">
        <f t="shared" si="7"/>
        <v>7</v>
      </c>
      <c r="J63" s="196">
        <f>H63/H53</f>
        <v>4.9797696856520388E-3</v>
      </c>
    </row>
    <row r="64" spans="2:10" x14ac:dyDescent="0.25">
      <c r="B64" s="194" t="s">
        <v>133</v>
      </c>
      <c r="C64" s="195">
        <v>0</v>
      </c>
      <c r="D64" s="195">
        <v>3</v>
      </c>
      <c r="E64" s="195">
        <v>7</v>
      </c>
      <c r="F64" s="195">
        <v>13</v>
      </c>
      <c r="G64" s="195">
        <v>8</v>
      </c>
      <c r="H64" s="195">
        <v>7</v>
      </c>
      <c r="I64" s="196">
        <f t="shared" si="7"/>
        <v>-0.125</v>
      </c>
      <c r="J64" s="196">
        <f>H64/H53</f>
        <v>2.1786492374727671E-3</v>
      </c>
    </row>
    <row r="65" spans="2:10" x14ac:dyDescent="0.25">
      <c r="B65" s="199" t="s">
        <v>147</v>
      </c>
      <c r="C65" s="200">
        <f t="shared" ref="C65:H65" si="8">C57-SUM(C58:C64)</f>
        <v>0</v>
      </c>
      <c r="D65" s="200">
        <f t="shared" si="8"/>
        <v>204</v>
      </c>
      <c r="E65" s="200">
        <f t="shared" si="8"/>
        <v>655</v>
      </c>
      <c r="F65" s="200">
        <f t="shared" si="8"/>
        <v>942</v>
      </c>
      <c r="G65" s="200">
        <f t="shared" si="8"/>
        <v>994</v>
      </c>
      <c r="H65" s="200">
        <f t="shared" si="8"/>
        <v>762</v>
      </c>
      <c r="I65" s="201">
        <f t="shared" si="7"/>
        <v>-0.2334004024144869</v>
      </c>
      <c r="J65" s="201">
        <f>H65/H53</f>
        <v>0.23716153127917833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0</v>
      </c>
      <c r="D67" s="209">
        <v>3629</v>
      </c>
      <c r="E67" s="209">
        <v>13123</v>
      </c>
      <c r="F67" s="209">
        <v>11699</v>
      </c>
      <c r="G67" s="209">
        <v>17811</v>
      </c>
      <c r="H67" s="209">
        <v>15445</v>
      </c>
      <c r="I67" s="210">
        <f t="shared" ref="I67:I79" si="9">IFERROR(H67/G67-1,"-")</f>
        <v>-0.13283925663915552</v>
      </c>
      <c r="J67" s="210">
        <f>H67/H67</f>
        <v>1</v>
      </c>
    </row>
    <row r="68" spans="2:10" x14ac:dyDescent="0.25">
      <c r="B68" s="190" t="s">
        <v>99</v>
      </c>
      <c r="C68" s="191">
        <v>0</v>
      </c>
      <c r="D68" s="191">
        <v>1304</v>
      </c>
      <c r="E68" s="191">
        <v>2937</v>
      </c>
      <c r="F68" s="191">
        <v>234</v>
      </c>
      <c r="G68" s="191">
        <v>3515</v>
      </c>
      <c r="H68" s="191">
        <v>1985</v>
      </c>
      <c r="I68" s="192">
        <f t="shared" si="9"/>
        <v>-0.43527738264580373</v>
      </c>
      <c r="J68" s="192">
        <f>H68/H67</f>
        <v>0.12852055681450308</v>
      </c>
    </row>
    <row r="69" spans="2:10" x14ac:dyDescent="0.25">
      <c r="B69" s="194" t="s">
        <v>105</v>
      </c>
      <c r="C69" s="195">
        <v>0</v>
      </c>
      <c r="D69" s="195">
        <v>1287</v>
      </c>
      <c r="E69" s="195">
        <v>2225</v>
      </c>
      <c r="F69" s="195">
        <v>65</v>
      </c>
      <c r="G69" s="195">
        <v>188</v>
      </c>
      <c r="H69" s="195">
        <v>400</v>
      </c>
      <c r="I69" s="196">
        <f t="shared" si="9"/>
        <v>1.1276595744680851</v>
      </c>
      <c r="J69" s="196">
        <f>H69/H67</f>
        <v>2.5898348980252509E-2</v>
      </c>
    </row>
    <row r="70" spans="2:10" x14ac:dyDescent="0.25">
      <c r="B70" s="194" t="s">
        <v>102</v>
      </c>
      <c r="C70" s="195">
        <v>0</v>
      </c>
      <c r="D70" s="195">
        <v>17</v>
      </c>
      <c r="E70" s="195">
        <v>712</v>
      </c>
      <c r="F70" s="195">
        <v>169</v>
      </c>
      <c r="G70" s="195">
        <v>3327</v>
      </c>
      <c r="H70" s="195">
        <v>1585</v>
      </c>
      <c r="I70" s="196">
        <f t="shared" si="9"/>
        <v>-0.52359483017733699</v>
      </c>
      <c r="J70" s="196">
        <f>H70/H67</f>
        <v>0.10262220783425056</v>
      </c>
    </row>
    <row r="71" spans="2:10" x14ac:dyDescent="0.25">
      <c r="B71" s="190" t="s">
        <v>109</v>
      </c>
      <c r="C71" s="191">
        <v>0</v>
      </c>
      <c r="D71" s="191">
        <v>2325</v>
      </c>
      <c r="E71" s="191">
        <v>10186</v>
      </c>
      <c r="F71" s="191">
        <v>11465</v>
      </c>
      <c r="G71" s="191">
        <v>14296</v>
      </c>
      <c r="H71" s="191">
        <v>13460</v>
      </c>
      <c r="I71" s="192">
        <f t="shared" si="9"/>
        <v>-5.8477895914941236E-2</v>
      </c>
      <c r="J71" s="192">
        <f>H71/H67</f>
        <v>0.87147944318549697</v>
      </c>
    </row>
    <row r="72" spans="2:10" x14ac:dyDescent="0.25">
      <c r="B72" s="194" t="s">
        <v>112</v>
      </c>
      <c r="C72" s="195">
        <v>0</v>
      </c>
      <c r="D72" s="195">
        <v>472</v>
      </c>
      <c r="E72" s="195">
        <v>5565</v>
      </c>
      <c r="F72" s="195">
        <v>4974</v>
      </c>
      <c r="G72" s="195">
        <v>6138</v>
      </c>
      <c r="H72" s="195">
        <v>6900</v>
      </c>
      <c r="I72" s="196">
        <f t="shared" si="9"/>
        <v>0.1241446725317692</v>
      </c>
      <c r="J72" s="196">
        <f>H72/H67</f>
        <v>0.44674651990935577</v>
      </c>
    </row>
    <row r="73" spans="2:10" x14ac:dyDescent="0.25">
      <c r="B73" s="194" t="s">
        <v>115</v>
      </c>
      <c r="C73" s="195">
        <v>0</v>
      </c>
      <c r="D73" s="195">
        <v>180</v>
      </c>
      <c r="E73" s="195">
        <v>1225</v>
      </c>
      <c r="F73" s="195">
        <v>928</v>
      </c>
      <c r="G73" s="195">
        <v>394</v>
      </c>
      <c r="H73" s="195">
        <v>1100</v>
      </c>
      <c r="I73" s="196">
        <f t="shared" si="9"/>
        <v>1.7918781725888326</v>
      </c>
      <c r="J73" s="196">
        <f>H73/H67</f>
        <v>7.1220459695694405E-2</v>
      </c>
    </row>
    <row r="74" spans="2:10" x14ac:dyDescent="0.25">
      <c r="B74" s="194" t="s">
        <v>118</v>
      </c>
      <c r="C74" s="195">
        <v>0</v>
      </c>
      <c r="D74" s="195">
        <v>213</v>
      </c>
      <c r="E74" s="195">
        <v>1024</v>
      </c>
      <c r="F74" s="195">
        <v>1035</v>
      </c>
      <c r="G74" s="195">
        <v>3026</v>
      </c>
      <c r="H74" s="195">
        <v>925</v>
      </c>
      <c r="I74" s="196">
        <f t="shared" si="9"/>
        <v>-0.69431592861863844</v>
      </c>
      <c r="J74" s="196">
        <f>H74/H67</f>
        <v>5.988993201683393E-2</v>
      </c>
    </row>
    <row r="75" spans="2:10" x14ac:dyDescent="0.25">
      <c r="B75" s="194" t="s">
        <v>125</v>
      </c>
      <c r="C75" s="195">
        <v>0</v>
      </c>
      <c r="D75" s="195">
        <v>18</v>
      </c>
      <c r="E75" s="195">
        <v>77</v>
      </c>
      <c r="F75" s="195">
        <v>427</v>
      </c>
      <c r="G75" s="195">
        <v>459</v>
      </c>
      <c r="H75" s="195">
        <v>432</v>
      </c>
      <c r="I75" s="196">
        <f t="shared" si="9"/>
        <v>-5.8823529411764719E-2</v>
      </c>
      <c r="J75" s="196">
        <f>H75/H67</f>
        <v>2.7970216898672708E-2</v>
      </c>
    </row>
    <row r="76" spans="2:10" x14ac:dyDescent="0.25">
      <c r="B76" s="194" t="s">
        <v>121</v>
      </c>
      <c r="C76" s="195">
        <v>0</v>
      </c>
      <c r="D76" s="195">
        <v>41</v>
      </c>
      <c r="E76" s="195">
        <v>426</v>
      </c>
      <c r="F76" s="195">
        <v>268</v>
      </c>
      <c r="G76" s="195">
        <v>177</v>
      </c>
      <c r="H76" s="195">
        <v>298</v>
      </c>
      <c r="I76" s="196">
        <f t="shared" si="9"/>
        <v>0.68361581920903958</v>
      </c>
      <c r="J76" s="196">
        <f>H76/H67</f>
        <v>1.9294269990288118E-2</v>
      </c>
    </row>
    <row r="77" spans="2:10" x14ac:dyDescent="0.25">
      <c r="B77" s="194" t="s">
        <v>130</v>
      </c>
      <c r="C77" s="195">
        <v>0</v>
      </c>
      <c r="D77" s="195">
        <v>1</v>
      </c>
      <c r="E77" s="195">
        <v>98</v>
      </c>
      <c r="F77" s="195">
        <v>191</v>
      </c>
      <c r="G77" s="195">
        <v>94</v>
      </c>
      <c r="H77" s="195">
        <v>203</v>
      </c>
      <c r="I77" s="196">
        <f t="shared" si="9"/>
        <v>1.1595744680851063</v>
      </c>
      <c r="J77" s="196">
        <f>H77/H67</f>
        <v>1.3143412107478148E-2</v>
      </c>
    </row>
    <row r="78" spans="2:10" x14ac:dyDescent="0.25">
      <c r="B78" s="194" t="s">
        <v>133</v>
      </c>
      <c r="C78" s="195">
        <v>0</v>
      </c>
      <c r="D78" s="195">
        <v>0</v>
      </c>
      <c r="E78" s="195">
        <v>1</v>
      </c>
      <c r="F78" s="195">
        <v>186</v>
      </c>
      <c r="G78" s="195">
        <v>276</v>
      </c>
      <c r="H78" s="195">
        <v>192</v>
      </c>
      <c r="I78" s="196">
        <f t="shared" si="9"/>
        <v>-0.30434782608695654</v>
      </c>
      <c r="J78" s="196">
        <f>H78/H67</f>
        <v>1.2431207510521205E-2</v>
      </c>
    </row>
    <row r="79" spans="2:10" x14ac:dyDescent="0.25">
      <c r="B79" s="199" t="s">
        <v>147</v>
      </c>
      <c r="C79" s="200">
        <f t="shared" ref="C79:H79" si="10">C71-SUM(C72:C78)</f>
        <v>0</v>
      </c>
      <c r="D79" s="200">
        <f t="shared" si="10"/>
        <v>1400</v>
      </c>
      <c r="E79" s="200">
        <f t="shared" si="10"/>
        <v>1770</v>
      </c>
      <c r="F79" s="200">
        <f t="shared" si="10"/>
        <v>3456</v>
      </c>
      <c r="G79" s="200">
        <f t="shared" si="10"/>
        <v>3732</v>
      </c>
      <c r="H79" s="200">
        <f t="shared" si="10"/>
        <v>3410</v>
      </c>
      <c r="I79" s="201">
        <f t="shared" si="9"/>
        <v>-8.6280814576634501E-2</v>
      </c>
      <c r="J79" s="201">
        <f>H79/H67</f>
        <v>0.22078342505665263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0</v>
      </c>
      <c r="D81" s="209">
        <v>8112</v>
      </c>
      <c r="E81" s="209">
        <v>60780</v>
      </c>
      <c r="F81" s="209">
        <v>65148</v>
      </c>
      <c r="G81" s="209">
        <v>66545</v>
      </c>
      <c r="H81" s="209">
        <v>76454</v>
      </c>
      <c r="I81" s="210">
        <f t="shared" ref="I81:I93" si="11">IFERROR(H81/G81-1,"-")</f>
        <v>0.14890675482756022</v>
      </c>
      <c r="J81" s="210">
        <f>H81/H81</f>
        <v>1</v>
      </c>
    </row>
    <row r="82" spans="2:10" x14ac:dyDescent="0.25">
      <c r="B82" s="190" t="s">
        <v>99</v>
      </c>
      <c r="C82" s="191">
        <v>0</v>
      </c>
      <c r="D82" s="191">
        <v>4130</v>
      </c>
      <c r="E82" s="191">
        <v>29771</v>
      </c>
      <c r="F82" s="191">
        <v>30357</v>
      </c>
      <c r="G82" s="191">
        <v>29692</v>
      </c>
      <c r="H82" s="191">
        <v>35629</v>
      </c>
      <c r="I82" s="192">
        <f t="shared" si="11"/>
        <v>0.19995284925232393</v>
      </c>
      <c r="J82" s="192">
        <f>H82/H81</f>
        <v>0.46601878253590395</v>
      </c>
    </row>
    <row r="83" spans="2:10" x14ac:dyDescent="0.25">
      <c r="B83" s="194" t="s">
        <v>105</v>
      </c>
      <c r="C83" s="195">
        <v>0</v>
      </c>
      <c r="D83" s="195">
        <v>1621</v>
      </c>
      <c r="E83" s="195">
        <v>9991</v>
      </c>
      <c r="F83" s="195">
        <v>9086</v>
      </c>
      <c r="G83" s="195">
        <v>7985</v>
      </c>
      <c r="H83" s="195">
        <v>8064</v>
      </c>
      <c r="I83" s="196">
        <f t="shared" si="11"/>
        <v>9.8935504070132296E-3</v>
      </c>
      <c r="J83" s="196">
        <f>H83/H81</f>
        <v>0.10547518769456143</v>
      </c>
    </row>
    <row r="84" spans="2:10" x14ac:dyDescent="0.25">
      <c r="B84" s="194" t="s">
        <v>102</v>
      </c>
      <c r="C84" s="195">
        <v>0</v>
      </c>
      <c r="D84" s="195">
        <v>2509</v>
      </c>
      <c r="E84" s="195">
        <v>19780</v>
      </c>
      <c r="F84" s="195">
        <v>21271</v>
      </c>
      <c r="G84" s="195">
        <v>21707</v>
      </c>
      <c r="H84" s="195">
        <v>27565</v>
      </c>
      <c r="I84" s="196">
        <f t="shared" si="11"/>
        <v>0.26986686322384479</v>
      </c>
      <c r="J84" s="196">
        <f>H84/H81</f>
        <v>0.36054359484134252</v>
      </c>
    </row>
    <row r="85" spans="2:10" x14ac:dyDescent="0.25">
      <c r="B85" s="190" t="s">
        <v>109</v>
      </c>
      <c r="C85" s="191">
        <v>0</v>
      </c>
      <c r="D85" s="191">
        <v>3982</v>
      </c>
      <c r="E85" s="191">
        <v>31009</v>
      </c>
      <c r="F85" s="191">
        <v>34791</v>
      </c>
      <c r="G85" s="191">
        <v>36853</v>
      </c>
      <c r="H85" s="191">
        <v>40825</v>
      </c>
      <c r="I85" s="192">
        <f t="shared" si="11"/>
        <v>0.10777955661682892</v>
      </c>
      <c r="J85" s="192">
        <f>H85/H81</f>
        <v>0.5339812174640961</v>
      </c>
    </row>
    <row r="86" spans="2:10" x14ac:dyDescent="0.25">
      <c r="B86" s="194" t="s">
        <v>112</v>
      </c>
      <c r="C86" s="195">
        <v>0</v>
      </c>
      <c r="D86" s="195">
        <v>223</v>
      </c>
      <c r="E86" s="195">
        <v>5980</v>
      </c>
      <c r="F86" s="195">
        <v>6310</v>
      </c>
      <c r="G86" s="195">
        <v>6601</v>
      </c>
      <c r="H86" s="195">
        <v>7558</v>
      </c>
      <c r="I86" s="196">
        <f t="shared" si="11"/>
        <v>0.14497803363126804</v>
      </c>
      <c r="J86" s="196">
        <f>H86/H81</f>
        <v>9.8856828942893771E-2</v>
      </c>
    </row>
    <row r="87" spans="2:10" x14ac:dyDescent="0.25">
      <c r="B87" s="194" t="s">
        <v>115</v>
      </c>
      <c r="C87" s="195">
        <v>0</v>
      </c>
      <c r="D87" s="195">
        <v>670</v>
      </c>
      <c r="E87" s="195">
        <v>10086</v>
      </c>
      <c r="F87" s="195">
        <v>10947</v>
      </c>
      <c r="G87" s="195">
        <v>10802</v>
      </c>
      <c r="H87" s="195">
        <v>11682</v>
      </c>
      <c r="I87" s="196">
        <f t="shared" si="11"/>
        <v>8.1466395112016254E-2</v>
      </c>
      <c r="J87" s="196">
        <f>H87/H81</f>
        <v>0.15279776074502316</v>
      </c>
    </row>
    <row r="88" spans="2:10" x14ac:dyDescent="0.25">
      <c r="B88" s="194" t="s">
        <v>118</v>
      </c>
      <c r="C88" s="195">
        <v>0</v>
      </c>
      <c r="D88" s="195">
        <v>595</v>
      </c>
      <c r="E88" s="195">
        <v>3289</v>
      </c>
      <c r="F88" s="195">
        <v>3992</v>
      </c>
      <c r="G88" s="195">
        <v>5053</v>
      </c>
      <c r="H88" s="195">
        <v>5677</v>
      </c>
      <c r="I88" s="196">
        <f t="shared" si="11"/>
        <v>0.1234909954482486</v>
      </c>
      <c r="J88" s="196">
        <f>H88/H81</f>
        <v>7.4253799670390044E-2</v>
      </c>
    </row>
    <row r="89" spans="2:10" x14ac:dyDescent="0.25">
      <c r="B89" s="194" t="s">
        <v>125</v>
      </c>
      <c r="C89" s="195">
        <v>0</v>
      </c>
      <c r="D89" s="195">
        <v>50</v>
      </c>
      <c r="E89" s="195">
        <v>905</v>
      </c>
      <c r="F89" s="195">
        <v>706</v>
      </c>
      <c r="G89" s="195">
        <v>1179</v>
      </c>
      <c r="H89" s="195">
        <v>1026</v>
      </c>
      <c r="I89" s="196">
        <f t="shared" si="11"/>
        <v>-0.12977099236641221</v>
      </c>
      <c r="J89" s="196">
        <f>H89/H81</f>
        <v>1.3419834148638397E-2</v>
      </c>
    </row>
    <row r="90" spans="2:10" x14ac:dyDescent="0.25">
      <c r="B90" s="194" t="s">
        <v>121</v>
      </c>
      <c r="C90" s="195">
        <v>0</v>
      </c>
      <c r="D90" s="195">
        <v>44</v>
      </c>
      <c r="E90" s="195">
        <v>523</v>
      </c>
      <c r="F90" s="195">
        <v>328</v>
      </c>
      <c r="G90" s="195">
        <v>505</v>
      </c>
      <c r="H90" s="195">
        <v>497</v>
      </c>
      <c r="I90" s="196">
        <f t="shared" si="11"/>
        <v>-1.5841584158415856E-2</v>
      </c>
      <c r="J90" s="196">
        <f>H90/H81</f>
        <v>6.5006409082585606E-3</v>
      </c>
    </row>
    <row r="91" spans="2:10" x14ac:dyDescent="0.25">
      <c r="B91" s="194" t="s">
        <v>130</v>
      </c>
      <c r="C91" s="195">
        <v>0</v>
      </c>
      <c r="D91" s="195">
        <v>14</v>
      </c>
      <c r="E91" s="195">
        <v>477</v>
      </c>
      <c r="F91" s="195">
        <v>518</v>
      </c>
      <c r="G91" s="195">
        <v>300</v>
      </c>
      <c r="H91" s="195">
        <v>441</v>
      </c>
      <c r="I91" s="196">
        <f t="shared" si="11"/>
        <v>0.47</v>
      </c>
      <c r="J91" s="196">
        <f>H91/H81</f>
        <v>5.7681743270463284E-3</v>
      </c>
    </row>
    <row r="92" spans="2:10" x14ac:dyDescent="0.25">
      <c r="B92" s="194" t="s">
        <v>133</v>
      </c>
      <c r="C92" s="195">
        <v>0</v>
      </c>
      <c r="D92" s="195">
        <v>19</v>
      </c>
      <c r="E92" s="195">
        <v>625</v>
      </c>
      <c r="F92" s="195">
        <v>823</v>
      </c>
      <c r="G92" s="195">
        <v>657</v>
      </c>
      <c r="H92" s="195">
        <v>354</v>
      </c>
      <c r="I92" s="196">
        <f t="shared" si="11"/>
        <v>-0.46118721461187218</v>
      </c>
      <c r="J92" s="196">
        <f>H92/H81</f>
        <v>4.6302351740916108E-3</v>
      </c>
    </row>
    <row r="93" spans="2:10" x14ac:dyDescent="0.25">
      <c r="B93" s="199" t="s">
        <v>147</v>
      </c>
      <c r="C93" s="200">
        <f t="shared" ref="C93:H93" si="12">C85-SUM(C86:C92)</f>
        <v>0</v>
      </c>
      <c r="D93" s="200">
        <f t="shared" si="12"/>
        <v>2367</v>
      </c>
      <c r="E93" s="200">
        <f t="shared" si="12"/>
        <v>9124</v>
      </c>
      <c r="F93" s="200">
        <f t="shared" si="12"/>
        <v>11167</v>
      </c>
      <c r="G93" s="200">
        <f t="shared" si="12"/>
        <v>11756</v>
      </c>
      <c r="H93" s="200">
        <f t="shared" si="12"/>
        <v>13590</v>
      </c>
      <c r="I93" s="201">
        <f t="shared" si="11"/>
        <v>0.15600544402858119</v>
      </c>
      <c r="J93" s="201">
        <f>H93/H81</f>
        <v>0.1777539435477542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0</v>
      </c>
      <c r="D95" s="209">
        <v>1830</v>
      </c>
      <c r="E95" s="209">
        <v>4075</v>
      </c>
      <c r="F95" s="209">
        <v>5170</v>
      </c>
      <c r="G95" s="209">
        <v>5054</v>
      </c>
      <c r="H95" s="209">
        <v>4308</v>
      </c>
      <c r="I95" s="210">
        <f t="shared" ref="I95:I107" si="13">IFERROR(H95/G95-1,"-")</f>
        <v>-0.147605856747131</v>
      </c>
      <c r="J95" s="210">
        <f>H95/H95</f>
        <v>1</v>
      </c>
    </row>
    <row r="96" spans="2:10" x14ac:dyDescent="0.25">
      <c r="B96" s="190" t="s">
        <v>99</v>
      </c>
      <c r="C96" s="191">
        <v>0</v>
      </c>
      <c r="D96" s="191">
        <v>1023</v>
      </c>
      <c r="E96" s="191">
        <v>2629</v>
      </c>
      <c r="F96" s="191">
        <v>3521</v>
      </c>
      <c r="G96" s="191">
        <v>3276</v>
      </c>
      <c r="H96" s="191">
        <v>2835</v>
      </c>
      <c r="I96" s="192">
        <f t="shared" si="13"/>
        <v>-0.13461538461538458</v>
      </c>
      <c r="J96" s="192">
        <f>H96/H95</f>
        <v>0.6580779944289693</v>
      </c>
    </row>
    <row r="97" spans="2:10" x14ac:dyDescent="0.25">
      <c r="B97" s="194" t="s">
        <v>105</v>
      </c>
      <c r="C97" s="195">
        <v>0</v>
      </c>
      <c r="D97" s="195">
        <v>500</v>
      </c>
      <c r="E97" s="195">
        <v>1381</v>
      </c>
      <c r="F97" s="195">
        <v>1179</v>
      </c>
      <c r="G97" s="195">
        <v>719</v>
      </c>
      <c r="H97" s="195">
        <v>830</v>
      </c>
      <c r="I97" s="196">
        <f t="shared" si="13"/>
        <v>0.15438108484005553</v>
      </c>
      <c r="J97" s="196">
        <f>H97/H95</f>
        <v>0.19266480965645311</v>
      </c>
    </row>
    <row r="98" spans="2:10" x14ac:dyDescent="0.25">
      <c r="B98" s="194" t="s">
        <v>102</v>
      </c>
      <c r="C98" s="195">
        <v>0</v>
      </c>
      <c r="D98" s="195">
        <v>523</v>
      </c>
      <c r="E98" s="195">
        <v>1248</v>
      </c>
      <c r="F98" s="195">
        <v>2342</v>
      </c>
      <c r="G98" s="195">
        <v>2557</v>
      </c>
      <c r="H98" s="195">
        <v>2005</v>
      </c>
      <c r="I98" s="196">
        <f t="shared" si="13"/>
        <v>-0.21587798201016817</v>
      </c>
      <c r="J98" s="196">
        <f>H98/H95</f>
        <v>0.46541318477251625</v>
      </c>
    </row>
    <row r="99" spans="2:10" x14ac:dyDescent="0.25">
      <c r="B99" s="190" t="s">
        <v>109</v>
      </c>
      <c r="C99" s="191">
        <v>0</v>
      </c>
      <c r="D99" s="191">
        <v>807</v>
      </c>
      <c r="E99" s="191">
        <v>1446</v>
      </c>
      <c r="F99" s="191">
        <v>1649</v>
      </c>
      <c r="G99" s="191">
        <v>1778</v>
      </c>
      <c r="H99" s="191">
        <v>1473</v>
      </c>
      <c r="I99" s="192">
        <f t="shared" si="13"/>
        <v>-0.17154105736782899</v>
      </c>
      <c r="J99" s="192">
        <f>H99/H95</f>
        <v>0.34192200557103064</v>
      </c>
    </row>
    <row r="100" spans="2:10" x14ac:dyDescent="0.25">
      <c r="B100" s="194" t="s">
        <v>112</v>
      </c>
      <c r="C100" s="195">
        <v>0</v>
      </c>
      <c r="D100" s="195">
        <v>17</v>
      </c>
      <c r="E100" s="195">
        <v>129</v>
      </c>
      <c r="F100" s="195">
        <v>155</v>
      </c>
      <c r="G100" s="195">
        <v>248</v>
      </c>
      <c r="H100" s="195">
        <v>127</v>
      </c>
      <c r="I100" s="196">
        <f t="shared" si="13"/>
        <v>-0.48790322580645162</v>
      </c>
      <c r="J100" s="196">
        <f>H100/H95</f>
        <v>2.9480037140204272E-2</v>
      </c>
    </row>
    <row r="101" spans="2:10" x14ac:dyDescent="0.25">
      <c r="B101" s="194" t="s">
        <v>115</v>
      </c>
      <c r="C101" s="195">
        <v>0</v>
      </c>
      <c r="D101" s="195">
        <v>83</v>
      </c>
      <c r="E101" s="195">
        <v>352</v>
      </c>
      <c r="F101" s="195">
        <v>358</v>
      </c>
      <c r="G101" s="195">
        <v>348</v>
      </c>
      <c r="H101" s="195">
        <v>295</v>
      </c>
      <c r="I101" s="196">
        <f t="shared" si="13"/>
        <v>-0.1522988505747126</v>
      </c>
      <c r="J101" s="196">
        <f>H101/H95</f>
        <v>6.8477251624883939E-2</v>
      </c>
    </row>
    <row r="102" spans="2:10" x14ac:dyDescent="0.25">
      <c r="B102" s="194" t="s">
        <v>118</v>
      </c>
      <c r="C102" s="195">
        <v>0</v>
      </c>
      <c r="D102" s="195">
        <v>363</v>
      </c>
      <c r="E102" s="195">
        <v>282</v>
      </c>
      <c r="F102" s="195">
        <v>300</v>
      </c>
      <c r="G102" s="195">
        <v>339</v>
      </c>
      <c r="H102" s="195">
        <v>287</v>
      </c>
      <c r="I102" s="196">
        <f t="shared" si="13"/>
        <v>-0.15339233038348088</v>
      </c>
      <c r="J102" s="196">
        <f>H102/H95</f>
        <v>6.662024141132776E-2</v>
      </c>
    </row>
    <row r="103" spans="2:10" x14ac:dyDescent="0.25">
      <c r="B103" s="194" t="s">
        <v>125</v>
      </c>
      <c r="C103" s="195">
        <v>0</v>
      </c>
      <c r="D103" s="195">
        <v>12</v>
      </c>
      <c r="E103" s="195">
        <v>104</v>
      </c>
      <c r="F103" s="195">
        <v>80</v>
      </c>
      <c r="G103" s="195">
        <v>62</v>
      </c>
      <c r="H103" s="195">
        <v>48</v>
      </c>
      <c r="I103" s="196">
        <f t="shared" si="13"/>
        <v>-0.22580645161290325</v>
      </c>
      <c r="J103" s="196">
        <f>H103/H95</f>
        <v>1.1142061281337047E-2</v>
      </c>
    </row>
    <row r="104" spans="2:10" x14ac:dyDescent="0.25">
      <c r="B104" s="194" t="s">
        <v>121</v>
      </c>
      <c r="C104" s="195">
        <v>0</v>
      </c>
      <c r="D104" s="195">
        <v>35</v>
      </c>
      <c r="E104" s="195">
        <v>60</v>
      </c>
      <c r="F104" s="195">
        <v>44</v>
      </c>
      <c r="G104" s="195">
        <v>87</v>
      </c>
      <c r="H104" s="195">
        <v>94</v>
      </c>
      <c r="I104" s="196">
        <f t="shared" si="13"/>
        <v>8.0459770114942541E-2</v>
      </c>
      <c r="J104" s="196">
        <f>H104/H95</f>
        <v>2.181987000928505E-2</v>
      </c>
    </row>
    <row r="105" spans="2:10" x14ac:dyDescent="0.25">
      <c r="B105" s="194" t="s">
        <v>130</v>
      </c>
      <c r="C105" s="195">
        <v>0</v>
      </c>
      <c r="D105" s="195">
        <v>5</v>
      </c>
      <c r="E105" s="195">
        <v>10</v>
      </c>
      <c r="F105" s="195">
        <v>16</v>
      </c>
      <c r="G105" s="195">
        <v>0</v>
      </c>
      <c r="H105" s="195">
        <v>12</v>
      </c>
      <c r="I105" s="196" t="str">
        <f t="shared" si="13"/>
        <v>-</v>
      </c>
      <c r="J105" s="196">
        <f>H105/H95</f>
        <v>2.7855153203342618E-3</v>
      </c>
    </row>
    <row r="106" spans="2:10" x14ac:dyDescent="0.25">
      <c r="B106" s="194" t="s">
        <v>133</v>
      </c>
      <c r="C106" s="195">
        <v>0</v>
      </c>
      <c r="D106" s="195">
        <v>8</v>
      </c>
      <c r="E106" s="195">
        <v>2</v>
      </c>
      <c r="F106" s="195">
        <v>22</v>
      </c>
      <c r="G106" s="195">
        <v>20</v>
      </c>
      <c r="H106" s="195">
        <v>6</v>
      </c>
      <c r="I106" s="196">
        <f t="shared" si="13"/>
        <v>-0.7</v>
      </c>
      <c r="J106" s="196">
        <f>H106/H95</f>
        <v>1.3927576601671309E-3</v>
      </c>
    </row>
    <row r="107" spans="2:10" x14ac:dyDescent="0.25">
      <c r="B107" s="199" t="s">
        <v>147</v>
      </c>
      <c r="C107" s="200">
        <f t="shared" ref="C107:H107" si="14">C99-SUM(C100:C106)</f>
        <v>0</v>
      </c>
      <c r="D107" s="200">
        <f t="shared" si="14"/>
        <v>284</v>
      </c>
      <c r="E107" s="200">
        <f t="shared" si="14"/>
        <v>507</v>
      </c>
      <c r="F107" s="200">
        <f t="shared" si="14"/>
        <v>674</v>
      </c>
      <c r="G107" s="200">
        <f t="shared" si="14"/>
        <v>674</v>
      </c>
      <c r="H107" s="200">
        <f t="shared" si="14"/>
        <v>604</v>
      </c>
      <c r="I107" s="201">
        <f t="shared" si="13"/>
        <v>-0.10385756676557867</v>
      </c>
      <c r="J107" s="201">
        <f>H107/H95</f>
        <v>0.14020427112349118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0</v>
      </c>
      <c r="D109" s="209">
        <v>5874</v>
      </c>
      <c r="E109" s="209">
        <v>16329</v>
      </c>
      <c r="F109" s="209">
        <v>26292</v>
      </c>
      <c r="G109" s="209">
        <v>20460</v>
      </c>
      <c r="H109" s="209">
        <v>24747</v>
      </c>
      <c r="I109" s="210">
        <f t="shared" ref="I109:I121" si="15">IFERROR(H109/G109-1,"-")</f>
        <v>0.20953079178885625</v>
      </c>
      <c r="J109" s="210">
        <f>H109/H109</f>
        <v>1</v>
      </c>
    </row>
    <row r="110" spans="2:10" x14ac:dyDescent="0.25">
      <c r="B110" s="190" t="s">
        <v>99</v>
      </c>
      <c r="C110" s="191">
        <v>0</v>
      </c>
      <c r="D110" s="191">
        <v>4074</v>
      </c>
      <c r="E110" s="191">
        <v>4092</v>
      </c>
      <c r="F110" s="191">
        <v>6591</v>
      </c>
      <c r="G110" s="191">
        <v>3903</v>
      </c>
      <c r="H110" s="191">
        <v>5363</v>
      </c>
      <c r="I110" s="192">
        <f t="shared" si="15"/>
        <v>0.37407122726108133</v>
      </c>
      <c r="J110" s="192">
        <f>H110/H109</f>
        <v>0.21671313694589242</v>
      </c>
    </row>
    <row r="111" spans="2:10" x14ac:dyDescent="0.25">
      <c r="B111" s="194" t="s">
        <v>105</v>
      </c>
      <c r="C111" s="195">
        <v>0</v>
      </c>
      <c r="D111" s="195">
        <v>3816</v>
      </c>
      <c r="E111" s="195">
        <v>1744</v>
      </c>
      <c r="F111" s="195">
        <v>3895</v>
      </c>
      <c r="G111" s="195">
        <v>1119</v>
      </c>
      <c r="H111" s="195">
        <v>1856</v>
      </c>
      <c r="I111" s="196">
        <f t="shared" si="15"/>
        <v>0.65862377122430749</v>
      </c>
      <c r="J111" s="196">
        <f>H111/H109</f>
        <v>7.4998989776538572E-2</v>
      </c>
    </row>
    <row r="112" spans="2:10" x14ac:dyDescent="0.25">
      <c r="B112" s="194" t="s">
        <v>102</v>
      </c>
      <c r="C112" s="195">
        <v>0</v>
      </c>
      <c r="D112" s="195">
        <v>258</v>
      </c>
      <c r="E112" s="195">
        <v>2348</v>
      </c>
      <c r="F112" s="195">
        <v>2696</v>
      </c>
      <c r="G112" s="195">
        <v>2784</v>
      </c>
      <c r="H112" s="195">
        <v>3507</v>
      </c>
      <c r="I112" s="196">
        <f t="shared" si="15"/>
        <v>0.25969827586206895</v>
      </c>
      <c r="J112" s="196">
        <f>H112/H109</f>
        <v>0.14171414716935385</v>
      </c>
    </row>
    <row r="113" spans="2:10" x14ac:dyDescent="0.25">
      <c r="B113" s="190" t="s">
        <v>109</v>
      </c>
      <c r="C113" s="191">
        <v>0</v>
      </c>
      <c r="D113" s="191">
        <v>1800</v>
      </c>
      <c r="E113" s="191">
        <v>12237</v>
      </c>
      <c r="F113" s="191">
        <v>19701</v>
      </c>
      <c r="G113" s="191">
        <v>16557</v>
      </c>
      <c r="H113" s="191">
        <v>19384</v>
      </c>
      <c r="I113" s="192">
        <f t="shared" si="15"/>
        <v>0.17074349217853468</v>
      </c>
      <c r="J113" s="192">
        <f>H113/H109</f>
        <v>0.78328686305410755</v>
      </c>
    </row>
    <row r="114" spans="2:10" x14ac:dyDescent="0.25">
      <c r="B114" s="194" t="s">
        <v>112</v>
      </c>
      <c r="C114" s="195">
        <v>0</v>
      </c>
      <c r="D114" s="195">
        <v>79</v>
      </c>
      <c r="E114" s="195">
        <v>7844</v>
      </c>
      <c r="F114" s="195">
        <v>12880</v>
      </c>
      <c r="G114" s="195">
        <v>10335</v>
      </c>
      <c r="H114" s="195">
        <v>11340</v>
      </c>
      <c r="I114" s="196">
        <f t="shared" si="15"/>
        <v>9.7242380261248096E-2</v>
      </c>
      <c r="J114" s="196">
        <f>H114/H109</f>
        <v>0.4582373621044975</v>
      </c>
    </row>
    <row r="115" spans="2:10" x14ac:dyDescent="0.25">
      <c r="B115" s="194" t="s">
        <v>115</v>
      </c>
      <c r="C115" s="195">
        <v>0</v>
      </c>
      <c r="D115" s="195">
        <v>336</v>
      </c>
      <c r="E115" s="195">
        <v>450</v>
      </c>
      <c r="F115" s="195">
        <v>1079</v>
      </c>
      <c r="G115" s="195">
        <v>593</v>
      </c>
      <c r="H115" s="195">
        <v>1089</v>
      </c>
      <c r="I115" s="196">
        <f t="shared" si="15"/>
        <v>0.83642495784148396</v>
      </c>
      <c r="J115" s="196">
        <f>H115/H109</f>
        <v>4.4005333979876347E-2</v>
      </c>
    </row>
    <row r="116" spans="2:10" x14ac:dyDescent="0.25">
      <c r="B116" s="194" t="s">
        <v>118</v>
      </c>
      <c r="C116" s="195">
        <v>0</v>
      </c>
      <c r="D116" s="195">
        <v>449</v>
      </c>
      <c r="E116" s="195">
        <v>757</v>
      </c>
      <c r="F116" s="195">
        <v>1968</v>
      </c>
      <c r="G116" s="195">
        <v>1348</v>
      </c>
      <c r="H116" s="195">
        <v>1529</v>
      </c>
      <c r="I116" s="196">
        <f t="shared" si="15"/>
        <v>0.13427299703264084</v>
      </c>
      <c r="J116" s="196">
        <f>H116/H109</f>
        <v>6.1785266901038513E-2</v>
      </c>
    </row>
    <row r="117" spans="2:10" x14ac:dyDescent="0.25">
      <c r="B117" s="194" t="s">
        <v>125</v>
      </c>
      <c r="C117" s="195">
        <v>0</v>
      </c>
      <c r="D117" s="195">
        <v>51</v>
      </c>
      <c r="E117" s="195">
        <v>396</v>
      </c>
      <c r="F117" s="195">
        <v>772</v>
      </c>
      <c r="G117" s="195">
        <v>713</v>
      </c>
      <c r="H117" s="195">
        <v>729</v>
      </c>
      <c r="I117" s="196">
        <f t="shared" si="15"/>
        <v>2.244039270687237E-2</v>
      </c>
      <c r="J117" s="196">
        <f>H117/H109</f>
        <v>2.9458116135289127E-2</v>
      </c>
    </row>
    <row r="118" spans="2:10" x14ac:dyDescent="0.25">
      <c r="B118" s="194" t="s">
        <v>121</v>
      </c>
      <c r="C118" s="195">
        <v>0</v>
      </c>
      <c r="D118" s="195">
        <v>91</v>
      </c>
      <c r="E118" s="195">
        <v>533</v>
      </c>
      <c r="F118" s="195">
        <v>264</v>
      </c>
      <c r="G118" s="195">
        <v>408</v>
      </c>
      <c r="H118" s="195">
        <v>463</v>
      </c>
      <c r="I118" s="196">
        <f t="shared" si="15"/>
        <v>0.13480392156862742</v>
      </c>
      <c r="J118" s="196">
        <f>H118/H109</f>
        <v>1.8709338505677457E-2</v>
      </c>
    </row>
    <row r="119" spans="2:10" x14ac:dyDescent="0.25">
      <c r="B119" s="194" t="s">
        <v>130</v>
      </c>
      <c r="C119" s="195">
        <v>0</v>
      </c>
      <c r="D119" s="195">
        <v>4</v>
      </c>
      <c r="E119" s="195">
        <v>60</v>
      </c>
      <c r="F119" s="195">
        <v>53</v>
      </c>
      <c r="G119" s="195">
        <v>57</v>
      </c>
      <c r="H119" s="195">
        <v>90</v>
      </c>
      <c r="I119" s="196">
        <f t="shared" si="15"/>
        <v>0.57894736842105265</v>
      </c>
      <c r="J119" s="196">
        <f>H119/H109</f>
        <v>3.6368044611468056E-3</v>
      </c>
    </row>
    <row r="120" spans="2:10" x14ac:dyDescent="0.25">
      <c r="B120" s="194" t="s">
        <v>133</v>
      </c>
      <c r="C120" s="195">
        <v>0</v>
      </c>
      <c r="D120" s="195">
        <v>4</v>
      </c>
      <c r="E120" s="195">
        <v>67</v>
      </c>
      <c r="F120" s="195">
        <v>26</v>
      </c>
      <c r="G120" s="195">
        <v>55</v>
      </c>
      <c r="H120" s="195">
        <v>69</v>
      </c>
      <c r="I120" s="196">
        <f t="shared" si="15"/>
        <v>0.25454545454545463</v>
      </c>
      <c r="J120" s="196">
        <f>H120/H109</f>
        <v>2.7882167535458842E-3</v>
      </c>
    </row>
    <row r="121" spans="2:10" x14ac:dyDescent="0.25">
      <c r="B121" s="199" t="s">
        <v>147</v>
      </c>
      <c r="C121" s="200">
        <f t="shared" ref="C121:H121" si="16">C113-SUM(C114:C120)</f>
        <v>0</v>
      </c>
      <c r="D121" s="200">
        <f t="shared" si="16"/>
        <v>786</v>
      </c>
      <c r="E121" s="200">
        <f t="shared" si="16"/>
        <v>2130</v>
      </c>
      <c r="F121" s="200">
        <f t="shared" si="16"/>
        <v>2659</v>
      </c>
      <c r="G121" s="200">
        <f t="shared" si="16"/>
        <v>3048</v>
      </c>
      <c r="H121" s="200">
        <f t="shared" si="16"/>
        <v>4075</v>
      </c>
      <c r="I121" s="201">
        <f t="shared" si="15"/>
        <v>0.33694225721784776</v>
      </c>
      <c r="J121" s="201">
        <f>H121/H109</f>
        <v>0.16466642421303593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0</v>
      </c>
      <c r="D123" s="209">
        <v>9597</v>
      </c>
      <c r="E123" s="209">
        <v>17340</v>
      </c>
      <c r="F123" s="209">
        <v>19154</v>
      </c>
      <c r="G123" s="209">
        <v>19029</v>
      </c>
      <c r="H123" s="209">
        <v>20857</v>
      </c>
      <c r="I123" s="210">
        <f t="shared" ref="I123:I135" si="17">IFERROR(H123/G123-1,"-")</f>
        <v>9.6063902464659234E-2</v>
      </c>
      <c r="J123" s="210">
        <f>H123/H123</f>
        <v>1</v>
      </c>
    </row>
    <row r="124" spans="2:10" x14ac:dyDescent="0.25">
      <c r="B124" s="190" t="s">
        <v>99</v>
      </c>
      <c r="C124" s="191">
        <v>0</v>
      </c>
      <c r="D124" s="191">
        <v>6233</v>
      </c>
      <c r="E124" s="191">
        <v>10703</v>
      </c>
      <c r="F124" s="191">
        <v>12270</v>
      </c>
      <c r="G124" s="191">
        <v>11832</v>
      </c>
      <c r="H124" s="191">
        <v>12892</v>
      </c>
      <c r="I124" s="192">
        <f t="shared" si="17"/>
        <v>8.9587559161595776E-2</v>
      </c>
      <c r="J124" s="192">
        <f>H124/H123</f>
        <v>0.61811382269741577</v>
      </c>
    </row>
    <row r="125" spans="2:10" x14ac:dyDescent="0.25">
      <c r="B125" s="194" t="s">
        <v>105</v>
      </c>
      <c r="C125" s="195">
        <v>0</v>
      </c>
      <c r="D125" s="195">
        <v>3070</v>
      </c>
      <c r="E125" s="195">
        <v>6233</v>
      </c>
      <c r="F125" s="195">
        <v>5675</v>
      </c>
      <c r="G125" s="195">
        <v>4760</v>
      </c>
      <c r="H125" s="195">
        <v>6754</v>
      </c>
      <c r="I125" s="196">
        <f t="shared" si="17"/>
        <v>0.41890756302521015</v>
      </c>
      <c r="J125" s="196">
        <f>H125/H123</f>
        <v>0.32382413578175195</v>
      </c>
    </row>
    <row r="126" spans="2:10" x14ac:dyDescent="0.25">
      <c r="B126" s="194" t="s">
        <v>102</v>
      </c>
      <c r="C126" s="195">
        <v>0</v>
      </c>
      <c r="D126" s="195">
        <v>3163</v>
      </c>
      <c r="E126" s="195">
        <v>4470</v>
      </c>
      <c r="F126" s="195">
        <v>6595</v>
      </c>
      <c r="G126" s="195">
        <v>7072</v>
      </c>
      <c r="H126" s="195">
        <v>6138</v>
      </c>
      <c r="I126" s="196">
        <f t="shared" si="17"/>
        <v>-0.13207013574660631</v>
      </c>
      <c r="J126" s="196">
        <f>H126/H123</f>
        <v>0.29428968691566382</v>
      </c>
    </row>
    <row r="127" spans="2:10" x14ac:dyDescent="0.25">
      <c r="B127" s="190" t="s">
        <v>109</v>
      </c>
      <c r="C127" s="191">
        <v>0</v>
      </c>
      <c r="D127" s="191">
        <v>3364</v>
      </c>
      <c r="E127" s="191">
        <v>6637</v>
      </c>
      <c r="F127" s="191">
        <v>6884</v>
      </c>
      <c r="G127" s="191">
        <v>7197</v>
      </c>
      <c r="H127" s="191">
        <v>7965</v>
      </c>
      <c r="I127" s="192">
        <f t="shared" si="17"/>
        <v>0.10671112963734886</v>
      </c>
      <c r="J127" s="192">
        <f>H127/H123</f>
        <v>0.38188617730258428</v>
      </c>
    </row>
    <row r="128" spans="2:10" x14ac:dyDescent="0.25">
      <c r="B128" s="194" t="s">
        <v>112</v>
      </c>
      <c r="C128" s="195">
        <v>0</v>
      </c>
      <c r="D128" s="195">
        <v>84</v>
      </c>
      <c r="E128" s="195">
        <v>609</v>
      </c>
      <c r="F128" s="195">
        <v>609</v>
      </c>
      <c r="G128" s="195">
        <v>736</v>
      </c>
      <c r="H128" s="195">
        <v>732</v>
      </c>
      <c r="I128" s="196">
        <f t="shared" si="17"/>
        <v>-5.4347826086956763E-3</v>
      </c>
      <c r="J128" s="196">
        <f>H128/H123</f>
        <v>3.509613079541641E-2</v>
      </c>
    </row>
    <row r="129" spans="2:10" x14ac:dyDescent="0.25">
      <c r="B129" s="194" t="s">
        <v>115</v>
      </c>
      <c r="C129" s="195">
        <v>0</v>
      </c>
      <c r="D129" s="195">
        <v>331</v>
      </c>
      <c r="E129" s="195">
        <v>852</v>
      </c>
      <c r="F129" s="195">
        <v>1142</v>
      </c>
      <c r="G129" s="195">
        <v>987</v>
      </c>
      <c r="H129" s="195">
        <v>991</v>
      </c>
      <c r="I129" s="196">
        <f t="shared" si="17"/>
        <v>4.0526849037487711E-3</v>
      </c>
      <c r="J129" s="196">
        <f>H129/H123</f>
        <v>4.7514024068658005E-2</v>
      </c>
    </row>
    <row r="130" spans="2:10" x14ac:dyDescent="0.25">
      <c r="B130" s="194" t="s">
        <v>118</v>
      </c>
      <c r="C130" s="195">
        <v>0</v>
      </c>
      <c r="D130" s="195">
        <v>552</v>
      </c>
      <c r="E130" s="195">
        <v>591</v>
      </c>
      <c r="F130" s="195">
        <v>615</v>
      </c>
      <c r="G130" s="195">
        <v>585</v>
      </c>
      <c r="H130" s="195">
        <v>630</v>
      </c>
      <c r="I130" s="196">
        <f t="shared" si="17"/>
        <v>7.6923076923076872E-2</v>
      </c>
      <c r="J130" s="196">
        <f>H130/H123</f>
        <v>3.0205686340317398E-2</v>
      </c>
    </row>
    <row r="131" spans="2:10" x14ac:dyDescent="0.25">
      <c r="B131" s="194" t="s">
        <v>125</v>
      </c>
      <c r="C131" s="195">
        <v>0</v>
      </c>
      <c r="D131" s="195">
        <v>49</v>
      </c>
      <c r="E131" s="195">
        <v>157</v>
      </c>
      <c r="F131" s="195">
        <v>160</v>
      </c>
      <c r="G131" s="195">
        <v>191</v>
      </c>
      <c r="H131" s="195">
        <v>133</v>
      </c>
      <c r="I131" s="196">
        <f t="shared" si="17"/>
        <v>-0.30366492146596857</v>
      </c>
      <c r="J131" s="196">
        <f>H131/H123</f>
        <v>6.3767560051781174E-3</v>
      </c>
    </row>
    <row r="132" spans="2:10" x14ac:dyDescent="0.25">
      <c r="B132" s="194" t="s">
        <v>121</v>
      </c>
      <c r="C132" s="195">
        <v>0</v>
      </c>
      <c r="D132" s="195">
        <v>31</v>
      </c>
      <c r="E132" s="195">
        <v>118</v>
      </c>
      <c r="F132" s="195">
        <v>119</v>
      </c>
      <c r="G132" s="195">
        <v>107</v>
      </c>
      <c r="H132" s="195">
        <v>135</v>
      </c>
      <c r="I132" s="196">
        <f t="shared" si="17"/>
        <v>0.26168224299065423</v>
      </c>
      <c r="J132" s="196">
        <f>H132/H123</f>
        <v>6.472647072925157E-3</v>
      </c>
    </row>
    <row r="133" spans="2:10" x14ac:dyDescent="0.25">
      <c r="B133" s="194" t="s">
        <v>130</v>
      </c>
      <c r="C133" s="195">
        <v>0</v>
      </c>
      <c r="D133" s="195">
        <v>9</v>
      </c>
      <c r="E133" s="195">
        <v>101</v>
      </c>
      <c r="F133" s="195">
        <v>121</v>
      </c>
      <c r="G133" s="195">
        <v>105</v>
      </c>
      <c r="H133" s="195">
        <v>82</v>
      </c>
      <c r="I133" s="196">
        <f t="shared" si="17"/>
        <v>-0.21904761904761905</v>
      </c>
      <c r="J133" s="196">
        <f>H133/H123</f>
        <v>3.9315337776286135E-3</v>
      </c>
    </row>
    <row r="134" spans="2:10" x14ac:dyDescent="0.25">
      <c r="B134" s="194" t="s">
        <v>133</v>
      </c>
      <c r="C134" s="195">
        <v>0</v>
      </c>
      <c r="D134" s="195">
        <v>35</v>
      </c>
      <c r="E134" s="195">
        <v>203</v>
      </c>
      <c r="F134" s="195">
        <v>279</v>
      </c>
      <c r="G134" s="195">
        <v>205</v>
      </c>
      <c r="H134" s="195">
        <v>156</v>
      </c>
      <c r="I134" s="196">
        <f t="shared" si="17"/>
        <v>-0.23902439024390243</v>
      </c>
      <c r="J134" s="196">
        <f>H134/H123</f>
        <v>7.4795032842690703E-3</v>
      </c>
    </row>
    <row r="135" spans="2:10" x14ac:dyDescent="0.25">
      <c r="B135" s="199" t="s">
        <v>147</v>
      </c>
      <c r="C135" s="200">
        <f t="shared" ref="C135:H135" si="18">C127-SUM(C128:C134)</f>
        <v>0</v>
      </c>
      <c r="D135" s="200">
        <f t="shared" si="18"/>
        <v>2273</v>
      </c>
      <c r="E135" s="200">
        <f t="shared" si="18"/>
        <v>4006</v>
      </c>
      <c r="F135" s="200">
        <f t="shared" si="18"/>
        <v>3839</v>
      </c>
      <c r="G135" s="200">
        <f t="shared" si="18"/>
        <v>4281</v>
      </c>
      <c r="H135" s="200">
        <f t="shared" si="18"/>
        <v>5106</v>
      </c>
      <c r="I135" s="201">
        <f t="shared" si="17"/>
        <v>0.19271198318149962</v>
      </c>
      <c r="J135" s="201">
        <f>H135/H123</f>
        <v>0.2448098959581915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0</v>
      </c>
      <c r="D137" s="209">
        <v>6463</v>
      </c>
      <c r="E137" s="209">
        <v>23894</v>
      </c>
      <c r="F137" s="209">
        <v>23484</v>
      </c>
      <c r="G137" s="209">
        <v>22205</v>
      </c>
      <c r="H137" s="209">
        <v>23503</v>
      </c>
      <c r="I137" s="210">
        <f t="shared" ref="I137:I149" si="19">IFERROR(H137/G137-1,"-")</f>
        <v>5.845530285971634E-2</v>
      </c>
      <c r="J137" s="210">
        <f>H137/H137</f>
        <v>1</v>
      </c>
    </row>
    <row r="138" spans="2:10" x14ac:dyDescent="0.25">
      <c r="B138" s="190" t="s">
        <v>99</v>
      </c>
      <c r="C138" s="191">
        <v>0</v>
      </c>
      <c r="D138" s="191">
        <v>4325</v>
      </c>
      <c r="E138" s="191">
        <v>3054</v>
      </c>
      <c r="F138" s="191">
        <v>3984</v>
      </c>
      <c r="G138" s="191">
        <v>1383</v>
      </c>
      <c r="H138" s="191">
        <v>2250</v>
      </c>
      <c r="I138" s="192">
        <f t="shared" si="19"/>
        <v>0.6268980477223427</v>
      </c>
      <c r="J138" s="192">
        <f>H138/H137</f>
        <v>9.5732459685997529E-2</v>
      </c>
    </row>
    <row r="139" spans="2:10" x14ac:dyDescent="0.25">
      <c r="B139" s="194" t="s">
        <v>105</v>
      </c>
      <c r="C139" s="195">
        <v>0</v>
      </c>
      <c r="D139" s="195">
        <v>3886</v>
      </c>
      <c r="E139" s="195">
        <v>2366</v>
      </c>
      <c r="F139" s="195">
        <v>3146</v>
      </c>
      <c r="G139" s="195">
        <v>820</v>
      </c>
      <c r="H139" s="195">
        <v>1127</v>
      </c>
      <c r="I139" s="196">
        <f t="shared" si="19"/>
        <v>0.37439024390243913</v>
      </c>
      <c r="J139" s="196">
        <f>H139/H137</f>
        <v>4.7951325362719656E-2</v>
      </c>
    </row>
    <row r="140" spans="2:10" x14ac:dyDescent="0.25">
      <c r="B140" s="194" t="s">
        <v>102</v>
      </c>
      <c r="C140" s="195">
        <v>0</v>
      </c>
      <c r="D140" s="195">
        <v>439</v>
      </c>
      <c r="E140" s="195">
        <v>688</v>
      </c>
      <c r="F140" s="195">
        <v>838</v>
      </c>
      <c r="G140" s="195">
        <v>563</v>
      </c>
      <c r="H140" s="195">
        <v>1123</v>
      </c>
      <c r="I140" s="196">
        <f t="shared" si="19"/>
        <v>0.99467140319715819</v>
      </c>
      <c r="J140" s="196">
        <f>H140/H137</f>
        <v>4.778113432327788E-2</v>
      </c>
    </row>
    <row r="141" spans="2:10" x14ac:dyDescent="0.25">
      <c r="B141" s="190" t="s">
        <v>109</v>
      </c>
      <c r="C141" s="191">
        <v>0</v>
      </c>
      <c r="D141" s="191">
        <v>2138</v>
      </c>
      <c r="E141" s="191">
        <v>20840</v>
      </c>
      <c r="F141" s="191">
        <v>19500</v>
      </c>
      <c r="G141" s="191">
        <v>20822</v>
      </c>
      <c r="H141" s="191">
        <v>21253</v>
      </c>
      <c r="I141" s="192">
        <f t="shared" si="19"/>
        <v>2.0699260397656349E-2</v>
      </c>
      <c r="J141" s="192">
        <f>H141/H137</f>
        <v>0.90426754031400247</v>
      </c>
    </row>
    <row r="142" spans="2:10" x14ac:dyDescent="0.25">
      <c r="B142" s="194" t="s">
        <v>112</v>
      </c>
      <c r="C142" s="195">
        <v>0</v>
      </c>
      <c r="D142" s="195">
        <v>43</v>
      </c>
      <c r="E142" s="195">
        <v>9017</v>
      </c>
      <c r="F142" s="195">
        <v>7139</v>
      </c>
      <c r="G142" s="195">
        <v>8977</v>
      </c>
      <c r="H142" s="195">
        <v>9475</v>
      </c>
      <c r="I142" s="196">
        <f t="shared" si="19"/>
        <v>5.5475103041105145E-2</v>
      </c>
      <c r="J142" s="196">
        <f>H142/H137</f>
        <v>0.40314002467770071</v>
      </c>
    </row>
    <row r="143" spans="2:10" x14ac:dyDescent="0.25">
      <c r="B143" s="194" t="s">
        <v>115</v>
      </c>
      <c r="C143" s="195">
        <v>0</v>
      </c>
      <c r="D143" s="195">
        <v>269</v>
      </c>
      <c r="E143" s="195">
        <v>1519</v>
      </c>
      <c r="F143" s="195">
        <v>1573</v>
      </c>
      <c r="G143" s="195">
        <v>1590</v>
      </c>
      <c r="H143" s="195">
        <v>2129</v>
      </c>
      <c r="I143" s="196">
        <f t="shared" si="19"/>
        <v>0.33899371069182394</v>
      </c>
      <c r="J143" s="196">
        <f>H143/H137</f>
        <v>9.0584180742883894E-2</v>
      </c>
    </row>
    <row r="144" spans="2:10" x14ac:dyDescent="0.25">
      <c r="B144" s="194" t="s">
        <v>118</v>
      </c>
      <c r="C144" s="195">
        <v>0</v>
      </c>
      <c r="D144" s="195">
        <v>473</v>
      </c>
      <c r="E144" s="195">
        <v>2930</v>
      </c>
      <c r="F144" s="195">
        <v>2972</v>
      </c>
      <c r="G144" s="195">
        <v>3165</v>
      </c>
      <c r="H144" s="195">
        <v>2200</v>
      </c>
      <c r="I144" s="196">
        <f t="shared" si="19"/>
        <v>-0.30489731437598733</v>
      </c>
      <c r="J144" s="196">
        <f>H144/H137</f>
        <v>9.360507169297537E-2</v>
      </c>
    </row>
    <row r="145" spans="2:10" x14ac:dyDescent="0.25">
      <c r="B145" s="194" t="s">
        <v>125</v>
      </c>
      <c r="C145" s="195">
        <v>0</v>
      </c>
      <c r="D145" s="195">
        <v>25</v>
      </c>
      <c r="E145" s="195">
        <v>1074</v>
      </c>
      <c r="F145" s="195">
        <v>1013</v>
      </c>
      <c r="G145" s="195">
        <v>570</v>
      </c>
      <c r="H145" s="195">
        <v>590</v>
      </c>
      <c r="I145" s="196">
        <f t="shared" si="19"/>
        <v>3.5087719298245723E-2</v>
      </c>
      <c r="J145" s="196">
        <f>H145/H137</f>
        <v>2.5103178317661574E-2</v>
      </c>
    </row>
    <row r="146" spans="2:10" x14ac:dyDescent="0.25">
      <c r="B146" s="194" t="s">
        <v>121</v>
      </c>
      <c r="C146" s="195">
        <v>0</v>
      </c>
      <c r="D146" s="195">
        <v>33</v>
      </c>
      <c r="E146" s="195">
        <v>556</v>
      </c>
      <c r="F146" s="195">
        <v>355</v>
      </c>
      <c r="G146" s="195">
        <v>404</v>
      </c>
      <c r="H146" s="195">
        <v>569</v>
      </c>
      <c r="I146" s="196">
        <f t="shared" si="19"/>
        <v>0.40841584158415833</v>
      </c>
      <c r="J146" s="196">
        <f>H146/H137</f>
        <v>2.4209675360592264E-2</v>
      </c>
    </row>
    <row r="147" spans="2:10" x14ac:dyDescent="0.25">
      <c r="B147" s="194" t="s">
        <v>130</v>
      </c>
      <c r="C147" s="195">
        <v>0</v>
      </c>
      <c r="D147" s="195">
        <v>0</v>
      </c>
      <c r="E147" s="195">
        <v>328</v>
      </c>
      <c r="F147" s="195">
        <v>202</v>
      </c>
      <c r="G147" s="195">
        <v>203</v>
      </c>
      <c r="H147" s="195">
        <v>320</v>
      </c>
      <c r="I147" s="196">
        <f t="shared" si="19"/>
        <v>0.57635467980295574</v>
      </c>
      <c r="J147" s="196">
        <f>H147/H137</f>
        <v>1.3615283155341872E-2</v>
      </c>
    </row>
    <row r="148" spans="2:10" x14ac:dyDescent="0.25">
      <c r="B148" s="194" t="s">
        <v>133</v>
      </c>
      <c r="C148" s="195">
        <v>0</v>
      </c>
      <c r="D148" s="195">
        <v>0</v>
      </c>
      <c r="E148" s="195">
        <v>187</v>
      </c>
      <c r="F148" s="195">
        <v>281</v>
      </c>
      <c r="G148" s="195">
        <v>96</v>
      </c>
      <c r="H148" s="195">
        <v>95</v>
      </c>
      <c r="I148" s="196">
        <f t="shared" si="19"/>
        <v>-1.041666666666663E-2</v>
      </c>
      <c r="J148" s="196">
        <f>H148/H137</f>
        <v>4.0420371867421184E-3</v>
      </c>
    </row>
    <row r="149" spans="2:10" x14ac:dyDescent="0.25">
      <c r="B149" s="199" t="s">
        <v>147</v>
      </c>
      <c r="C149" s="200">
        <f t="shared" ref="C149:H149" si="20">C141-SUM(C142:C148)</f>
        <v>0</v>
      </c>
      <c r="D149" s="200">
        <f t="shared" si="20"/>
        <v>1295</v>
      </c>
      <c r="E149" s="200">
        <f t="shared" si="20"/>
        <v>5229</v>
      </c>
      <c r="F149" s="200">
        <f t="shared" si="20"/>
        <v>5965</v>
      </c>
      <c r="G149" s="200">
        <f t="shared" si="20"/>
        <v>5817</v>
      </c>
      <c r="H149" s="200">
        <f t="shared" si="20"/>
        <v>5875</v>
      </c>
      <c r="I149" s="201">
        <f t="shared" si="19"/>
        <v>9.9707753137356914E-3</v>
      </c>
      <c r="J149" s="201">
        <f>H149/H137</f>
        <v>0.24996808918010466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0</v>
      </c>
      <c r="D151" s="209">
        <v>3528</v>
      </c>
      <c r="E151" s="209">
        <v>10102</v>
      </c>
      <c r="F151" s="209">
        <v>9762</v>
      </c>
      <c r="G151" s="209">
        <v>9777</v>
      </c>
      <c r="H151" s="209">
        <v>9203</v>
      </c>
      <c r="I151" s="210">
        <f t="shared" ref="I151:I163" si="21">IFERROR(H151/G151-1,"-")</f>
        <v>-5.87092155057789E-2</v>
      </c>
      <c r="J151" s="210">
        <f>H151/H151</f>
        <v>1</v>
      </c>
    </row>
    <row r="152" spans="2:10" x14ac:dyDescent="0.25">
      <c r="B152" s="190" t="s">
        <v>99</v>
      </c>
      <c r="C152" s="191">
        <v>0</v>
      </c>
      <c r="D152" s="191">
        <v>2472</v>
      </c>
      <c r="E152" s="191">
        <v>5596</v>
      </c>
      <c r="F152" s="191">
        <v>5141</v>
      </c>
      <c r="G152" s="191">
        <v>4537</v>
      </c>
      <c r="H152" s="191">
        <v>4105</v>
      </c>
      <c r="I152" s="192">
        <f t="shared" si="21"/>
        <v>-9.5217103813092341E-2</v>
      </c>
      <c r="J152" s="192">
        <f>H152/H151</f>
        <v>0.44605020102140608</v>
      </c>
    </row>
    <row r="153" spans="2:10" x14ac:dyDescent="0.25">
      <c r="B153" s="194" t="s">
        <v>105</v>
      </c>
      <c r="C153" s="195">
        <v>0</v>
      </c>
      <c r="D153" s="195">
        <v>2032</v>
      </c>
      <c r="E153" s="195">
        <v>3500</v>
      </c>
      <c r="F153" s="195">
        <v>3633</v>
      </c>
      <c r="G153" s="195">
        <v>2919</v>
      </c>
      <c r="H153" s="195">
        <v>2548</v>
      </c>
      <c r="I153" s="196">
        <f t="shared" si="21"/>
        <v>-0.12709832134292565</v>
      </c>
      <c r="J153" s="196">
        <f>H153/H151</f>
        <v>0.2768662392698033</v>
      </c>
    </row>
    <row r="154" spans="2:10" x14ac:dyDescent="0.25">
      <c r="B154" s="194" t="s">
        <v>102</v>
      </c>
      <c r="C154" s="195">
        <v>0</v>
      </c>
      <c r="D154" s="195">
        <v>440</v>
      </c>
      <c r="E154" s="195">
        <v>2096</v>
      </c>
      <c r="F154" s="195">
        <v>1508</v>
      </c>
      <c r="G154" s="195">
        <v>1618</v>
      </c>
      <c r="H154" s="195">
        <v>1557</v>
      </c>
      <c r="I154" s="196">
        <f t="shared" si="21"/>
        <v>-3.7700865265760219E-2</v>
      </c>
      <c r="J154" s="196">
        <f>H154/H151</f>
        <v>0.16918396175160275</v>
      </c>
    </row>
    <row r="155" spans="2:10" x14ac:dyDescent="0.25">
      <c r="B155" s="190" t="s">
        <v>109</v>
      </c>
      <c r="C155" s="191">
        <v>0</v>
      </c>
      <c r="D155" s="191">
        <v>1056</v>
      </c>
      <c r="E155" s="191">
        <v>4506</v>
      </c>
      <c r="F155" s="191">
        <v>4621</v>
      </c>
      <c r="G155" s="191">
        <v>5240</v>
      </c>
      <c r="H155" s="191">
        <v>5098</v>
      </c>
      <c r="I155" s="192">
        <f t="shared" si="21"/>
        <v>-2.709923664122138E-2</v>
      </c>
      <c r="J155" s="192">
        <f>H155/H151</f>
        <v>0.55394979897859398</v>
      </c>
    </row>
    <row r="156" spans="2:10" x14ac:dyDescent="0.25">
      <c r="B156" s="194" t="s">
        <v>112</v>
      </c>
      <c r="C156" s="195">
        <v>0</v>
      </c>
      <c r="D156" s="195">
        <v>58</v>
      </c>
      <c r="E156" s="195">
        <v>1440</v>
      </c>
      <c r="F156" s="195">
        <v>1426</v>
      </c>
      <c r="G156" s="195">
        <v>1755</v>
      </c>
      <c r="H156" s="195">
        <v>1432</v>
      </c>
      <c r="I156" s="196">
        <f t="shared" si="21"/>
        <v>-0.18404558404558402</v>
      </c>
      <c r="J156" s="196">
        <f>H156/H151</f>
        <v>0.15560143431489731</v>
      </c>
    </row>
    <row r="157" spans="2:10" x14ac:dyDescent="0.25">
      <c r="B157" s="194" t="s">
        <v>115</v>
      </c>
      <c r="C157" s="195">
        <v>0</v>
      </c>
      <c r="D157" s="195">
        <v>154</v>
      </c>
      <c r="E157" s="195">
        <v>1150</v>
      </c>
      <c r="F157" s="195">
        <v>944</v>
      </c>
      <c r="G157" s="195">
        <v>1015</v>
      </c>
      <c r="H157" s="195">
        <v>1125</v>
      </c>
      <c r="I157" s="196">
        <f t="shared" si="21"/>
        <v>0.10837438423645329</v>
      </c>
      <c r="J157" s="196">
        <f>H157/H151</f>
        <v>0.1222427469303488</v>
      </c>
    </row>
    <row r="158" spans="2:10" x14ac:dyDescent="0.25">
      <c r="B158" s="194" t="s">
        <v>118</v>
      </c>
      <c r="C158" s="195">
        <v>0</v>
      </c>
      <c r="D158" s="195">
        <v>263</v>
      </c>
      <c r="E158" s="195">
        <v>585</v>
      </c>
      <c r="F158" s="195">
        <v>764</v>
      </c>
      <c r="G158" s="195">
        <v>875</v>
      </c>
      <c r="H158" s="195">
        <v>1315</v>
      </c>
      <c r="I158" s="196">
        <f t="shared" si="21"/>
        <v>0.50285714285714289</v>
      </c>
      <c r="J158" s="196">
        <f>H158/H151</f>
        <v>0.14288818863414104</v>
      </c>
    </row>
    <row r="159" spans="2:10" x14ac:dyDescent="0.25">
      <c r="B159" s="194" t="s">
        <v>125</v>
      </c>
      <c r="C159" s="195">
        <v>0</v>
      </c>
      <c r="D159" s="195">
        <v>41</v>
      </c>
      <c r="E159" s="195">
        <v>152</v>
      </c>
      <c r="F159" s="195">
        <v>163</v>
      </c>
      <c r="G159" s="195">
        <v>228</v>
      </c>
      <c r="H159" s="195">
        <v>153</v>
      </c>
      <c r="I159" s="196">
        <f t="shared" si="21"/>
        <v>-0.32894736842105265</v>
      </c>
      <c r="J159" s="196">
        <f>H159/H151</f>
        <v>1.6625013582527437E-2</v>
      </c>
    </row>
    <row r="160" spans="2:10" x14ac:dyDescent="0.25">
      <c r="B160" s="194" t="s">
        <v>121</v>
      </c>
      <c r="C160" s="195">
        <v>0</v>
      </c>
      <c r="D160" s="195">
        <v>33</v>
      </c>
      <c r="E160" s="195">
        <v>206</v>
      </c>
      <c r="F160" s="195">
        <v>255</v>
      </c>
      <c r="G160" s="195">
        <v>169</v>
      </c>
      <c r="H160" s="195">
        <v>115</v>
      </c>
      <c r="I160" s="196">
        <f t="shared" si="21"/>
        <v>-0.31952662721893488</v>
      </c>
      <c r="J160" s="196">
        <f>H160/H151</f>
        <v>1.2495925241768988E-2</v>
      </c>
    </row>
    <row r="161" spans="2:10" x14ac:dyDescent="0.25">
      <c r="B161" s="194" t="s">
        <v>130</v>
      </c>
      <c r="C161" s="195">
        <v>0</v>
      </c>
      <c r="D161" s="195">
        <v>5</v>
      </c>
      <c r="E161" s="195">
        <v>25</v>
      </c>
      <c r="F161" s="195">
        <v>46</v>
      </c>
      <c r="G161" s="195">
        <v>21</v>
      </c>
      <c r="H161" s="195">
        <v>21</v>
      </c>
      <c r="I161" s="196">
        <f t="shared" si="21"/>
        <v>0</v>
      </c>
      <c r="J161" s="196">
        <f>H161/H151</f>
        <v>2.281864609366511E-3</v>
      </c>
    </row>
    <row r="162" spans="2:10" x14ac:dyDescent="0.25">
      <c r="B162" s="194" t="s">
        <v>133</v>
      </c>
      <c r="C162" s="195">
        <v>0</v>
      </c>
      <c r="D162" s="195">
        <v>7</v>
      </c>
      <c r="E162" s="195">
        <v>32</v>
      </c>
      <c r="F162" s="195">
        <v>44</v>
      </c>
      <c r="G162" s="195">
        <v>6</v>
      </c>
      <c r="H162" s="195">
        <v>17</v>
      </c>
      <c r="I162" s="196">
        <f t="shared" si="21"/>
        <v>1.8333333333333335</v>
      </c>
      <c r="J162" s="196">
        <f>H162/H151</f>
        <v>1.8472237313919375E-3</v>
      </c>
    </row>
    <row r="163" spans="2:10" x14ac:dyDescent="0.25">
      <c r="B163" s="199" t="s">
        <v>147</v>
      </c>
      <c r="C163" s="200">
        <f t="shared" ref="C163:H163" si="22">C155-SUM(C156:C162)</f>
        <v>0</v>
      </c>
      <c r="D163" s="200">
        <f t="shared" si="22"/>
        <v>495</v>
      </c>
      <c r="E163" s="200">
        <f t="shared" si="22"/>
        <v>916</v>
      </c>
      <c r="F163" s="200">
        <f t="shared" si="22"/>
        <v>979</v>
      </c>
      <c r="G163" s="200">
        <f t="shared" si="22"/>
        <v>1171</v>
      </c>
      <c r="H163" s="200">
        <f t="shared" si="22"/>
        <v>920</v>
      </c>
      <c r="I163" s="201">
        <f t="shared" si="21"/>
        <v>-0.21434671221178481</v>
      </c>
      <c r="J163" s="201">
        <f>H163/H151</f>
        <v>9.9967401934151906E-2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43DF-9B62-4F3B-A8AF-D9E337657BE8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262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263</v>
      </c>
      <c r="D7" s="205" t="s">
        <v>264</v>
      </c>
      <c r="E7" s="205" t="s">
        <v>265</v>
      </c>
      <c r="F7" s="205" t="s">
        <v>266</v>
      </c>
      <c r="G7" s="205" t="s">
        <v>267</v>
      </c>
      <c r="H7" s="205" t="s">
        <v>268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263</v>
      </c>
      <c r="R7" s="205" t="s">
        <v>264</v>
      </c>
      <c r="S7" s="205" t="s">
        <v>265</v>
      </c>
      <c r="T7" s="205" t="s">
        <v>266</v>
      </c>
      <c r="U7" s="205" t="s">
        <v>267</v>
      </c>
      <c r="V7" s="205" t="s">
        <v>268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54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947316</v>
      </c>
      <c r="D9" s="209">
        <v>263510</v>
      </c>
      <c r="E9" s="209">
        <v>1442150</v>
      </c>
      <c r="F9" s="209">
        <v>1700823</v>
      </c>
      <c r="G9" s="209">
        <v>1787917</v>
      </c>
      <c r="H9" s="209">
        <v>1783504</v>
      </c>
      <c r="I9" s="210">
        <f>IFERROR(H9/G9-1,"-")</f>
        <v>-2.4682353822912395E-3</v>
      </c>
      <c r="J9" s="210">
        <f>IFERROR(H9/D9-1,"-")</f>
        <v>5.7682592690979471</v>
      </c>
      <c r="K9" s="209">
        <f>H9-G9</f>
        <v>-4413</v>
      </c>
      <c r="L9" s="209">
        <f>H9-D9</f>
        <v>1519994</v>
      </c>
      <c r="M9" s="210">
        <f t="shared" ref="M9:M21" si="0">H9/H$9</f>
        <v>1</v>
      </c>
      <c r="P9" s="187" t="s">
        <v>70</v>
      </c>
      <c r="Q9" s="209">
        <v>52299</v>
      </c>
      <c r="R9" s="209">
        <v>23234</v>
      </c>
      <c r="S9" s="209">
        <v>83389</v>
      </c>
      <c r="T9" s="209">
        <v>90749</v>
      </c>
      <c r="U9" s="209">
        <v>96132</v>
      </c>
      <c r="V9" s="209">
        <v>93370</v>
      </c>
      <c r="W9" s="210">
        <f>IFERROR(V9/U9-1,"-")</f>
        <v>-2.8731327757666514E-2</v>
      </c>
      <c r="X9" s="209">
        <f>V9-U9</f>
        <v>-2762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140270</v>
      </c>
      <c r="D10" s="191">
        <v>130748</v>
      </c>
      <c r="E10" s="191">
        <v>250871</v>
      </c>
      <c r="F10" s="191">
        <v>282545</v>
      </c>
      <c r="G10" s="191">
        <v>261693</v>
      </c>
      <c r="H10" s="191">
        <v>267315</v>
      </c>
      <c r="I10" s="211">
        <f>IFERROR(H10/G10-1,"-")</f>
        <v>2.1483188316080204E-2</v>
      </c>
      <c r="J10" s="192">
        <f t="shared" ref="J10:J21" si="2">IFERROR(H10/D10-1,"-")</f>
        <v>1.0445054608865911</v>
      </c>
      <c r="K10" s="191">
        <f t="shared" ref="K10:K20" si="3">H10-G10</f>
        <v>5622</v>
      </c>
      <c r="L10" s="191">
        <f t="shared" ref="L10:L21" si="4">H10-D10</f>
        <v>136567</v>
      </c>
      <c r="M10" s="192">
        <f t="shared" si="0"/>
        <v>0.14988191784262889</v>
      </c>
      <c r="P10" s="190" t="s">
        <v>99</v>
      </c>
      <c r="Q10" s="191">
        <v>2629</v>
      </c>
      <c r="R10" s="191">
        <v>13596</v>
      </c>
      <c r="S10" s="191">
        <v>6661</v>
      </c>
      <c r="T10" s="191">
        <v>8562</v>
      </c>
      <c r="U10" s="191">
        <v>6098</v>
      </c>
      <c r="V10" s="191">
        <v>4700</v>
      </c>
      <c r="W10" s="211">
        <f>IFERROR(V10/U10-1,"-")</f>
        <v>-0.22925549360446051</v>
      </c>
      <c r="X10" s="190">
        <f t="shared" ref="X10:X20" si="5">V10-U10</f>
        <v>-1398</v>
      </c>
      <c r="Y10" s="192">
        <f t="shared" si="1"/>
        <v>5.033736746278248E-2</v>
      </c>
    </row>
    <row r="11" spans="1:25" x14ac:dyDescent="0.25">
      <c r="A11" s="193" t="s">
        <v>102</v>
      </c>
      <c r="B11" s="194" t="s">
        <v>105</v>
      </c>
      <c r="C11" s="195">
        <v>51219</v>
      </c>
      <c r="D11" s="195">
        <v>93260</v>
      </c>
      <c r="E11" s="195">
        <v>107393</v>
      </c>
      <c r="F11" s="195">
        <v>111139</v>
      </c>
      <c r="G11" s="195">
        <v>94810</v>
      </c>
      <c r="H11" s="195">
        <v>93025</v>
      </c>
      <c r="I11" s="212">
        <f>IFERROR(H11/G11-1,"-")</f>
        <v>-1.8827127940090671E-2</v>
      </c>
      <c r="J11" s="196">
        <f t="shared" si="2"/>
        <v>-2.5198370147972993E-3</v>
      </c>
      <c r="K11" s="195">
        <f t="shared" si="3"/>
        <v>-1785</v>
      </c>
      <c r="L11" s="195">
        <f t="shared" si="4"/>
        <v>-235</v>
      </c>
      <c r="M11" s="196">
        <f t="shared" si="0"/>
        <v>5.2158559778951993E-2</v>
      </c>
      <c r="P11" s="194" t="s">
        <v>105</v>
      </c>
      <c r="Q11" s="195">
        <v>1763</v>
      </c>
      <c r="R11" s="195">
        <v>12077</v>
      </c>
      <c r="S11" s="195">
        <v>4402</v>
      </c>
      <c r="T11" s="195">
        <v>5746</v>
      </c>
      <c r="U11" s="195">
        <v>3788</v>
      </c>
      <c r="V11" s="195">
        <v>1970</v>
      </c>
      <c r="W11" s="212">
        <f>IFERROR(V11/U11-1,"-")</f>
        <v>-0.47993664202745512</v>
      </c>
      <c r="X11" s="194">
        <f t="shared" si="5"/>
        <v>-1818</v>
      </c>
      <c r="Y11" s="196">
        <f>V11/V$9</f>
        <v>2.1098854021634358E-2</v>
      </c>
    </row>
    <row r="12" spans="1:25" x14ac:dyDescent="0.25">
      <c r="A12" s="1"/>
      <c r="B12" s="194" t="s">
        <v>102</v>
      </c>
      <c r="C12" s="195">
        <v>89051</v>
      </c>
      <c r="D12" s="195">
        <v>37488</v>
      </c>
      <c r="E12" s="195">
        <v>143478</v>
      </c>
      <c r="F12" s="195">
        <v>171406</v>
      </c>
      <c r="G12" s="195">
        <v>166883</v>
      </c>
      <c r="H12" s="195">
        <v>174290</v>
      </c>
      <c r="I12" s="212">
        <f>IFERROR(H12/G12-1,"-")</f>
        <v>4.4384389062996243E-2</v>
      </c>
      <c r="J12" s="196">
        <f t="shared" si="2"/>
        <v>3.6492210840802386</v>
      </c>
      <c r="K12" s="195">
        <f t="shared" si="3"/>
        <v>7407</v>
      </c>
      <c r="L12" s="195">
        <f t="shared" si="4"/>
        <v>136802</v>
      </c>
      <c r="M12" s="196">
        <f t="shared" si="0"/>
        <v>9.7723358063676893E-2</v>
      </c>
      <c r="P12" s="194" t="s">
        <v>102</v>
      </c>
      <c r="Q12" s="195">
        <v>866</v>
      </c>
      <c r="R12" s="195">
        <v>1519</v>
      </c>
      <c r="S12" s="195">
        <v>2259</v>
      </c>
      <c r="T12" s="195">
        <v>2816</v>
      </c>
      <c r="U12" s="195">
        <v>2310</v>
      </c>
      <c r="V12" s="195">
        <v>2730</v>
      </c>
      <c r="W12" s="212">
        <f>IFERROR(V12/U12-1,"-")</f>
        <v>0.18181818181818188</v>
      </c>
      <c r="X12" s="194">
        <f t="shared" si="5"/>
        <v>420</v>
      </c>
      <c r="Y12" s="196">
        <f t="shared" si="1"/>
        <v>2.9238513441148119E-2</v>
      </c>
    </row>
    <row r="13" spans="1:25" s="74" customFormat="1" x14ac:dyDescent="0.25">
      <c r="B13" s="190" t="s">
        <v>109</v>
      </c>
      <c r="C13" s="191">
        <v>807046</v>
      </c>
      <c r="D13" s="191">
        <v>132762</v>
      </c>
      <c r="E13" s="191">
        <v>1191279</v>
      </c>
      <c r="F13" s="191">
        <v>1418278</v>
      </c>
      <c r="G13" s="191">
        <v>1526224</v>
      </c>
      <c r="H13" s="191">
        <v>1516189</v>
      </c>
      <c r="I13" s="211">
        <f>IFERROR(H13/G13-1,"-")</f>
        <v>-6.5750505823523042E-3</v>
      </c>
      <c r="J13" s="192">
        <f t="shared" si="2"/>
        <v>10.420353715671654</v>
      </c>
      <c r="K13" s="191">
        <f t="shared" si="3"/>
        <v>-10035</v>
      </c>
      <c r="L13" s="191">
        <f t="shared" si="4"/>
        <v>1383427</v>
      </c>
      <c r="M13" s="192">
        <f t="shared" si="0"/>
        <v>0.85011808215737106</v>
      </c>
      <c r="P13" s="190" t="s">
        <v>109</v>
      </c>
      <c r="Q13" s="191">
        <v>49670</v>
      </c>
      <c r="R13" s="191">
        <v>9638</v>
      </c>
      <c r="S13" s="191">
        <v>76728</v>
      </c>
      <c r="T13" s="191">
        <v>82187</v>
      </c>
      <c r="U13" s="191">
        <v>90034</v>
      </c>
      <c r="V13" s="191">
        <v>88670</v>
      </c>
      <c r="W13" s="211">
        <f>IFERROR(V13/U13-1,"-")</f>
        <v>-1.5149832285580977E-2</v>
      </c>
      <c r="X13" s="190">
        <f t="shared" si="5"/>
        <v>-1364</v>
      </c>
      <c r="Y13" s="192">
        <f t="shared" si="1"/>
        <v>0.9496626325372175</v>
      </c>
    </row>
    <row r="14" spans="1:25" s="74" customFormat="1" x14ac:dyDescent="0.25">
      <c r="B14" s="194" t="s">
        <v>112</v>
      </c>
      <c r="C14" s="195">
        <v>328440</v>
      </c>
      <c r="D14" s="195">
        <v>6679</v>
      </c>
      <c r="E14" s="195">
        <v>482727</v>
      </c>
      <c r="F14" s="195">
        <v>591466</v>
      </c>
      <c r="G14" s="195">
        <v>644618</v>
      </c>
      <c r="H14" s="195">
        <v>646257</v>
      </c>
      <c r="I14" s="212">
        <f t="shared" ref="I14:I21" si="6">IFERROR(H14/G14-1,"-")</f>
        <v>2.5425911159788761E-3</v>
      </c>
      <c r="J14" s="196">
        <f t="shared" si="2"/>
        <v>95.759544842042217</v>
      </c>
      <c r="K14" s="195">
        <f t="shared" si="3"/>
        <v>1639</v>
      </c>
      <c r="L14" s="195">
        <f t="shared" si="4"/>
        <v>639578</v>
      </c>
      <c r="M14" s="196">
        <f t="shared" si="0"/>
        <v>0.36235242533798634</v>
      </c>
      <c r="P14" s="194" t="s">
        <v>112</v>
      </c>
      <c r="Q14" s="195">
        <v>21732</v>
      </c>
      <c r="R14" s="195">
        <v>312</v>
      </c>
      <c r="S14" s="195">
        <v>29880</v>
      </c>
      <c r="T14" s="195">
        <v>30689</v>
      </c>
      <c r="U14" s="195">
        <v>36304</v>
      </c>
      <c r="V14" s="195">
        <v>36946</v>
      </c>
      <c r="W14" s="212">
        <f t="shared" ref="W14:W21" si="7">IFERROR(V14/U14-1,"-")</f>
        <v>1.7684001762891199E-2</v>
      </c>
      <c r="X14" s="194">
        <f t="shared" si="5"/>
        <v>642</v>
      </c>
      <c r="Y14" s="196">
        <f t="shared" si="1"/>
        <v>0.39569454857020459</v>
      </c>
    </row>
    <row r="15" spans="1:25" x14ac:dyDescent="0.25">
      <c r="A15" s="1"/>
      <c r="B15" s="194" t="s">
        <v>115</v>
      </c>
      <c r="C15" s="195">
        <v>101729</v>
      </c>
      <c r="D15" s="195">
        <v>18912</v>
      </c>
      <c r="E15" s="195">
        <v>130382</v>
      </c>
      <c r="F15" s="195">
        <v>159101</v>
      </c>
      <c r="G15" s="195">
        <v>172390</v>
      </c>
      <c r="H15" s="195">
        <v>167577</v>
      </c>
      <c r="I15" s="212">
        <f t="shared" si="6"/>
        <v>-2.7919252856894228E-2</v>
      </c>
      <c r="J15" s="196">
        <f t="shared" si="2"/>
        <v>7.8608819796954315</v>
      </c>
      <c r="K15" s="195">
        <f t="shared" si="3"/>
        <v>-4813</v>
      </c>
      <c r="L15" s="195">
        <f t="shared" si="4"/>
        <v>148665</v>
      </c>
      <c r="M15" s="196">
        <f t="shared" si="0"/>
        <v>9.3959419210722261E-2</v>
      </c>
      <c r="P15" s="194" t="s">
        <v>115</v>
      </c>
      <c r="Q15" s="195">
        <v>3339</v>
      </c>
      <c r="R15" s="195">
        <v>1016</v>
      </c>
      <c r="S15" s="195">
        <v>5441</v>
      </c>
      <c r="T15" s="195">
        <v>7238</v>
      </c>
      <c r="U15" s="195">
        <v>8651</v>
      </c>
      <c r="V15" s="195">
        <v>7986</v>
      </c>
      <c r="W15" s="212">
        <f t="shared" si="7"/>
        <v>-7.6869726043231945E-2</v>
      </c>
      <c r="X15" s="194">
        <f t="shared" si="5"/>
        <v>-665</v>
      </c>
      <c r="Y15" s="196">
        <f t="shared" si="1"/>
        <v>8.5530684373995927E-2</v>
      </c>
    </row>
    <row r="16" spans="1:25" x14ac:dyDescent="0.25">
      <c r="A16" s="1"/>
      <c r="B16" s="194" t="s">
        <v>118</v>
      </c>
      <c r="C16" s="195">
        <v>37338</v>
      </c>
      <c r="D16" s="195">
        <v>25515</v>
      </c>
      <c r="E16" s="195">
        <v>66791</v>
      </c>
      <c r="F16" s="195">
        <v>80773</v>
      </c>
      <c r="G16" s="195">
        <v>84043</v>
      </c>
      <c r="H16" s="195">
        <v>78259</v>
      </c>
      <c r="I16" s="212">
        <f t="shared" si="6"/>
        <v>-6.8821912592363477E-2</v>
      </c>
      <c r="J16" s="196">
        <f t="shared" si="2"/>
        <v>2.0671761708798746</v>
      </c>
      <c r="K16" s="195">
        <f t="shared" si="3"/>
        <v>-5784</v>
      </c>
      <c r="L16" s="195">
        <f t="shared" si="4"/>
        <v>52744</v>
      </c>
      <c r="M16" s="196">
        <f t="shared" si="0"/>
        <v>4.3879352106863792E-2</v>
      </c>
      <c r="P16" s="194" t="s">
        <v>118</v>
      </c>
      <c r="Q16" s="195">
        <v>3563</v>
      </c>
      <c r="R16" s="195">
        <v>3181</v>
      </c>
      <c r="S16" s="195">
        <v>9383</v>
      </c>
      <c r="T16" s="195">
        <v>8585</v>
      </c>
      <c r="U16" s="195">
        <v>9151</v>
      </c>
      <c r="V16" s="195">
        <v>8109</v>
      </c>
      <c r="W16" s="212">
        <f t="shared" si="7"/>
        <v>-0.11386733690307071</v>
      </c>
      <c r="X16" s="194">
        <f t="shared" si="5"/>
        <v>-1042</v>
      </c>
      <c r="Y16" s="196">
        <f t="shared" si="1"/>
        <v>8.6848023990575132E-2</v>
      </c>
    </row>
    <row r="17" spans="1:25" x14ac:dyDescent="0.25">
      <c r="A17" s="1"/>
      <c r="B17" s="194" t="s">
        <v>125</v>
      </c>
      <c r="C17" s="195">
        <v>27502</v>
      </c>
      <c r="D17" s="195">
        <v>2127</v>
      </c>
      <c r="E17" s="195">
        <v>60091</v>
      </c>
      <c r="F17" s="195">
        <v>53907</v>
      </c>
      <c r="G17" s="195">
        <v>57775</v>
      </c>
      <c r="H17" s="195">
        <v>56035</v>
      </c>
      <c r="I17" s="212">
        <f t="shared" si="6"/>
        <v>-3.0116832540025951E-2</v>
      </c>
      <c r="J17" s="196">
        <f t="shared" si="2"/>
        <v>25.344616831217678</v>
      </c>
      <c r="K17" s="195">
        <f t="shared" si="3"/>
        <v>-1740</v>
      </c>
      <c r="L17" s="195">
        <f t="shared" si="4"/>
        <v>53908</v>
      </c>
      <c r="M17" s="196">
        <f t="shared" si="0"/>
        <v>3.1418488548385651E-2</v>
      </c>
      <c r="P17" s="194" t="s">
        <v>125</v>
      </c>
      <c r="Q17" s="195">
        <v>765</v>
      </c>
      <c r="R17" s="195">
        <v>118</v>
      </c>
      <c r="S17" s="195">
        <v>3333</v>
      </c>
      <c r="T17" s="195">
        <v>3076</v>
      </c>
      <c r="U17" s="195">
        <v>2286</v>
      </c>
      <c r="V17" s="195">
        <v>2327</v>
      </c>
      <c r="W17" s="212">
        <f t="shared" si="7"/>
        <v>1.7935258092738326E-2</v>
      </c>
      <c r="X17" s="194">
        <f t="shared" si="5"/>
        <v>41</v>
      </c>
      <c r="Y17" s="196">
        <f t="shared" si="1"/>
        <v>2.4922351933169114E-2</v>
      </c>
    </row>
    <row r="18" spans="1:25" x14ac:dyDescent="0.25">
      <c r="A18" s="1"/>
      <c r="B18" s="194" t="s">
        <v>121</v>
      </c>
      <c r="C18" s="195">
        <v>29486</v>
      </c>
      <c r="D18" s="195">
        <v>3704</v>
      </c>
      <c r="E18" s="195">
        <v>52990</v>
      </c>
      <c r="F18" s="195">
        <v>49181</v>
      </c>
      <c r="G18" s="195">
        <v>54584</v>
      </c>
      <c r="H18" s="195">
        <v>49982</v>
      </c>
      <c r="I18" s="212">
        <f t="shared" si="6"/>
        <v>-8.4310420636083849E-2</v>
      </c>
      <c r="J18" s="196">
        <f t="shared" si="2"/>
        <v>12.494060475161987</v>
      </c>
      <c r="K18" s="195">
        <f t="shared" si="3"/>
        <v>-4602</v>
      </c>
      <c r="L18" s="195">
        <f t="shared" si="4"/>
        <v>46278</v>
      </c>
      <c r="M18" s="196">
        <f t="shared" si="0"/>
        <v>2.8024607738474375E-2</v>
      </c>
      <c r="P18" s="194" t="s">
        <v>121</v>
      </c>
      <c r="Q18" s="195">
        <v>861</v>
      </c>
      <c r="R18" s="195">
        <v>246</v>
      </c>
      <c r="S18" s="195">
        <v>1717</v>
      </c>
      <c r="T18" s="195">
        <v>1481</v>
      </c>
      <c r="U18" s="195">
        <v>1831</v>
      </c>
      <c r="V18" s="195">
        <v>1627</v>
      </c>
      <c r="W18" s="212">
        <f t="shared" si="7"/>
        <v>-0.11141452758055703</v>
      </c>
      <c r="X18" s="194">
        <f t="shared" si="5"/>
        <v>-204</v>
      </c>
      <c r="Y18" s="196">
        <f t="shared" si="1"/>
        <v>1.7425297204669593E-2</v>
      </c>
    </row>
    <row r="19" spans="1:25" x14ac:dyDescent="0.25">
      <c r="A19" s="193" t="s">
        <v>146</v>
      </c>
      <c r="B19" s="194" t="s">
        <v>130</v>
      </c>
      <c r="C19" s="195">
        <v>28328</v>
      </c>
      <c r="D19" s="195">
        <v>425</v>
      </c>
      <c r="E19" s="195">
        <v>30986</v>
      </c>
      <c r="F19" s="195">
        <v>40209</v>
      </c>
      <c r="G19" s="195">
        <v>35082</v>
      </c>
      <c r="H19" s="195">
        <v>34219</v>
      </c>
      <c r="I19" s="212">
        <f t="shared" si="6"/>
        <v>-2.45995097200844E-2</v>
      </c>
      <c r="J19" s="196">
        <f t="shared" si="2"/>
        <v>79.515294117647059</v>
      </c>
      <c r="K19" s="195">
        <f t="shared" si="3"/>
        <v>-863</v>
      </c>
      <c r="L19" s="195">
        <f t="shared" si="4"/>
        <v>33794</v>
      </c>
      <c r="M19" s="196">
        <f t="shared" si="0"/>
        <v>1.9186388143788854E-2</v>
      </c>
      <c r="P19" s="194" t="s">
        <v>130</v>
      </c>
      <c r="Q19" s="195">
        <v>1961</v>
      </c>
      <c r="R19" s="195">
        <v>24</v>
      </c>
      <c r="S19" s="195">
        <v>1745</v>
      </c>
      <c r="T19" s="195">
        <v>2229</v>
      </c>
      <c r="U19" s="195">
        <v>1956</v>
      </c>
      <c r="V19" s="195">
        <v>2216</v>
      </c>
      <c r="W19" s="212">
        <f t="shared" si="7"/>
        <v>0.13292433537832316</v>
      </c>
      <c r="X19" s="194">
        <f t="shared" si="5"/>
        <v>260</v>
      </c>
      <c r="Y19" s="196">
        <f t="shared" si="1"/>
        <v>2.3733533254792761E-2</v>
      </c>
    </row>
    <row r="20" spans="1:25" x14ac:dyDescent="0.25">
      <c r="A20" s="198" t="s">
        <v>147</v>
      </c>
      <c r="B20" s="194" t="s">
        <v>133</v>
      </c>
      <c r="C20" s="195">
        <v>40085</v>
      </c>
      <c r="D20" s="195">
        <v>2213</v>
      </c>
      <c r="E20" s="195">
        <v>24907</v>
      </c>
      <c r="F20" s="195">
        <v>37128</v>
      </c>
      <c r="G20" s="195">
        <v>39427</v>
      </c>
      <c r="H20" s="195">
        <v>31028</v>
      </c>
      <c r="I20" s="212">
        <f t="shared" si="6"/>
        <v>-0.21302660613285307</v>
      </c>
      <c r="J20" s="196">
        <f t="shared" si="2"/>
        <v>13.020786262991415</v>
      </c>
      <c r="K20" s="195">
        <f t="shared" si="3"/>
        <v>-8399</v>
      </c>
      <c r="L20" s="195">
        <f t="shared" si="4"/>
        <v>28815</v>
      </c>
      <c r="M20" s="196">
        <f t="shared" si="0"/>
        <v>1.7397213575074684E-2</v>
      </c>
      <c r="P20" s="194" t="s">
        <v>133</v>
      </c>
      <c r="Q20" s="195">
        <v>3933</v>
      </c>
      <c r="R20" s="195">
        <v>34</v>
      </c>
      <c r="S20" s="195">
        <v>874</v>
      </c>
      <c r="T20" s="195">
        <v>1546</v>
      </c>
      <c r="U20" s="195">
        <v>1440</v>
      </c>
      <c r="V20" s="195">
        <v>1056</v>
      </c>
      <c r="W20" s="212">
        <f t="shared" si="7"/>
        <v>-0.26666666666666672</v>
      </c>
      <c r="X20" s="194">
        <f t="shared" si="5"/>
        <v>-384</v>
      </c>
      <c r="Y20" s="196">
        <f t="shared" si="1"/>
        <v>1.1309842561850702E-2</v>
      </c>
    </row>
    <row r="21" spans="1:25" x14ac:dyDescent="0.25">
      <c r="B21" s="199" t="s">
        <v>147</v>
      </c>
      <c r="C21" s="200">
        <f t="shared" ref="C21" si="8">C13-SUM(C14:C20)</f>
        <v>214138</v>
      </c>
      <c r="D21" s="200">
        <f t="shared" ref="D21:E21" si="9">D13-SUM(D14:D20)</f>
        <v>73187</v>
      </c>
      <c r="E21" s="200">
        <f t="shared" si="9"/>
        <v>342405</v>
      </c>
      <c r="F21" s="200">
        <f t="shared" ref="F21:H21" si="10">F13-SUM(F14:F20)</f>
        <v>406513</v>
      </c>
      <c r="G21" s="200">
        <f t="shared" si="10"/>
        <v>438305</v>
      </c>
      <c r="H21" s="200">
        <f t="shared" si="10"/>
        <v>452832</v>
      </c>
      <c r="I21" s="213">
        <f t="shared" si="6"/>
        <v>3.3143587228071869E-2</v>
      </c>
      <c r="J21" s="201">
        <f t="shared" si="2"/>
        <v>5.1873283506633694</v>
      </c>
      <c r="K21" s="200">
        <f>H21-G21</f>
        <v>14527</v>
      </c>
      <c r="L21" s="200">
        <f t="shared" si="4"/>
        <v>379645</v>
      </c>
      <c r="M21" s="201">
        <f t="shared" si="0"/>
        <v>0.25390018749607512</v>
      </c>
      <c r="P21" s="199" t="s">
        <v>147</v>
      </c>
      <c r="Q21" s="200">
        <f t="shared" ref="Q21:V21" si="11">Q13-SUM(Q14:Q20)</f>
        <v>13516</v>
      </c>
      <c r="R21" s="200">
        <f t="shared" si="11"/>
        <v>4707</v>
      </c>
      <c r="S21" s="200">
        <f t="shared" si="11"/>
        <v>24355</v>
      </c>
      <c r="T21" s="200">
        <f t="shared" si="11"/>
        <v>27343</v>
      </c>
      <c r="U21" s="200">
        <f t="shared" si="11"/>
        <v>28415</v>
      </c>
      <c r="V21" s="200">
        <f t="shared" si="11"/>
        <v>28403</v>
      </c>
      <c r="W21" s="213">
        <f t="shared" si="7"/>
        <v>-4.2231215907095887E-4</v>
      </c>
      <c r="X21" s="199">
        <f>V21-U21</f>
        <v>-12</v>
      </c>
      <c r="Y21" s="201">
        <f t="shared" si="1"/>
        <v>0.30419835064795975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344170</v>
      </c>
      <c r="D23" s="209">
        <v>92300</v>
      </c>
      <c r="E23" s="209">
        <v>537375</v>
      </c>
      <c r="F23" s="209">
        <v>608370</v>
      </c>
      <c r="G23" s="209">
        <v>640291</v>
      </c>
      <c r="H23" s="209">
        <v>618160</v>
      </c>
      <c r="I23" s="210">
        <f>IFERROR(H23/G23-1,"-")</f>
        <v>-3.4563971694120288E-2</v>
      </c>
      <c r="J23" s="210">
        <f>IFERROR(H23/D23-1,"-")</f>
        <v>5.6972914409534132</v>
      </c>
      <c r="K23" s="209">
        <f>H23-G23</f>
        <v>-22131</v>
      </c>
      <c r="L23" s="209">
        <f>H23-D23</f>
        <v>525860</v>
      </c>
      <c r="M23" s="210">
        <f t="shared" ref="M23:M35" si="12">H23/H$9</f>
        <v>0.34659860589042696</v>
      </c>
    </row>
    <row r="24" spans="1:25" x14ac:dyDescent="0.25">
      <c r="B24" s="190" t="s">
        <v>99</v>
      </c>
      <c r="C24" s="191">
        <v>20277</v>
      </c>
      <c r="D24" s="191">
        <v>45464</v>
      </c>
      <c r="E24" s="191">
        <v>44639</v>
      </c>
      <c r="F24" s="191">
        <v>42026</v>
      </c>
      <c r="G24" s="191">
        <v>34651</v>
      </c>
      <c r="H24" s="191">
        <v>32343</v>
      </c>
      <c r="I24" s="211">
        <f>IFERROR(H24/G24-1,"-")</f>
        <v>-6.6607024328302233E-2</v>
      </c>
      <c r="J24" s="192">
        <f t="shared" ref="J24:J35" si="13">IFERROR(H24/D24-1,"-")</f>
        <v>-0.28860197079007566</v>
      </c>
      <c r="K24" s="191">
        <f t="shared" ref="K24:K34" si="14">H24-G24</f>
        <v>-2308</v>
      </c>
      <c r="L24" s="191">
        <f t="shared" ref="L24:L35" si="15">H24-D24</f>
        <v>-13121</v>
      </c>
      <c r="M24" s="192">
        <f t="shared" si="12"/>
        <v>1.8134526191138343E-2</v>
      </c>
    </row>
    <row r="25" spans="1:25" x14ac:dyDescent="0.25">
      <c r="B25" s="194" t="s">
        <v>105</v>
      </c>
      <c r="C25" s="195">
        <v>9378</v>
      </c>
      <c r="D25" s="195">
        <v>31357</v>
      </c>
      <c r="E25" s="195">
        <v>20561</v>
      </c>
      <c r="F25" s="195">
        <v>17667</v>
      </c>
      <c r="G25" s="195">
        <v>12604</v>
      </c>
      <c r="H25" s="195">
        <v>12488</v>
      </c>
      <c r="I25" s="212">
        <f>IFERROR(H25/G25-1,"-")</f>
        <v>-9.2034274833385776E-3</v>
      </c>
      <c r="J25" s="196">
        <f t="shared" si="13"/>
        <v>-0.60174761616226036</v>
      </c>
      <c r="K25" s="195">
        <f t="shared" si="14"/>
        <v>-116</v>
      </c>
      <c r="L25" s="195">
        <f t="shared" si="15"/>
        <v>-18869</v>
      </c>
      <c r="M25" s="196">
        <f t="shared" si="12"/>
        <v>7.0019467295840097E-3</v>
      </c>
    </row>
    <row r="26" spans="1:25" x14ac:dyDescent="0.25">
      <c r="B26" s="194" t="s">
        <v>102</v>
      </c>
      <c r="C26" s="195">
        <v>10899</v>
      </c>
      <c r="D26" s="195">
        <v>14107</v>
      </c>
      <c r="E26" s="195">
        <v>24078</v>
      </c>
      <c r="F26" s="195">
        <v>24359</v>
      </c>
      <c r="G26" s="195">
        <v>22047</v>
      </c>
      <c r="H26" s="195">
        <v>19855</v>
      </c>
      <c r="I26" s="212">
        <f>IFERROR(H26/G26-1,"-")</f>
        <v>-9.9423957908105431E-2</v>
      </c>
      <c r="J26" s="196">
        <f t="shared" si="13"/>
        <v>0.4074572907067413</v>
      </c>
      <c r="K26" s="195">
        <f t="shared" si="14"/>
        <v>-2192</v>
      </c>
      <c r="L26" s="195">
        <f t="shared" si="15"/>
        <v>5748</v>
      </c>
      <c r="M26" s="196">
        <f t="shared" si="12"/>
        <v>1.1132579461554333E-2</v>
      </c>
    </row>
    <row r="27" spans="1:25" x14ac:dyDescent="0.25">
      <c r="B27" s="190" t="s">
        <v>109</v>
      </c>
      <c r="C27" s="191">
        <v>323893</v>
      </c>
      <c r="D27" s="191">
        <v>46836</v>
      </c>
      <c r="E27" s="191">
        <v>492736</v>
      </c>
      <c r="F27" s="191">
        <v>566344</v>
      </c>
      <c r="G27" s="191">
        <v>605640</v>
      </c>
      <c r="H27" s="191">
        <v>585817</v>
      </c>
      <c r="I27" s="211">
        <f>IFERROR(H27/G27-1,"-")</f>
        <v>-3.2730665081566634E-2</v>
      </c>
      <c r="J27" s="192">
        <f t="shared" si="13"/>
        <v>11.507835852762833</v>
      </c>
      <c r="K27" s="191">
        <f t="shared" si="14"/>
        <v>-19823</v>
      </c>
      <c r="L27" s="191">
        <f t="shared" si="15"/>
        <v>538981</v>
      </c>
      <c r="M27" s="192">
        <f t="shared" si="12"/>
        <v>0.32846407969928859</v>
      </c>
    </row>
    <row r="28" spans="1:25" x14ac:dyDescent="0.25">
      <c r="B28" s="194" t="s">
        <v>112</v>
      </c>
      <c r="C28" s="195">
        <v>148381</v>
      </c>
      <c r="D28" s="195">
        <v>2249</v>
      </c>
      <c r="E28" s="195">
        <v>225519</v>
      </c>
      <c r="F28" s="195">
        <v>268519</v>
      </c>
      <c r="G28" s="195">
        <v>290959</v>
      </c>
      <c r="H28" s="195">
        <v>289480</v>
      </c>
      <c r="I28" s="212">
        <f t="shared" ref="I28:I35" si="16">IFERROR(H28/G28-1,"-")</f>
        <v>-5.0831904151443785E-3</v>
      </c>
      <c r="J28" s="196">
        <f t="shared" si="13"/>
        <v>127.71498443752779</v>
      </c>
      <c r="K28" s="195">
        <f t="shared" si="14"/>
        <v>-1479</v>
      </c>
      <c r="L28" s="195">
        <f t="shared" si="15"/>
        <v>287231</v>
      </c>
      <c r="M28" s="196">
        <f t="shared" si="12"/>
        <v>0.16230970045483498</v>
      </c>
    </row>
    <row r="29" spans="1:25" x14ac:dyDescent="0.25">
      <c r="B29" s="194" t="s">
        <v>115</v>
      </c>
      <c r="C29" s="195">
        <v>39437</v>
      </c>
      <c r="D29" s="195">
        <v>7036</v>
      </c>
      <c r="E29" s="195">
        <v>53064</v>
      </c>
      <c r="F29" s="195">
        <v>62015</v>
      </c>
      <c r="G29" s="195">
        <v>64942</v>
      </c>
      <c r="H29" s="195">
        <v>59550</v>
      </c>
      <c r="I29" s="212">
        <f t="shared" si="16"/>
        <v>-8.3027932616796529E-2</v>
      </c>
      <c r="J29" s="196">
        <f t="shared" si="13"/>
        <v>7.4636156907333717</v>
      </c>
      <c r="K29" s="195">
        <f t="shared" si="14"/>
        <v>-5392</v>
      </c>
      <c r="L29" s="195">
        <f t="shared" si="15"/>
        <v>52514</v>
      </c>
      <c r="M29" s="196">
        <f t="shared" si="12"/>
        <v>3.3389327974593833E-2</v>
      </c>
    </row>
    <row r="30" spans="1:25" x14ac:dyDescent="0.25">
      <c r="B30" s="194" t="s">
        <v>118</v>
      </c>
      <c r="C30" s="195">
        <v>12858</v>
      </c>
      <c r="D30" s="195">
        <v>8873</v>
      </c>
      <c r="E30" s="195">
        <v>22004</v>
      </c>
      <c r="F30" s="195">
        <v>23813</v>
      </c>
      <c r="G30" s="195">
        <v>23889</v>
      </c>
      <c r="H30" s="195">
        <v>19135</v>
      </c>
      <c r="I30" s="212">
        <f t="shared" si="16"/>
        <v>-0.19900372556406709</v>
      </c>
      <c r="J30" s="196">
        <f t="shared" si="13"/>
        <v>1.1565423193959203</v>
      </c>
      <c r="K30" s="195">
        <f t="shared" si="14"/>
        <v>-4754</v>
      </c>
      <c r="L30" s="195">
        <f t="shared" si="15"/>
        <v>10262</v>
      </c>
      <c r="M30" s="196">
        <f t="shared" si="12"/>
        <v>1.0728879778234307E-2</v>
      </c>
    </row>
    <row r="31" spans="1:25" x14ac:dyDescent="0.25">
      <c r="B31" s="194" t="s">
        <v>125</v>
      </c>
      <c r="C31" s="195">
        <v>12503</v>
      </c>
      <c r="D31" s="195">
        <v>703</v>
      </c>
      <c r="E31" s="195">
        <v>27830</v>
      </c>
      <c r="F31" s="195">
        <v>23211</v>
      </c>
      <c r="G31" s="195">
        <v>23583</v>
      </c>
      <c r="H31" s="195">
        <v>22678</v>
      </c>
      <c r="I31" s="212">
        <f t="shared" si="16"/>
        <v>-3.8375100708137211E-2</v>
      </c>
      <c r="J31" s="196">
        <f t="shared" si="13"/>
        <v>31.258890469416784</v>
      </c>
      <c r="K31" s="195">
        <f t="shared" si="14"/>
        <v>-905</v>
      </c>
      <c r="L31" s="195">
        <f t="shared" si="15"/>
        <v>21975</v>
      </c>
      <c r="M31" s="196">
        <f t="shared" si="12"/>
        <v>1.2715418636571604E-2</v>
      </c>
    </row>
    <row r="32" spans="1:25" x14ac:dyDescent="0.25">
      <c r="B32" s="194" t="s">
        <v>121</v>
      </c>
      <c r="C32" s="195">
        <v>15876</v>
      </c>
      <c r="D32" s="195">
        <v>1912</v>
      </c>
      <c r="E32" s="195">
        <v>31122</v>
      </c>
      <c r="F32" s="195">
        <v>26551</v>
      </c>
      <c r="G32" s="195">
        <v>28315</v>
      </c>
      <c r="H32" s="195">
        <v>27647</v>
      </c>
      <c r="I32" s="212">
        <f t="shared" si="16"/>
        <v>-2.3591735829065819E-2</v>
      </c>
      <c r="J32" s="196">
        <f t="shared" si="13"/>
        <v>13.459728033472803</v>
      </c>
      <c r="K32" s="195">
        <f t="shared" si="14"/>
        <v>-668</v>
      </c>
      <c r="L32" s="195">
        <f t="shared" si="15"/>
        <v>25735</v>
      </c>
      <c r="M32" s="196">
        <f t="shared" si="12"/>
        <v>1.5501507145484395E-2</v>
      </c>
    </row>
    <row r="33" spans="2:13" x14ac:dyDescent="0.25">
      <c r="B33" s="194" t="s">
        <v>130</v>
      </c>
      <c r="C33" s="195">
        <v>11519</v>
      </c>
      <c r="D33" s="195">
        <v>106</v>
      </c>
      <c r="E33" s="195">
        <v>12027</v>
      </c>
      <c r="F33" s="195">
        <v>14343</v>
      </c>
      <c r="G33" s="195">
        <v>12638</v>
      </c>
      <c r="H33" s="195">
        <v>11704</v>
      </c>
      <c r="I33" s="212">
        <f t="shared" si="16"/>
        <v>-7.3904098749802194E-2</v>
      </c>
      <c r="J33" s="196">
        <f t="shared" si="13"/>
        <v>109.41509433962264</v>
      </c>
      <c r="K33" s="195">
        <f t="shared" si="14"/>
        <v>-934</v>
      </c>
      <c r="L33" s="195">
        <f t="shared" si="15"/>
        <v>11598</v>
      </c>
      <c r="M33" s="196">
        <f t="shared" si="12"/>
        <v>6.56236262996887E-3</v>
      </c>
    </row>
    <row r="34" spans="2:13" x14ac:dyDescent="0.25">
      <c r="B34" s="194" t="s">
        <v>133</v>
      </c>
      <c r="C34" s="195">
        <v>12800</v>
      </c>
      <c r="D34" s="195">
        <v>281</v>
      </c>
      <c r="E34" s="195">
        <v>7436</v>
      </c>
      <c r="F34" s="195">
        <v>12953</v>
      </c>
      <c r="G34" s="195">
        <v>12954</v>
      </c>
      <c r="H34" s="195">
        <v>10492</v>
      </c>
      <c r="I34" s="212">
        <f t="shared" si="16"/>
        <v>-0.19005712521228968</v>
      </c>
      <c r="J34" s="196">
        <f t="shared" si="13"/>
        <v>36.338078291814945</v>
      </c>
      <c r="K34" s="195">
        <f t="shared" si="14"/>
        <v>-2462</v>
      </c>
      <c r="L34" s="195">
        <f t="shared" si="15"/>
        <v>10211</v>
      </c>
      <c r="M34" s="196">
        <f t="shared" si="12"/>
        <v>5.8828014963801592E-3</v>
      </c>
    </row>
    <row r="35" spans="2:13" x14ac:dyDescent="0.25">
      <c r="B35" s="199" t="s">
        <v>147</v>
      </c>
      <c r="C35" s="200">
        <f t="shared" ref="C35" si="17">C27-SUM(C28:C34)</f>
        <v>70519</v>
      </c>
      <c r="D35" s="200">
        <f t="shared" ref="D35:E35" si="18">D27-SUM(D28:D34)</f>
        <v>25676</v>
      </c>
      <c r="E35" s="200">
        <f t="shared" si="18"/>
        <v>113734</v>
      </c>
      <c r="F35" s="200">
        <f t="shared" ref="F35:H35" si="19">F27-SUM(F28:F34)</f>
        <v>134939</v>
      </c>
      <c r="G35" s="200">
        <f t="shared" si="19"/>
        <v>148360</v>
      </c>
      <c r="H35" s="200">
        <f t="shared" si="19"/>
        <v>145131</v>
      </c>
      <c r="I35" s="213">
        <f t="shared" si="16"/>
        <v>-2.1764626583984925E-2</v>
      </c>
      <c r="J35" s="201">
        <f t="shared" si="13"/>
        <v>4.652399127589967</v>
      </c>
      <c r="K35" s="200">
        <f>H35-G35</f>
        <v>-3229</v>
      </c>
      <c r="L35" s="200">
        <f t="shared" si="15"/>
        <v>119455</v>
      </c>
      <c r="M35" s="201">
        <f t="shared" si="12"/>
        <v>8.1374081583220445E-2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249277</v>
      </c>
      <c r="D37" s="209">
        <v>44784</v>
      </c>
      <c r="E37" s="209">
        <v>376595</v>
      </c>
      <c r="F37" s="209">
        <v>431484</v>
      </c>
      <c r="G37" s="209">
        <v>450886</v>
      </c>
      <c r="H37" s="209">
        <v>462494</v>
      </c>
      <c r="I37" s="210">
        <f>IFERROR(H37/G37-1,"-")</f>
        <v>2.5744866773419472E-2</v>
      </c>
      <c r="J37" s="210">
        <f>IFERROR(H37/D37-1,"-")</f>
        <v>9.3272150768131468</v>
      </c>
      <c r="K37" s="209">
        <f>H37-G37</f>
        <v>11608</v>
      </c>
      <c r="L37" s="209">
        <f>H37-D37</f>
        <v>417710</v>
      </c>
      <c r="M37" s="210">
        <f t="shared" ref="M37:M49" si="20">H37/H$9</f>
        <v>0.25931761296862804</v>
      </c>
    </row>
    <row r="38" spans="2:13" x14ac:dyDescent="0.25">
      <c r="B38" s="190" t="s">
        <v>99</v>
      </c>
      <c r="C38" s="191">
        <v>13953</v>
      </c>
      <c r="D38" s="191">
        <v>14521</v>
      </c>
      <c r="E38" s="191">
        <v>29136</v>
      </c>
      <c r="F38" s="191">
        <v>28866</v>
      </c>
      <c r="G38" s="191">
        <v>26309</v>
      </c>
      <c r="H38" s="191">
        <v>29571</v>
      </c>
      <c r="I38" s="211">
        <f>IFERROR(H38/G38-1,"-")</f>
        <v>0.1239879889011366</v>
      </c>
      <c r="J38" s="192">
        <f t="shared" ref="J38:J49" si="21">IFERROR(H38/D38-1,"-")</f>
        <v>1.0364299979340266</v>
      </c>
      <c r="K38" s="191">
        <f t="shared" ref="K38:K48" si="22">H38-G38</f>
        <v>3262</v>
      </c>
      <c r="L38" s="191">
        <f t="shared" ref="L38:L49" si="23">H38-D38</f>
        <v>15050</v>
      </c>
      <c r="M38" s="192">
        <f t="shared" si="20"/>
        <v>1.6580282410356244E-2</v>
      </c>
    </row>
    <row r="39" spans="2:13" x14ac:dyDescent="0.25">
      <c r="B39" s="194" t="s">
        <v>105</v>
      </c>
      <c r="C39" s="195">
        <v>5079</v>
      </c>
      <c r="D39" s="195">
        <v>11878</v>
      </c>
      <c r="E39" s="195">
        <v>11582</v>
      </c>
      <c r="F39" s="195">
        <v>10559</v>
      </c>
      <c r="G39" s="195">
        <v>10793</v>
      </c>
      <c r="H39" s="195">
        <v>11992</v>
      </c>
      <c r="I39" s="212">
        <f>IFERROR(H39/G39-1,"-")</f>
        <v>0.1110905216343927</v>
      </c>
      <c r="J39" s="196">
        <f t="shared" si="21"/>
        <v>9.5975753493853233E-3</v>
      </c>
      <c r="K39" s="195">
        <f t="shared" si="22"/>
        <v>1199</v>
      </c>
      <c r="L39" s="195">
        <f t="shared" si="23"/>
        <v>114</v>
      </c>
      <c r="M39" s="196">
        <f t="shared" si="20"/>
        <v>6.7238425032968806E-3</v>
      </c>
    </row>
    <row r="40" spans="2:13" x14ac:dyDescent="0.25">
      <c r="B40" s="194" t="s">
        <v>102</v>
      </c>
      <c r="C40" s="195">
        <v>8874</v>
      </c>
      <c r="D40" s="195">
        <v>2643</v>
      </c>
      <c r="E40" s="195">
        <v>17554</v>
      </c>
      <c r="F40" s="195">
        <v>18307</v>
      </c>
      <c r="G40" s="195">
        <v>15516</v>
      </c>
      <c r="H40" s="195">
        <v>17579</v>
      </c>
      <c r="I40" s="212">
        <f>IFERROR(H40/G40-1,"-")</f>
        <v>0.13295952565094105</v>
      </c>
      <c r="J40" s="196">
        <f t="shared" si="21"/>
        <v>5.651153991676126</v>
      </c>
      <c r="K40" s="195">
        <f t="shared" si="22"/>
        <v>2063</v>
      </c>
      <c r="L40" s="195">
        <f t="shared" si="23"/>
        <v>14936</v>
      </c>
      <c r="M40" s="196">
        <f t="shared" si="20"/>
        <v>9.8564399070593615E-3</v>
      </c>
    </row>
    <row r="41" spans="2:13" x14ac:dyDescent="0.25">
      <c r="B41" s="190" t="s">
        <v>109</v>
      </c>
      <c r="C41" s="191">
        <v>235324</v>
      </c>
      <c r="D41" s="191">
        <v>30263</v>
      </c>
      <c r="E41" s="191">
        <v>347459</v>
      </c>
      <c r="F41" s="191">
        <v>402618</v>
      </c>
      <c r="G41" s="191">
        <v>424577</v>
      </c>
      <c r="H41" s="191">
        <v>432923</v>
      </c>
      <c r="I41" s="211">
        <f>IFERROR(H41/G41-1,"-")</f>
        <v>1.9657211766063609E-2</v>
      </c>
      <c r="J41" s="192">
        <f t="shared" si="21"/>
        <v>13.305356375772396</v>
      </c>
      <c r="K41" s="191">
        <f t="shared" si="22"/>
        <v>8346</v>
      </c>
      <c r="L41" s="191">
        <f t="shared" si="23"/>
        <v>402660</v>
      </c>
      <c r="M41" s="192">
        <f t="shared" si="20"/>
        <v>0.24273733055827182</v>
      </c>
    </row>
    <row r="42" spans="2:13" x14ac:dyDescent="0.25">
      <c r="B42" s="194" t="s">
        <v>112</v>
      </c>
      <c r="C42" s="195">
        <v>106790</v>
      </c>
      <c r="D42" s="195">
        <v>1172</v>
      </c>
      <c r="E42" s="195">
        <v>151709</v>
      </c>
      <c r="F42" s="195">
        <v>183661</v>
      </c>
      <c r="G42" s="195">
        <v>201185</v>
      </c>
      <c r="H42" s="195">
        <v>203038</v>
      </c>
      <c r="I42" s="212">
        <f t="shared" ref="I42:I49" si="24">IFERROR(H42/G42-1,"-")</f>
        <v>9.2104282128389059E-3</v>
      </c>
      <c r="J42" s="196">
        <f t="shared" si="21"/>
        <v>172.24061433447099</v>
      </c>
      <c r="K42" s="195">
        <f t="shared" si="22"/>
        <v>1853</v>
      </c>
      <c r="L42" s="195">
        <f t="shared" si="23"/>
        <v>201866</v>
      </c>
      <c r="M42" s="196">
        <f t="shared" si="20"/>
        <v>0.11384218930823817</v>
      </c>
    </row>
    <row r="43" spans="2:13" x14ac:dyDescent="0.25">
      <c r="B43" s="194" t="s">
        <v>115</v>
      </c>
      <c r="C43" s="195">
        <v>11703</v>
      </c>
      <c r="D43" s="195">
        <v>2404</v>
      </c>
      <c r="E43" s="195">
        <v>13945</v>
      </c>
      <c r="F43" s="195">
        <v>17688</v>
      </c>
      <c r="G43" s="195">
        <v>17466</v>
      </c>
      <c r="H43" s="195">
        <v>18247</v>
      </c>
      <c r="I43" s="212">
        <f t="shared" si="24"/>
        <v>4.471544715447151E-2</v>
      </c>
      <c r="J43" s="196">
        <f t="shared" si="21"/>
        <v>6.5902662229617306</v>
      </c>
      <c r="K43" s="195">
        <f t="shared" si="22"/>
        <v>781</v>
      </c>
      <c r="L43" s="195">
        <f t="shared" si="23"/>
        <v>15843</v>
      </c>
      <c r="M43" s="196">
        <f t="shared" si="20"/>
        <v>1.0230983502139608E-2</v>
      </c>
    </row>
    <row r="44" spans="2:13" x14ac:dyDescent="0.25">
      <c r="B44" s="194" t="s">
        <v>118</v>
      </c>
      <c r="C44" s="195">
        <v>5799</v>
      </c>
      <c r="D44" s="195">
        <v>4036</v>
      </c>
      <c r="E44" s="195">
        <v>9400</v>
      </c>
      <c r="F44" s="195">
        <v>10819</v>
      </c>
      <c r="G44" s="195">
        <v>10391</v>
      </c>
      <c r="H44" s="195">
        <v>10921</v>
      </c>
      <c r="I44" s="212">
        <f t="shared" si="24"/>
        <v>5.1005677990568765E-2</v>
      </c>
      <c r="J44" s="196">
        <f t="shared" si="21"/>
        <v>1.7058969276511395</v>
      </c>
      <c r="K44" s="195">
        <f t="shared" si="22"/>
        <v>530</v>
      </c>
      <c r="L44" s="195">
        <f t="shared" si="23"/>
        <v>6885</v>
      </c>
      <c r="M44" s="196">
        <f t="shared" si="20"/>
        <v>6.123339224358342E-3</v>
      </c>
    </row>
    <row r="45" spans="2:13" x14ac:dyDescent="0.25">
      <c r="B45" s="194" t="s">
        <v>125</v>
      </c>
      <c r="C45" s="195">
        <v>10447</v>
      </c>
      <c r="D45" s="195">
        <v>571</v>
      </c>
      <c r="E45" s="195">
        <v>19355</v>
      </c>
      <c r="F45" s="195">
        <v>17862</v>
      </c>
      <c r="G45" s="195">
        <v>18686</v>
      </c>
      <c r="H45" s="195">
        <v>17550</v>
      </c>
      <c r="I45" s="212">
        <f t="shared" si="24"/>
        <v>-6.0794177459060239E-2</v>
      </c>
      <c r="J45" s="196">
        <f t="shared" si="21"/>
        <v>29.73555166374781</v>
      </c>
      <c r="K45" s="195">
        <f t="shared" si="22"/>
        <v>-1136</v>
      </c>
      <c r="L45" s="195">
        <f t="shared" si="23"/>
        <v>16979</v>
      </c>
      <c r="M45" s="196">
        <f t="shared" si="20"/>
        <v>9.8401797809256394E-3</v>
      </c>
    </row>
    <row r="46" spans="2:13" x14ac:dyDescent="0.25">
      <c r="B46" s="194" t="s">
        <v>121</v>
      </c>
      <c r="C46" s="195">
        <v>9027</v>
      </c>
      <c r="D46" s="195">
        <v>589</v>
      </c>
      <c r="E46" s="195">
        <v>12594</v>
      </c>
      <c r="F46" s="195">
        <v>13943</v>
      </c>
      <c r="G46" s="195">
        <v>16028</v>
      </c>
      <c r="H46" s="195">
        <v>12261</v>
      </c>
      <c r="I46" s="212">
        <f t="shared" si="24"/>
        <v>-0.23502620414275022</v>
      </c>
      <c r="J46" s="196">
        <f t="shared" si="21"/>
        <v>19.816638370118845</v>
      </c>
      <c r="K46" s="195">
        <f t="shared" si="22"/>
        <v>-3767</v>
      </c>
      <c r="L46" s="195">
        <f t="shared" si="23"/>
        <v>11672</v>
      </c>
      <c r="M46" s="196">
        <f t="shared" si="20"/>
        <v>6.8746691905372794E-3</v>
      </c>
    </row>
    <row r="47" spans="2:13" x14ac:dyDescent="0.25">
      <c r="B47" s="194" t="s">
        <v>130</v>
      </c>
      <c r="C47" s="195">
        <v>9587</v>
      </c>
      <c r="D47" s="195">
        <v>162</v>
      </c>
      <c r="E47" s="195">
        <v>11619</v>
      </c>
      <c r="F47" s="195">
        <v>13585</v>
      </c>
      <c r="G47" s="195">
        <v>12072</v>
      </c>
      <c r="H47" s="195">
        <v>12619</v>
      </c>
      <c r="I47" s="212">
        <f t="shared" si="24"/>
        <v>4.5311464546057056E-2</v>
      </c>
      <c r="J47" s="196">
        <f t="shared" si="21"/>
        <v>76.895061728395063</v>
      </c>
      <c r="K47" s="195">
        <f t="shared" si="22"/>
        <v>547</v>
      </c>
      <c r="L47" s="195">
        <f t="shared" si="23"/>
        <v>12457</v>
      </c>
      <c r="M47" s="196">
        <f t="shared" si="20"/>
        <v>7.0753976441880698E-3</v>
      </c>
    </row>
    <row r="48" spans="2:13" x14ac:dyDescent="0.25">
      <c r="B48" s="194" t="s">
        <v>133</v>
      </c>
      <c r="C48" s="195">
        <v>15367</v>
      </c>
      <c r="D48" s="195">
        <v>1479</v>
      </c>
      <c r="E48" s="195">
        <v>11125</v>
      </c>
      <c r="F48" s="195">
        <v>13749</v>
      </c>
      <c r="G48" s="195">
        <v>14552</v>
      </c>
      <c r="H48" s="195">
        <v>11264</v>
      </c>
      <c r="I48" s="212">
        <f t="shared" si="24"/>
        <v>-0.22594832325453551</v>
      </c>
      <c r="J48" s="196">
        <f t="shared" si="21"/>
        <v>6.6159567275185935</v>
      </c>
      <c r="K48" s="195">
        <f t="shared" si="22"/>
        <v>-3288</v>
      </c>
      <c r="L48" s="195">
        <f t="shared" si="23"/>
        <v>9785</v>
      </c>
      <c r="M48" s="196">
        <f t="shared" si="20"/>
        <v>6.315657267939965E-3</v>
      </c>
    </row>
    <row r="49" spans="2:13" x14ac:dyDescent="0.25">
      <c r="B49" s="199" t="s">
        <v>147</v>
      </c>
      <c r="C49" s="200">
        <f t="shared" ref="C49" si="25">C41-SUM(C42:C48)</f>
        <v>66604</v>
      </c>
      <c r="D49" s="200">
        <f t="shared" ref="D49:E49" si="26">D41-SUM(D42:D48)</f>
        <v>19850</v>
      </c>
      <c r="E49" s="200">
        <f t="shared" si="26"/>
        <v>117712</v>
      </c>
      <c r="F49" s="200">
        <f t="shared" ref="F49:H49" si="27">F41-SUM(F42:F48)</f>
        <v>131311</v>
      </c>
      <c r="G49" s="200">
        <f t="shared" si="27"/>
        <v>134197</v>
      </c>
      <c r="H49" s="200">
        <f t="shared" si="27"/>
        <v>147023</v>
      </c>
      <c r="I49" s="213">
        <f t="shared" si="24"/>
        <v>9.5575907062005916E-2</v>
      </c>
      <c r="J49" s="201">
        <f t="shared" si="21"/>
        <v>6.4067002518891689</v>
      </c>
      <c r="K49" s="200">
        <f>H49-G49</f>
        <v>12826</v>
      </c>
      <c r="L49" s="200">
        <f t="shared" si="23"/>
        <v>127173</v>
      </c>
      <c r="M49" s="201">
        <f t="shared" si="20"/>
        <v>8.2434914639944734E-2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10070</v>
      </c>
      <c r="D51" s="209">
        <v>2365</v>
      </c>
      <c r="E51" s="209">
        <v>11908</v>
      </c>
      <c r="F51" s="209">
        <v>20755</v>
      </c>
      <c r="G51" s="209">
        <v>18984</v>
      </c>
      <c r="H51" s="209">
        <v>15822</v>
      </c>
      <c r="I51" s="210">
        <f>IFERROR(H51/G51-1,"-")</f>
        <v>-0.16656131479140324</v>
      </c>
      <c r="J51" s="210">
        <f>IFERROR(H51/D51-1,"-")</f>
        <v>5.6900634249471462</v>
      </c>
      <c r="K51" s="209">
        <f>H51-G51</f>
        <v>-3162</v>
      </c>
      <c r="L51" s="209">
        <f>H51-D51</f>
        <v>13457</v>
      </c>
      <c r="M51" s="210">
        <f t="shared" ref="M51:M63" si="28">H51/H$9</f>
        <v>8.871300540957576E-3</v>
      </c>
    </row>
    <row r="52" spans="2:13" x14ac:dyDescent="0.25">
      <c r="B52" s="190" t="s">
        <v>99</v>
      </c>
      <c r="C52" s="191">
        <v>1123</v>
      </c>
      <c r="D52" s="191">
        <v>461</v>
      </c>
      <c r="E52" s="191">
        <v>991</v>
      </c>
      <c r="F52" s="191">
        <v>8564</v>
      </c>
      <c r="G52" s="191">
        <v>5029</v>
      </c>
      <c r="H52" s="191">
        <v>2911</v>
      </c>
      <c r="I52" s="211">
        <f>IFERROR(H52/G52-1,"-")</f>
        <v>-0.42115728773115924</v>
      </c>
      <c r="J52" s="192">
        <f t="shared" ref="J52:J63" si="29">IFERROR(H52/D52-1,"-")</f>
        <v>5.3145336225596527</v>
      </c>
      <c r="K52" s="191">
        <f t="shared" ref="K52:K62" si="30">H52-G52</f>
        <v>-2118</v>
      </c>
      <c r="L52" s="191">
        <f t="shared" ref="L52:L63" si="31">H52-D52</f>
        <v>2450</v>
      </c>
      <c r="M52" s="192">
        <f t="shared" si="28"/>
        <v>1.6321802474230504E-3</v>
      </c>
    </row>
    <row r="53" spans="2:13" x14ac:dyDescent="0.25">
      <c r="B53" s="194" t="s">
        <v>105</v>
      </c>
      <c r="C53" s="195">
        <v>538</v>
      </c>
      <c r="D53" s="195">
        <v>181</v>
      </c>
      <c r="E53" s="195">
        <v>229</v>
      </c>
      <c r="F53" s="195">
        <v>6277</v>
      </c>
      <c r="G53" s="195">
        <v>3342</v>
      </c>
      <c r="H53" s="195">
        <v>1849</v>
      </c>
      <c r="I53" s="212">
        <f>IFERROR(H53/G53-1,"-")</f>
        <v>-0.44673847995212446</v>
      </c>
      <c r="J53" s="196">
        <f t="shared" si="29"/>
        <v>9.2154696132596676</v>
      </c>
      <c r="K53" s="195">
        <f t="shared" si="30"/>
        <v>-1493</v>
      </c>
      <c r="L53" s="195">
        <f t="shared" si="31"/>
        <v>1668</v>
      </c>
      <c r="M53" s="196">
        <f t="shared" si="28"/>
        <v>1.0367232145260118E-3</v>
      </c>
    </row>
    <row r="54" spans="2:13" x14ac:dyDescent="0.25">
      <c r="B54" s="194" t="s">
        <v>102</v>
      </c>
      <c r="C54" s="195">
        <v>585</v>
      </c>
      <c r="D54" s="195">
        <v>280</v>
      </c>
      <c r="E54" s="195">
        <v>762</v>
      </c>
      <c r="F54" s="195">
        <v>2287</v>
      </c>
      <c r="G54" s="195">
        <v>1687</v>
      </c>
      <c r="H54" s="195">
        <v>1062</v>
      </c>
      <c r="I54" s="212">
        <f>IFERROR(H54/G54-1,"-")</f>
        <v>-0.37048014226437465</v>
      </c>
      <c r="J54" s="196">
        <f t="shared" si="29"/>
        <v>2.7928571428571427</v>
      </c>
      <c r="K54" s="195">
        <f t="shared" si="30"/>
        <v>-625</v>
      </c>
      <c r="L54" s="195">
        <f t="shared" si="31"/>
        <v>782</v>
      </c>
      <c r="M54" s="196">
        <f t="shared" si="28"/>
        <v>5.9545703289703869E-4</v>
      </c>
    </row>
    <row r="55" spans="2:13" x14ac:dyDescent="0.25">
      <c r="B55" s="190" t="s">
        <v>109</v>
      </c>
      <c r="C55" s="191">
        <v>8947</v>
      </c>
      <c r="D55" s="191">
        <v>1904</v>
      </c>
      <c r="E55" s="191">
        <v>10917</v>
      </c>
      <c r="F55" s="191">
        <v>12191</v>
      </c>
      <c r="G55" s="191">
        <v>13955</v>
      </c>
      <c r="H55" s="191">
        <v>12911</v>
      </c>
      <c r="I55" s="211">
        <f>IFERROR(H55/G55-1,"-")</f>
        <v>-7.4811895378000703E-2</v>
      </c>
      <c r="J55" s="192">
        <f t="shared" si="29"/>
        <v>5.7809873949579833</v>
      </c>
      <c r="K55" s="191">
        <f t="shared" si="30"/>
        <v>-1044</v>
      </c>
      <c r="L55" s="191">
        <f t="shared" si="31"/>
        <v>11007</v>
      </c>
      <c r="M55" s="192">
        <f t="shared" si="28"/>
        <v>7.2391202935345256E-3</v>
      </c>
    </row>
    <row r="56" spans="2:13" x14ac:dyDescent="0.25">
      <c r="B56" s="194" t="s">
        <v>112</v>
      </c>
      <c r="C56" s="195">
        <v>2897</v>
      </c>
      <c r="D56" s="195">
        <v>33</v>
      </c>
      <c r="E56" s="195">
        <v>3479</v>
      </c>
      <c r="F56" s="195">
        <v>3318</v>
      </c>
      <c r="G56" s="195">
        <v>3752</v>
      </c>
      <c r="H56" s="195">
        <v>4304</v>
      </c>
      <c r="I56" s="212">
        <f t="shared" ref="I56:I63" si="32">IFERROR(H56/G56-1,"-")</f>
        <v>0.14712153518123672</v>
      </c>
      <c r="J56" s="196">
        <f t="shared" si="29"/>
        <v>129.42424242424244</v>
      </c>
      <c r="K56" s="195">
        <f t="shared" si="30"/>
        <v>552</v>
      </c>
      <c r="L56" s="195">
        <f t="shared" si="31"/>
        <v>4271</v>
      </c>
      <c r="M56" s="196">
        <f t="shared" si="28"/>
        <v>2.413226995846379E-3</v>
      </c>
    </row>
    <row r="57" spans="2:13" x14ac:dyDescent="0.25">
      <c r="B57" s="194" t="s">
        <v>115</v>
      </c>
      <c r="C57" s="195">
        <v>2253</v>
      </c>
      <c r="D57" s="195">
        <v>800</v>
      </c>
      <c r="E57" s="195">
        <v>3013</v>
      </c>
      <c r="F57" s="195">
        <v>2407</v>
      </c>
      <c r="G57" s="195">
        <v>3261</v>
      </c>
      <c r="H57" s="195">
        <v>2946</v>
      </c>
      <c r="I57" s="212">
        <f t="shared" si="32"/>
        <v>-9.6596136154553869E-2</v>
      </c>
      <c r="J57" s="196">
        <f t="shared" si="29"/>
        <v>2.6825000000000001</v>
      </c>
      <c r="K57" s="195">
        <f t="shared" si="30"/>
        <v>-315</v>
      </c>
      <c r="L57" s="195">
        <f t="shared" si="31"/>
        <v>2146</v>
      </c>
      <c r="M57" s="196">
        <f t="shared" si="28"/>
        <v>1.6518045375844405E-3</v>
      </c>
    </row>
    <row r="58" spans="2:13" x14ac:dyDescent="0.25">
      <c r="B58" s="194" t="s">
        <v>118</v>
      </c>
      <c r="C58" s="195">
        <v>449</v>
      </c>
      <c r="D58" s="195">
        <v>255</v>
      </c>
      <c r="E58" s="195">
        <v>830</v>
      </c>
      <c r="F58" s="195">
        <v>1288</v>
      </c>
      <c r="G58" s="195">
        <v>1095</v>
      </c>
      <c r="H58" s="195">
        <v>752</v>
      </c>
      <c r="I58" s="212">
        <f t="shared" si="32"/>
        <v>-0.31324200913242006</v>
      </c>
      <c r="J58" s="196">
        <f t="shared" si="29"/>
        <v>1.9490196078431374</v>
      </c>
      <c r="K58" s="195">
        <f t="shared" si="30"/>
        <v>-343</v>
      </c>
      <c r="L58" s="195">
        <f t="shared" si="31"/>
        <v>497</v>
      </c>
      <c r="M58" s="196">
        <f t="shared" si="28"/>
        <v>4.2164189146758291E-4</v>
      </c>
    </row>
    <row r="59" spans="2:13" x14ac:dyDescent="0.25">
      <c r="B59" s="194" t="s">
        <v>125</v>
      </c>
      <c r="C59" s="195">
        <v>218</v>
      </c>
      <c r="D59" s="195">
        <v>33</v>
      </c>
      <c r="E59" s="195">
        <v>323</v>
      </c>
      <c r="F59" s="195">
        <v>308</v>
      </c>
      <c r="G59" s="195">
        <v>525</v>
      </c>
      <c r="H59" s="195">
        <v>408</v>
      </c>
      <c r="I59" s="212">
        <f t="shared" si="32"/>
        <v>-0.22285714285714286</v>
      </c>
      <c r="J59" s="196">
        <f t="shared" si="29"/>
        <v>11.363636363636363</v>
      </c>
      <c r="K59" s="195">
        <f t="shared" si="30"/>
        <v>-117</v>
      </c>
      <c r="L59" s="195">
        <f t="shared" si="31"/>
        <v>375</v>
      </c>
      <c r="M59" s="196">
        <f t="shared" si="28"/>
        <v>2.2876315388134817E-4</v>
      </c>
    </row>
    <row r="60" spans="2:13" x14ac:dyDescent="0.25">
      <c r="B60" s="194" t="s">
        <v>121</v>
      </c>
      <c r="C60" s="195">
        <v>187</v>
      </c>
      <c r="D60" s="195">
        <v>47</v>
      </c>
      <c r="E60" s="195">
        <v>324</v>
      </c>
      <c r="F60" s="195">
        <v>304</v>
      </c>
      <c r="G60" s="195">
        <v>380</v>
      </c>
      <c r="H60" s="195">
        <v>384</v>
      </c>
      <c r="I60" s="212">
        <f t="shared" si="32"/>
        <v>1.0526315789473717E-2</v>
      </c>
      <c r="J60" s="196">
        <f t="shared" si="29"/>
        <v>7.1702127659574462</v>
      </c>
      <c r="K60" s="195">
        <f t="shared" si="30"/>
        <v>4</v>
      </c>
      <c r="L60" s="195">
        <f t="shared" si="31"/>
        <v>337</v>
      </c>
      <c r="M60" s="196">
        <f t="shared" si="28"/>
        <v>2.1530649777068065E-4</v>
      </c>
    </row>
    <row r="61" spans="2:13" x14ac:dyDescent="0.25">
      <c r="B61" s="194" t="s">
        <v>130</v>
      </c>
      <c r="C61" s="195">
        <v>136</v>
      </c>
      <c r="D61" s="195">
        <v>17</v>
      </c>
      <c r="E61" s="195">
        <v>42</v>
      </c>
      <c r="F61" s="195">
        <v>145</v>
      </c>
      <c r="G61" s="195">
        <v>78</v>
      </c>
      <c r="H61" s="195">
        <v>161</v>
      </c>
      <c r="I61" s="212">
        <f t="shared" si="32"/>
        <v>1.0641025641025643</v>
      </c>
      <c r="J61" s="196">
        <f t="shared" si="29"/>
        <v>8.4705882352941178</v>
      </c>
      <c r="K61" s="195">
        <f t="shared" si="30"/>
        <v>83</v>
      </c>
      <c r="L61" s="195">
        <f t="shared" si="31"/>
        <v>144</v>
      </c>
      <c r="M61" s="196">
        <f t="shared" si="28"/>
        <v>9.027173474239475E-5</v>
      </c>
    </row>
    <row r="62" spans="2:13" x14ac:dyDescent="0.25">
      <c r="B62" s="194" t="s">
        <v>133</v>
      </c>
      <c r="C62" s="195">
        <v>201</v>
      </c>
      <c r="D62" s="195">
        <v>13</v>
      </c>
      <c r="E62" s="195">
        <v>86</v>
      </c>
      <c r="F62" s="195">
        <v>132</v>
      </c>
      <c r="G62" s="195">
        <v>85</v>
      </c>
      <c r="H62" s="195">
        <v>112</v>
      </c>
      <c r="I62" s="212">
        <f t="shared" si="32"/>
        <v>0.31764705882352939</v>
      </c>
      <c r="J62" s="196">
        <f t="shared" si="29"/>
        <v>7.615384615384615</v>
      </c>
      <c r="K62" s="195">
        <f t="shared" si="30"/>
        <v>27</v>
      </c>
      <c r="L62" s="195">
        <f t="shared" si="31"/>
        <v>99</v>
      </c>
      <c r="M62" s="196">
        <f t="shared" si="28"/>
        <v>6.2797728516448517E-5</v>
      </c>
    </row>
    <row r="63" spans="2:13" x14ac:dyDescent="0.25">
      <c r="B63" s="199" t="s">
        <v>147</v>
      </c>
      <c r="C63" s="200">
        <f t="shared" ref="C63" si="33">C55-SUM(C56:C62)</f>
        <v>2606</v>
      </c>
      <c r="D63" s="200">
        <f t="shared" ref="D63:E63" si="34">D55-SUM(D56:D62)</f>
        <v>706</v>
      </c>
      <c r="E63" s="200">
        <f t="shared" si="34"/>
        <v>2820</v>
      </c>
      <c r="F63" s="200">
        <f t="shared" ref="F63:H63" si="35">F55-SUM(F56:F62)</f>
        <v>4289</v>
      </c>
      <c r="G63" s="200">
        <f t="shared" si="35"/>
        <v>4779</v>
      </c>
      <c r="H63" s="200">
        <f t="shared" si="35"/>
        <v>3844</v>
      </c>
      <c r="I63" s="213">
        <f t="shared" si="32"/>
        <v>-0.19564762502615607</v>
      </c>
      <c r="J63" s="201">
        <f t="shared" si="29"/>
        <v>4.4447592067988673</v>
      </c>
      <c r="K63" s="200">
        <f>H63-G63</f>
        <v>-935</v>
      </c>
      <c r="L63" s="200">
        <f t="shared" si="31"/>
        <v>3138</v>
      </c>
      <c r="M63" s="201">
        <f t="shared" si="28"/>
        <v>2.155307753725251E-3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24073</v>
      </c>
      <c r="D65" s="209">
        <v>9370</v>
      </c>
      <c r="E65" s="209">
        <v>44258</v>
      </c>
      <c r="F65" s="209">
        <v>64172</v>
      </c>
      <c r="G65" s="209">
        <v>78533</v>
      </c>
      <c r="H65" s="209">
        <v>61659</v>
      </c>
      <c r="I65" s="210">
        <f>IFERROR(H65/G65-1,"-")</f>
        <v>-0.21486508856149644</v>
      </c>
      <c r="J65" s="210">
        <f>IFERROR(H65/D65-1,"-")</f>
        <v>5.5804695837780152</v>
      </c>
      <c r="K65" s="209">
        <f>H65-G65</f>
        <v>-16874</v>
      </c>
      <c r="L65" s="209">
        <f>H65-D65</f>
        <v>52289</v>
      </c>
      <c r="M65" s="210">
        <f t="shared" ref="M65:M77" si="36">H65/H$9</f>
        <v>3.4571831630318746E-2</v>
      </c>
    </row>
    <row r="66" spans="2:13" x14ac:dyDescent="0.25">
      <c r="B66" s="190" t="s">
        <v>99</v>
      </c>
      <c r="C66" s="191">
        <v>5545</v>
      </c>
      <c r="D66" s="191">
        <v>4371</v>
      </c>
      <c r="E66" s="191">
        <v>9383</v>
      </c>
      <c r="F66" s="191">
        <v>6094</v>
      </c>
      <c r="G66" s="191">
        <v>12035</v>
      </c>
      <c r="H66" s="191">
        <v>8102</v>
      </c>
      <c r="I66" s="211">
        <f>IFERROR(H66/G66-1,"-")</f>
        <v>-0.32679684254258412</v>
      </c>
      <c r="J66" s="192">
        <f t="shared" ref="J66:J77" si="37">IFERROR(H66/D66-1,"-")</f>
        <v>0.85358041638069082</v>
      </c>
      <c r="K66" s="191">
        <f t="shared" ref="K66:K76" si="38">H66-G66</f>
        <v>-3933</v>
      </c>
      <c r="L66" s="191">
        <f t="shared" ref="L66:L77" si="39">H66-D66</f>
        <v>3731</v>
      </c>
      <c r="M66" s="192">
        <f t="shared" si="36"/>
        <v>4.5427428253595166E-3</v>
      </c>
    </row>
    <row r="67" spans="2:13" x14ac:dyDescent="0.25">
      <c r="B67" s="194" t="s">
        <v>105</v>
      </c>
      <c r="C67" s="195">
        <v>2263</v>
      </c>
      <c r="D67" s="195">
        <v>4303</v>
      </c>
      <c r="E67" s="195">
        <v>6227</v>
      </c>
      <c r="F67" s="195">
        <v>4418</v>
      </c>
      <c r="G67" s="195">
        <v>4625</v>
      </c>
      <c r="H67" s="195">
        <v>2261</v>
      </c>
      <c r="I67" s="212">
        <f>IFERROR(H67/G67-1,"-")</f>
        <v>-0.5111351351351352</v>
      </c>
      <c r="J67" s="196">
        <f t="shared" si="37"/>
        <v>-0.47455263769463163</v>
      </c>
      <c r="K67" s="195">
        <f t="shared" si="38"/>
        <v>-2364</v>
      </c>
      <c r="L67" s="195">
        <f t="shared" si="39"/>
        <v>-2042</v>
      </c>
      <c r="M67" s="196">
        <f t="shared" si="36"/>
        <v>1.2677291444258044E-3</v>
      </c>
    </row>
    <row r="68" spans="2:13" x14ac:dyDescent="0.25">
      <c r="B68" s="194" t="s">
        <v>102</v>
      </c>
      <c r="C68" s="195">
        <v>3282</v>
      </c>
      <c r="D68" s="195">
        <v>68</v>
      </c>
      <c r="E68" s="195">
        <v>3156</v>
      </c>
      <c r="F68" s="195">
        <v>1676</v>
      </c>
      <c r="G68" s="195">
        <v>7410</v>
      </c>
      <c r="H68" s="195">
        <v>5841</v>
      </c>
      <c r="I68" s="212">
        <f>IFERROR(H68/G68-1,"-")</f>
        <v>-0.21174089068825908</v>
      </c>
      <c r="J68" s="196">
        <f t="shared" si="37"/>
        <v>84.897058823529406</v>
      </c>
      <c r="K68" s="195">
        <f t="shared" si="38"/>
        <v>-1569</v>
      </c>
      <c r="L68" s="195">
        <f t="shared" si="39"/>
        <v>5773</v>
      </c>
      <c r="M68" s="196">
        <f t="shared" si="36"/>
        <v>3.2750136809337124E-3</v>
      </c>
    </row>
    <row r="69" spans="2:13" x14ac:dyDescent="0.25">
      <c r="B69" s="190" t="s">
        <v>109</v>
      </c>
      <c r="C69" s="191">
        <v>18528</v>
      </c>
      <c r="D69" s="191">
        <v>4999</v>
      </c>
      <c r="E69" s="191">
        <v>34875</v>
      </c>
      <c r="F69" s="191">
        <v>58078</v>
      </c>
      <c r="G69" s="191">
        <v>66498</v>
      </c>
      <c r="H69" s="191">
        <v>53557</v>
      </c>
      <c r="I69" s="211">
        <f>IFERROR(H69/G69-1,"-")</f>
        <v>-0.19460735661222894</v>
      </c>
      <c r="J69" s="192">
        <f t="shared" si="37"/>
        <v>9.7135427085417092</v>
      </c>
      <c r="K69" s="191">
        <f t="shared" si="38"/>
        <v>-12941</v>
      </c>
      <c r="L69" s="191">
        <f t="shared" si="39"/>
        <v>48558</v>
      </c>
      <c r="M69" s="192">
        <f t="shared" si="36"/>
        <v>3.0029088804959227E-2</v>
      </c>
    </row>
    <row r="70" spans="2:13" x14ac:dyDescent="0.25">
      <c r="B70" s="194" t="s">
        <v>112</v>
      </c>
      <c r="C70" s="195">
        <v>7372</v>
      </c>
      <c r="D70" s="195">
        <v>477</v>
      </c>
      <c r="E70" s="195">
        <v>14382</v>
      </c>
      <c r="F70" s="195">
        <v>21031</v>
      </c>
      <c r="G70" s="195">
        <v>25072</v>
      </c>
      <c r="H70" s="195">
        <v>25006</v>
      </c>
      <c r="I70" s="212">
        <f t="shared" ref="I70:I77" si="40">IFERROR(H70/G70-1,"-")</f>
        <v>-2.6324186343331668E-3</v>
      </c>
      <c r="J70" s="196">
        <f t="shared" si="37"/>
        <v>51.423480083857442</v>
      </c>
      <c r="K70" s="195">
        <f t="shared" si="38"/>
        <v>-66</v>
      </c>
      <c r="L70" s="195">
        <f t="shared" si="39"/>
        <v>24529</v>
      </c>
      <c r="M70" s="196">
        <f t="shared" si="36"/>
        <v>1.4020714279306354E-2</v>
      </c>
    </row>
    <row r="71" spans="2:13" x14ac:dyDescent="0.25">
      <c r="B71" s="194" t="s">
        <v>115</v>
      </c>
      <c r="C71" s="195">
        <v>2105</v>
      </c>
      <c r="D71" s="195">
        <v>911</v>
      </c>
      <c r="E71" s="195">
        <v>4302</v>
      </c>
      <c r="F71" s="195">
        <v>3489</v>
      </c>
      <c r="G71" s="195">
        <v>4701</v>
      </c>
      <c r="H71" s="195">
        <v>4424</v>
      </c>
      <c r="I71" s="212">
        <f t="shared" si="40"/>
        <v>-5.8923633269517106E-2</v>
      </c>
      <c r="J71" s="196">
        <f t="shared" si="37"/>
        <v>3.8562019758507136</v>
      </c>
      <c r="K71" s="195">
        <f t="shared" si="38"/>
        <v>-277</v>
      </c>
      <c r="L71" s="195">
        <f t="shared" si="39"/>
        <v>3513</v>
      </c>
      <c r="M71" s="196">
        <f t="shared" si="36"/>
        <v>2.4805102763997165E-3</v>
      </c>
    </row>
    <row r="72" spans="2:13" x14ac:dyDescent="0.25">
      <c r="B72" s="194" t="s">
        <v>118</v>
      </c>
      <c r="C72" s="195">
        <v>2465</v>
      </c>
      <c r="D72" s="195">
        <v>662</v>
      </c>
      <c r="E72" s="195">
        <v>3722</v>
      </c>
      <c r="F72" s="195">
        <v>7688</v>
      </c>
      <c r="G72" s="195">
        <v>8038</v>
      </c>
      <c r="H72" s="195">
        <v>3260</v>
      </c>
      <c r="I72" s="212">
        <f t="shared" si="40"/>
        <v>-0.5944264742473252</v>
      </c>
      <c r="J72" s="196">
        <f t="shared" si="37"/>
        <v>3.9244712990936552</v>
      </c>
      <c r="K72" s="195">
        <f t="shared" si="38"/>
        <v>-4778</v>
      </c>
      <c r="L72" s="195">
        <f t="shared" si="39"/>
        <v>2598</v>
      </c>
      <c r="M72" s="196">
        <f t="shared" si="36"/>
        <v>1.8278624550323408E-3</v>
      </c>
    </row>
    <row r="73" spans="2:13" x14ac:dyDescent="0.25">
      <c r="B73" s="194" t="s">
        <v>125</v>
      </c>
      <c r="C73" s="195">
        <v>210</v>
      </c>
      <c r="D73" s="195">
        <v>44</v>
      </c>
      <c r="E73" s="195">
        <v>1186</v>
      </c>
      <c r="F73" s="195">
        <v>1536</v>
      </c>
      <c r="G73" s="195">
        <v>2522</v>
      </c>
      <c r="H73" s="195">
        <v>2073</v>
      </c>
      <c r="I73" s="212">
        <f t="shared" si="40"/>
        <v>-0.17803330689928631</v>
      </c>
      <c r="J73" s="196">
        <f t="shared" si="37"/>
        <v>46.113636363636367</v>
      </c>
      <c r="K73" s="195">
        <f t="shared" si="38"/>
        <v>-449</v>
      </c>
      <c r="L73" s="195">
        <f t="shared" si="39"/>
        <v>2029</v>
      </c>
      <c r="M73" s="196">
        <f t="shared" si="36"/>
        <v>1.1623186715589088E-3</v>
      </c>
    </row>
    <row r="74" spans="2:13" x14ac:dyDescent="0.25">
      <c r="B74" s="194" t="s">
        <v>121</v>
      </c>
      <c r="C74" s="195">
        <v>472</v>
      </c>
      <c r="D74" s="195">
        <v>193</v>
      </c>
      <c r="E74" s="195">
        <v>1291</v>
      </c>
      <c r="F74" s="195">
        <v>1116</v>
      </c>
      <c r="G74" s="195">
        <v>1380</v>
      </c>
      <c r="H74" s="195">
        <v>1151</v>
      </c>
      <c r="I74" s="212">
        <f t="shared" si="40"/>
        <v>-0.16594202898550725</v>
      </c>
      <c r="J74" s="196">
        <f t="shared" si="37"/>
        <v>4.9637305699481864</v>
      </c>
      <c r="K74" s="195">
        <f t="shared" si="38"/>
        <v>-229</v>
      </c>
      <c r="L74" s="195">
        <f t="shared" si="39"/>
        <v>958</v>
      </c>
      <c r="M74" s="196">
        <f t="shared" si="36"/>
        <v>6.4535879930743075E-4</v>
      </c>
    </row>
    <row r="75" spans="2:13" x14ac:dyDescent="0.25">
      <c r="B75" s="194" t="s">
        <v>130</v>
      </c>
      <c r="C75" s="195">
        <v>664</v>
      </c>
      <c r="D75" s="195">
        <v>1</v>
      </c>
      <c r="E75" s="195">
        <v>1000</v>
      </c>
      <c r="F75" s="195">
        <v>3200</v>
      </c>
      <c r="G75" s="195">
        <v>2212</v>
      </c>
      <c r="H75" s="195">
        <v>1449</v>
      </c>
      <c r="I75" s="212">
        <f t="shared" si="40"/>
        <v>-0.34493670886075944</v>
      </c>
      <c r="J75" s="196">
        <f t="shared" si="37"/>
        <v>1448</v>
      </c>
      <c r="K75" s="195">
        <f t="shared" si="38"/>
        <v>-763</v>
      </c>
      <c r="L75" s="195">
        <f t="shared" si="39"/>
        <v>1448</v>
      </c>
      <c r="M75" s="196">
        <f t="shared" si="36"/>
        <v>8.124456126815527E-4</v>
      </c>
    </row>
    <row r="76" spans="2:13" x14ac:dyDescent="0.25">
      <c r="B76" s="194" t="s">
        <v>133</v>
      </c>
      <c r="C76" s="195">
        <v>788</v>
      </c>
      <c r="D76" s="195">
        <v>0</v>
      </c>
      <c r="E76" s="195">
        <v>318</v>
      </c>
      <c r="F76" s="195">
        <v>918</v>
      </c>
      <c r="G76" s="195">
        <v>1618</v>
      </c>
      <c r="H76" s="195">
        <v>1772</v>
      </c>
      <c r="I76" s="212">
        <f t="shared" si="40"/>
        <v>9.5179233621755177E-2</v>
      </c>
      <c r="J76" s="196" t="str">
        <f t="shared" si="37"/>
        <v>-</v>
      </c>
      <c r="K76" s="195">
        <f t="shared" si="38"/>
        <v>154</v>
      </c>
      <c r="L76" s="195">
        <f t="shared" si="39"/>
        <v>1772</v>
      </c>
      <c r="M76" s="196">
        <f t="shared" si="36"/>
        <v>9.9354977617095329E-4</v>
      </c>
    </row>
    <row r="77" spans="2:13" x14ac:dyDescent="0.25">
      <c r="B77" s="199" t="s">
        <v>147</v>
      </c>
      <c r="C77" s="200">
        <f t="shared" ref="C77" si="41">C69-SUM(C70:C76)</f>
        <v>4452</v>
      </c>
      <c r="D77" s="200">
        <f t="shared" ref="D77:E77" si="42">D69-SUM(D70:D76)</f>
        <v>2711</v>
      </c>
      <c r="E77" s="200">
        <f t="shared" si="42"/>
        <v>8674</v>
      </c>
      <c r="F77" s="200">
        <f t="shared" ref="F77:H77" si="43">F69-SUM(F70:F76)</f>
        <v>19100</v>
      </c>
      <c r="G77" s="200">
        <f t="shared" si="43"/>
        <v>20955</v>
      </c>
      <c r="H77" s="200">
        <f t="shared" si="43"/>
        <v>14422</v>
      </c>
      <c r="I77" s="213">
        <f t="shared" si="40"/>
        <v>-0.31176330231448346</v>
      </c>
      <c r="J77" s="201">
        <f t="shared" si="37"/>
        <v>4.3198081888601996</v>
      </c>
      <c r="K77" s="200">
        <f>H77-G77</f>
        <v>-6533</v>
      </c>
      <c r="L77" s="200">
        <f t="shared" si="39"/>
        <v>11711</v>
      </c>
      <c r="M77" s="201">
        <f t="shared" si="36"/>
        <v>8.0863289345019691E-3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142242</v>
      </c>
      <c r="D79" s="209">
        <v>27049</v>
      </c>
      <c r="E79" s="209">
        <v>204530</v>
      </c>
      <c r="F79" s="209">
        <v>249495</v>
      </c>
      <c r="G79" s="209">
        <v>274173</v>
      </c>
      <c r="H79" s="209">
        <v>289656</v>
      </c>
      <c r="I79" s="210">
        <f>IFERROR(H79/G79-1,"-")</f>
        <v>5.647164381613079E-2</v>
      </c>
      <c r="J79" s="210">
        <f>IFERROR(H79/D79-1,"-")</f>
        <v>9.7085659358941179</v>
      </c>
      <c r="K79" s="209">
        <f>H79-G79</f>
        <v>15483</v>
      </c>
      <c r="L79" s="209">
        <f>H79-D79</f>
        <v>262607</v>
      </c>
      <c r="M79" s="210">
        <f t="shared" ref="M79:M91" si="44">H79/H$9</f>
        <v>0.16240838259964654</v>
      </c>
    </row>
    <row r="80" spans="2:13" x14ac:dyDescent="0.25">
      <c r="B80" s="190" t="s">
        <v>99</v>
      </c>
      <c r="C80" s="191">
        <v>47060</v>
      </c>
      <c r="D80" s="191">
        <v>12719</v>
      </c>
      <c r="E80" s="191">
        <v>83962</v>
      </c>
      <c r="F80" s="191">
        <v>92403</v>
      </c>
      <c r="G80" s="191">
        <v>90657</v>
      </c>
      <c r="H80" s="191">
        <v>98066</v>
      </c>
      <c r="I80" s="211">
        <f>IFERROR(H80/G80-1,"-")</f>
        <v>8.1725625158564741E-2</v>
      </c>
      <c r="J80" s="192">
        <f t="shared" ref="J80:J91" si="45">IFERROR(H80/D80-1,"-")</f>
        <v>6.7101973425583772</v>
      </c>
      <c r="K80" s="191">
        <f t="shared" ref="K80:K90" si="46">H80-G80</f>
        <v>7409</v>
      </c>
      <c r="L80" s="191">
        <f t="shared" ref="L80:L91" si="47">H80-D80</f>
        <v>85347</v>
      </c>
      <c r="M80" s="192">
        <f t="shared" si="44"/>
        <v>5.498501825619679E-2</v>
      </c>
    </row>
    <row r="81" spans="2:13" x14ac:dyDescent="0.25">
      <c r="B81" s="194" t="s">
        <v>105</v>
      </c>
      <c r="C81" s="195">
        <v>8752</v>
      </c>
      <c r="D81" s="195">
        <v>6288</v>
      </c>
      <c r="E81" s="195">
        <v>24385</v>
      </c>
      <c r="F81" s="195">
        <v>20878</v>
      </c>
      <c r="G81" s="195">
        <v>20789</v>
      </c>
      <c r="H81" s="195">
        <v>20266</v>
      </c>
      <c r="I81" s="212">
        <f>IFERROR(H81/G81-1,"-")</f>
        <v>-2.5157535234979989E-2</v>
      </c>
      <c r="J81" s="196">
        <f t="shared" si="45"/>
        <v>2.2229643765903306</v>
      </c>
      <c r="K81" s="195">
        <f t="shared" si="46"/>
        <v>-523</v>
      </c>
      <c r="L81" s="195">
        <f t="shared" si="47"/>
        <v>13978</v>
      </c>
      <c r="M81" s="196">
        <f t="shared" si="44"/>
        <v>1.1363024697449516E-2</v>
      </c>
    </row>
    <row r="82" spans="2:13" x14ac:dyDescent="0.25">
      <c r="B82" s="194" t="s">
        <v>102</v>
      </c>
      <c r="C82" s="195">
        <v>38308</v>
      </c>
      <c r="D82" s="195">
        <v>6431</v>
      </c>
      <c r="E82" s="195">
        <v>59577</v>
      </c>
      <c r="F82" s="195">
        <v>71525</v>
      </c>
      <c r="G82" s="195">
        <v>69868</v>
      </c>
      <c r="H82" s="195">
        <v>77800</v>
      </c>
      <c r="I82" s="212">
        <f>IFERROR(H82/G82-1,"-")</f>
        <v>0.11352836777924091</v>
      </c>
      <c r="J82" s="196">
        <f t="shared" si="45"/>
        <v>11.097651998134038</v>
      </c>
      <c r="K82" s="195">
        <f t="shared" si="46"/>
        <v>7932</v>
      </c>
      <c r="L82" s="195">
        <f t="shared" si="47"/>
        <v>71369</v>
      </c>
      <c r="M82" s="196">
        <f t="shared" si="44"/>
        <v>4.3621993558747275E-2</v>
      </c>
    </row>
    <row r="83" spans="2:13" x14ac:dyDescent="0.25">
      <c r="B83" s="190" t="s">
        <v>109</v>
      </c>
      <c r="C83" s="191">
        <v>95182</v>
      </c>
      <c r="D83" s="191">
        <v>14330</v>
      </c>
      <c r="E83" s="191">
        <v>120568</v>
      </c>
      <c r="F83" s="191">
        <v>157092</v>
      </c>
      <c r="G83" s="191">
        <v>183516</v>
      </c>
      <c r="H83" s="191">
        <v>191590</v>
      </c>
      <c r="I83" s="211">
        <f>IFERROR(H83/G83-1,"-")</f>
        <v>4.3996163822227929E-2</v>
      </c>
      <c r="J83" s="192">
        <f t="shared" si="45"/>
        <v>12.369853454291695</v>
      </c>
      <c r="K83" s="191">
        <f t="shared" si="46"/>
        <v>8074</v>
      </c>
      <c r="L83" s="191">
        <f t="shared" si="47"/>
        <v>177260</v>
      </c>
      <c r="M83" s="192">
        <f t="shared" si="44"/>
        <v>0.10742336434344975</v>
      </c>
    </row>
    <row r="84" spans="2:13" x14ac:dyDescent="0.25">
      <c r="B84" s="194" t="s">
        <v>112</v>
      </c>
      <c r="C84" s="195">
        <v>16800</v>
      </c>
      <c r="D84" s="195">
        <v>911</v>
      </c>
      <c r="E84" s="195">
        <v>19788</v>
      </c>
      <c r="F84" s="195">
        <v>28631</v>
      </c>
      <c r="G84" s="195">
        <v>34843</v>
      </c>
      <c r="H84" s="195">
        <v>35665</v>
      </c>
      <c r="I84" s="212">
        <f t="shared" ref="I84:I91" si="48">IFERROR(H84/G84-1,"-")</f>
        <v>2.3591539190081168E-2</v>
      </c>
      <c r="J84" s="196">
        <f t="shared" si="45"/>
        <v>38.149286498353455</v>
      </c>
      <c r="K84" s="195">
        <f t="shared" si="46"/>
        <v>822</v>
      </c>
      <c r="L84" s="195">
        <f t="shared" si="47"/>
        <v>34754</v>
      </c>
      <c r="M84" s="196">
        <f t="shared" si="44"/>
        <v>1.9997151674456575E-2</v>
      </c>
    </row>
    <row r="85" spans="2:13" x14ac:dyDescent="0.25">
      <c r="B85" s="194" t="s">
        <v>115</v>
      </c>
      <c r="C85" s="195">
        <v>32881</v>
      </c>
      <c r="D85" s="195">
        <v>2901</v>
      </c>
      <c r="E85" s="195">
        <v>37668</v>
      </c>
      <c r="F85" s="195">
        <v>49132</v>
      </c>
      <c r="G85" s="195">
        <v>55964</v>
      </c>
      <c r="H85" s="195">
        <v>56082</v>
      </c>
      <c r="I85" s="212">
        <f t="shared" si="48"/>
        <v>2.1084983203487617E-3</v>
      </c>
      <c r="J85" s="196">
        <f t="shared" si="45"/>
        <v>18.331954498448813</v>
      </c>
      <c r="K85" s="195">
        <f t="shared" si="46"/>
        <v>118</v>
      </c>
      <c r="L85" s="195">
        <f t="shared" si="47"/>
        <v>53181</v>
      </c>
      <c r="M85" s="196">
        <f t="shared" si="44"/>
        <v>3.1444841166602372E-2</v>
      </c>
    </row>
    <row r="86" spans="2:13" x14ac:dyDescent="0.25">
      <c r="B86" s="194" t="s">
        <v>118</v>
      </c>
      <c r="C86" s="195">
        <v>5852</v>
      </c>
      <c r="D86" s="195">
        <v>3139</v>
      </c>
      <c r="E86" s="195">
        <v>11373</v>
      </c>
      <c r="F86" s="195">
        <v>14183</v>
      </c>
      <c r="G86" s="195">
        <v>18786</v>
      </c>
      <c r="H86" s="195">
        <v>19942</v>
      </c>
      <c r="I86" s="212">
        <f t="shared" si="48"/>
        <v>6.1535185776642187E-2</v>
      </c>
      <c r="J86" s="196">
        <f t="shared" si="45"/>
        <v>5.3529786556228096</v>
      </c>
      <c r="K86" s="195">
        <f t="shared" si="46"/>
        <v>1156</v>
      </c>
      <c r="L86" s="195">
        <f t="shared" si="47"/>
        <v>16803</v>
      </c>
      <c r="M86" s="196">
        <f t="shared" si="44"/>
        <v>1.1181359839955503E-2</v>
      </c>
    </row>
    <row r="87" spans="2:13" x14ac:dyDescent="0.25">
      <c r="B87" s="194" t="s">
        <v>125</v>
      </c>
      <c r="C87" s="195">
        <v>1464</v>
      </c>
      <c r="D87" s="195">
        <v>197</v>
      </c>
      <c r="E87" s="195">
        <v>3631</v>
      </c>
      <c r="F87" s="195">
        <v>3183</v>
      </c>
      <c r="G87" s="195">
        <v>4690</v>
      </c>
      <c r="H87" s="195">
        <v>5390</v>
      </c>
      <c r="I87" s="212">
        <f t="shared" si="48"/>
        <v>0.14925373134328357</v>
      </c>
      <c r="J87" s="196">
        <f t="shared" si="45"/>
        <v>26.360406091370557</v>
      </c>
      <c r="K87" s="195">
        <f t="shared" si="46"/>
        <v>700</v>
      </c>
      <c r="L87" s="195">
        <f t="shared" si="47"/>
        <v>5193</v>
      </c>
      <c r="M87" s="196">
        <f t="shared" si="44"/>
        <v>3.0221406848540849E-3</v>
      </c>
    </row>
    <row r="88" spans="2:13" x14ac:dyDescent="0.25">
      <c r="B88" s="194" t="s">
        <v>121</v>
      </c>
      <c r="C88" s="195">
        <v>1087</v>
      </c>
      <c r="D88" s="195">
        <v>203</v>
      </c>
      <c r="E88" s="195">
        <v>2183</v>
      </c>
      <c r="F88" s="195">
        <v>2024</v>
      </c>
      <c r="G88" s="195">
        <v>2334</v>
      </c>
      <c r="H88" s="195">
        <v>2747</v>
      </c>
      <c r="I88" s="212">
        <f t="shared" si="48"/>
        <v>0.17694944301628102</v>
      </c>
      <c r="J88" s="196">
        <f t="shared" si="45"/>
        <v>12.532019704433498</v>
      </c>
      <c r="K88" s="195">
        <f t="shared" si="46"/>
        <v>413</v>
      </c>
      <c r="L88" s="195">
        <f t="shared" si="47"/>
        <v>2544</v>
      </c>
      <c r="M88" s="196">
        <f t="shared" si="44"/>
        <v>1.5402264306668221E-3</v>
      </c>
    </row>
    <row r="89" spans="2:13" x14ac:dyDescent="0.25">
      <c r="B89" s="194" t="s">
        <v>130</v>
      </c>
      <c r="C89" s="195">
        <v>3002</v>
      </c>
      <c r="D89" s="195">
        <v>58</v>
      </c>
      <c r="E89" s="195">
        <v>3197</v>
      </c>
      <c r="F89" s="195">
        <v>4863</v>
      </c>
      <c r="G89" s="195">
        <v>4079</v>
      </c>
      <c r="H89" s="195">
        <v>4241</v>
      </c>
      <c r="I89" s="212">
        <f t="shared" si="48"/>
        <v>3.9715616572689294E-2</v>
      </c>
      <c r="J89" s="196">
        <f t="shared" si="45"/>
        <v>72.120689655172413</v>
      </c>
      <c r="K89" s="195">
        <f t="shared" si="46"/>
        <v>162</v>
      </c>
      <c r="L89" s="195">
        <f t="shared" si="47"/>
        <v>4183</v>
      </c>
      <c r="M89" s="196">
        <f t="shared" si="44"/>
        <v>2.3779032735558765E-3</v>
      </c>
    </row>
    <row r="90" spans="2:13" x14ac:dyDescent="0.25">
      <c r="B90" s="194" t="s">
        <v>133</v>
      </c>
      <c r="C90" s="195">
        <v>4636</v>
      </c>
      <c r="D90" s="195">
        <v>255</v>
      </c>
      <c r="E90" s="195">
        <v>3041</v>
      </c>
      <c r="F90" s="195">
        <v>5397</v>
      </c>
      <c r="G90" s="195">
        <v>5746</v>
      </c>
      <c r="H90" s="195">
        <v>3902</v>
      </c>
      <c r="I90" s="212">
        <f t="shared" si="48"/>
        <v>-0.32091890010442048</v>
      </c>
      <c r="J90" s="196">
        <f t="shared" si="45"/>
        <v>14.301960784313726</v>
      </c>
      <c r="K90" s="195">
        <f t="shared" si="46"/>
        <v>-1844</v>
      </c>
      <c r="L90" s="195">
        <f t="shared" si="47"/>
        <v>3647</v>
      </c>
      <c r="M90" s="196">
        <f t="shared" si="44"/>
        <v>2.1878280059926974E-3</v>
      </c>
    </row>
    <row r="91" spans="2:13" x14ac:dyDescent="0.25">
      <c r="B91" s="199" t="s">
        <v>147</v>
      </c>
      <c r="C91" s="200">
        <f t="shared" ref="C91" si="49">C83-SUM(C84:C90)</f>
        <v>29460</v>
      </c>
      <c r="D91" s="200">
        <f t="shared" ref="D91:E91" si="50">D83-SUM(D84:D90)</f>
        <v>6666</v>
      </c>
      <c r="E91" s="200">
        <f t="shared" si="50"/>
        <v>39687</v>
      </c>
      <c r="F91" s="200">
        <f t="shared" ref="F91:H91" si="51">F83-SUM(F84:F90)</f>
        <v>49679</v>
      </c>
      <c r="G91" s="200">
        <f t="shared" si="51"/>
        <v>57074</v>
      </c>
      <c r="H91" s="200">
        <f t="shared" si="51"/>
        <v>63621</v>
      </c>
      <c r="I91" s="213">
        <f t="shared" si="48"/>
        <v>0.11471072642534264</v>
      </c>
      <c r="J91" s="201">
        <f t="shared" si="45"/>
        <v>8.5441044104410437</v>
      </c>
      <c r="K91" s="200">
        <f>H91-G91</f>
        <v>6547</v>
      </c>
      <c r="L91" s="200">
        <f t="shared" si="47"/>
        <v>56955</v>
      </c>
      <c r="M91" s="201">
        <f t="shared" si="44"/>
        <v>3.5671913267365817E-2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12754</v>
      </c>
      <c r="D93" s="209">
        <v>6649</v>
      </c>
      <c r="E93" s="209">
        <v>16519</v>
      </c>
      <c r="F93" s="209">
        <v>21489</v>
      </c>
      <c r="G93" s="209">
        <v>20242</v>
      </c>
      <c r="H93" s="209">
        <v>19155</v>
      </c>
      <c r="I93" s="210">
        <f>IFERROR(H93/G93-1,"-")</f>
        <v>-5.3700227250271682E-2</v>
      </c>
      <c r="J93" s="210">
        <f>IFERROR(H93/D93-1,"-")</f>
        <v>1.8808843435103024</v>
      </c>
      <c r="K93" s="209">
        <f>H93-G93</f>
        <v>-1087</v>
      </c>
      <c r="L93" s="209">
        <f>H93-D93</f>
        <v>12506</v>
      </c>
      <c r="M93" s="210">
        <f t="shared" ref="M93:M105" si="52">H93/H$9</f>
        <v>1.074009365832653E-2</v>
      </c>
    </row>
    <row r="94" spans="2:13" x14ac:dyDescent="0.25">
      <c r="B94" s="190" t="s">
        <v>99</v>
      </c>
      <c r="C94" s="191">
        <v>7454</v>
      </c>
      <c r="D94" s="191">
        <v>3772</v>
      </c>
      <c r="E94" s="191">
        <v>9332</v>
      </c>
      <c r="F94" s="191">
        <v>13085</v>
      </c>
      <c r="G94" s="191">
        <v>10252</v>
      </c>
      <c r="H94" s="191">
        <v>10010</v>
      </c>
      <c r="I94" s="211">
        <f>IFERROR(H94/G94-1,"-")</f>
        <v>-2.3605150214592308E-2</v>
      </c>
      <c r="J94" s="192">
        <f t="shared" ref="J94:J105" si="53">IFERROR(H94/D94-1,"-")</f>
        <v>1.6537645811240722</v>
      </c>
      <c r="K94" s="191">
        <f t="shared" ref="K94:K104" si="54">H94-G94</f>
        <v>-242</v>
      </c>
      <c r="L94" s="191">
        <f t="shared" ref="L94:L105" si="55">H94-D94</f>
        <v>6238</v>
      </c>
      <c r="M94" s="192">
        <f t="shared" si="52"/>
        <v>5.6125469861575865E-3</v>
      </c>
    </row>
    <row r="95" spans="2:13" x14ac:dyDescent="0.25">
      <c r="B95" s="194" t="s">
        <v>105</v>
      </c>
      <c r="C95" s="195">
        <v>4239</v>
      </c>
      <c r="D95" s="195">
        <v>2108</v>
      </c>
      <c r="E95" s="195">
        <v>4615</v>
      </c>
      <c r="F95" s="195">
        <v>3780</v>
      </c>
      <c r="G95" s="195">
        <v>2515</v>
      </c>
      <c r="H95" s="195">
        <v>2955</v>
      </c>
      <c r="I95" s="212">
        <f>IFERROR(H95/G95-1,"-")</f>
        <v>0.1749502982107356</v>
      </c>
      <c r="J95" s="196">
        <f t="shared" si="53"/>
        <v>0.40180265654648961</v>
      </c>
      <c r="K95" s="195">
        <f t="shared" si="54"/>
        <v>440</v>
      </c>
      <c r="L95" s="195">
        <f t="shared" si="55"/>
        <v>847</v>
      </c>
      <c r="M95" s="196">
        <f t="shared" si="52"/>
        <v>1.6568507836259409E-3</v>
      </c>
    </row>
    <row r="96" spans="2:13" x14ac:dyDescent="0.25">
      <c r="B96" s="194" t="s">
        <v>102</v>
      </c>
      <c r="C96" s="195">
        <v>3215</v>
      </c>
      <c r="D96" s="195">
        <v>1664</v>
      </c>
      <c r="E96" s="195">
        <v>4717</v>
      </c>
      <c r="F96" s="195">
        <v>9305</v>
      </c>
      <c r="G96" s="195">
        <v>7737</v>
      </c>
      <c r="H96" s="195">
        <v>7055</v>
      </c>
      <c r="I96" s="212">
        <f>IFERROR(H96/G96-1,"-")</f>
        <v>-8.8147860928008304E-2</v>
      </c>
      <c r="J96" s="196">
        <f t="shared" si="53"/>
        <v>3.2397836538461542</v>
      </c>
      <c r="K96" s="195">
        <f t="shared" si="54"/>
        <v>-682</v>
      </c>
      <c r="L96" s="195">
        <f t="shared" si="55"/>
        <v>5391</v>
      </c>
      <c r="M96" s="196">
        <f t="shared" si="52"/>
        <v>3.9556962025316458E-3</v>
      </c>
    </row>
    <row r="97" spans="2:13" x14ac:dyDescent="0.25">
      <c r="B97" s="190" t="s">
        <v>109</v>
      </c>
      <c r="C97" s="191">
        <v>5300</v>
      </c>
      <c r="D97" s="191">
        <v>2877</v>
      </c>
      <c r="E97" s="191">
        <v>7187</v>
      </c>
      <c r="F97" s="191">
        <v>8404</v>
      </c>
      <c r="G97" s="191">
        <v>9990</v>
      </c>
      <c r="H97" s="191">
        <v>9145</v>
      </c>
      <c r="I97" s="211">
        <f>IFERROR(H97/G97-1,"-")</f>
        <v>-8.4584584584584621E-2</v>
      </c>
      <c r="J97" s="192">
        <f t="shared" si="53"/>
        <v>2.1786583246437261</v>
      </c>
      <c r="K97" s="191">
        <f t="shared" si="54"/>
        <v>-845</v>
      </c>
      <c r="L97" s="191">
        <f t="shared" si="55"/>
        <v>6268</v>
      </c>
      <c r="M97" s="192">
        <f t="shared" si="52"/>
        <v>5.127546672168944E-3</v>
      </c>
    </row>
    <row r="98" spans="2:13" x14ac:dyDescent="0.25">
      <c r="B98" s="194" t="s">
        <v>112</v>
      </c>
      <c r="C98" s="195">
        <v>994</v>
      </c>
      <c r="D98" s="195">
        <v>101</v>
      </c>
      <c r="E98" s="195">
        <v>1044</v>
      </c>
      <c r="F98" s="195">
        <v>1288</v>
      </c>
      <c r="G98" s="195">
        <v>1612</v>
      </c>
      <c r="H98" s="195">
        <v>1315</v>
      </c>
      <c r="I98" s="212">
        <f t="shared" ref="I98:I105" si="56">IFERROR(H98/G98-1,"-")</f>
        <v>-0.18424317617866004</v>
      </c>
      <c r="J98" s="196">
        <f t="shared" si="53"/>
        <v>12.01980198019802</v>
      </c>
      <c r="K98" s="195">
        <f t="shared" si="54"/>
        <v>-297</v>
      </c>
      <c r="L98" s="195">
        <f t="shared" si="55"/>
        <v>1214</v>
      </c>
      <c r="M98" s="196">
        <f t="shared" si="52"/>
        <v>7.3731261606365891E-4</v>
      </c>
    </row>
    <row r="99" spans="2:13" x14ac:dyDescent="0.25">
      <c r="B99" s="194" t="s">
        <v>115</v>
      </c>
      <c r="C99" s="195">
        <v>1071</v>
      </c>
      <c r="D99" s="195">
        <v>431</v>
      </c>
      <c r="E99" s="195">
        <v>1482</v>
      </c>
      <c r="F99" s="195">
        <v>1708</v>
      </c>
      <c r="G99" s="195">
        <v>2093</v>
      </c>
      <c r="H99" s="195">
        <v>1845</v>
      </c>
      <c r="I99" s="212">
        <f t="shared" si="56"/>
        <v>-0.11849020544672717</v>
      </c>
      <c r="J99" s="196">
        <f t="shared" si="53"/>
        <v>3.2807424593967518</v>
      </c>
      <c r="K99" s="195">
        <f t="shared" si="54"/>
        <v>-248</v>
      </c>
      <c r="L99" s="195">
        <f t="shared" si="55"/>
        <v>1414</v>
      </c>
      <c r="M99" s="196">
        <f t="shared" si="52"/>
        <v>1.0344804385075672E-3</v>
      </c>
    </row>
    <row r="100" spans="2:13" x14ac:dyDescent="0.25">
      <c r="B100" s="194" t="s">
        <v>118</v>
      </c>
      <c r="C100" s="195">
        <v>1161</v>
      </c>
      <c r="D100" s="195">
        <v>1298</v>
      </c>
      <c r="E100" s="195">
        <v>1378</v>
      </c>
      <c r="F100" s="195">
        <v>1658</v>
      </c>
      <c r="G100" s="195">
        <v>1670</v>
      </c>
      <c r="H100" s="195">
        <v>1604</v>
      </c>
      <c r="I100" s="212">
        <f t="shared" si="56"/>
        <v>-3.952095808383238E-2</v>
      </c>
      <c r="J100" s="196">
        <f t="shared" si="53"/>
        <v>0.23574730354391371</v>
      </c>
      <c r="K100" s="195">
        <f t="shared" si="54"/>
        <v>-66</v>
      </c>
      <c r="L100" s="195">
        <f t="shared" si="55"/>
        <v>306</v>
      </c>
      <c r="M100" s="196">
        <f t="shared" si="52"/>
        <v>8.9935318339628056E-4</v>
      </c>
    </row>
    <row r="101" spans="2:13" x14ac:dyDescent="0.25">
      <c r="B101" s="194" t="s">
        <v>125</v>
      </c>
      <c r="C101" s="195">
        <v>265</v>
      </c>
      <c r="D101" s="195">
        <v>49</v>
      </c>
      <c r="E101" s="195">
        <v>506</v>
      </c>
      <c r="F101" s="195">
        <v>460</v>
      </c>
      <c r="G101" s="195">
        <v>520</v>
      </c>
      <c r="H101" s="195">
        <v>473</v>
      </c>
      <c r="I101" s="212">
        <f t="shared" si="56"/>
        <v>-9.0384615384615397E-2</v>
      </c>
      <c r="J101" s="196">
        <f t="shared" si="53"/>
        <v>8.6530612244897966</v>
      </c>
      <c r="K101" s="195">
        <f t="shared" si="54"/>
        <v>-47</v>
      </c>
      <c r="L101" s="195">
        <f t="shared" si="55"/>
        <v>424</v>
      </c>
      <c r="M101" s="196">
        <f t="shared" si="52"/>
        <v>2.6520826418107276E-4</v>
      </c>
    </row>
    <row r="102" spans="2:13" x14ac:dyDescent="0.25">
      <c r="B102" s="194" t="s">
        <v>121</v>
      </c>
      <c r="C102" s="195">
        <v>132</v>
      </c>
      <c r="D102" s="195">
        <v>85</v>
      </c>
      <c r="E102" s="195">
        <v>310</v>
      </c>
      <c r="F102" s="195">
        <v>229</v>
      </c>
      <c r="G102" s="195">
        <v>446</v>
      </c>
      <c r="H102" s="195">
        <v>428</v>
      </c>
      <c r="I102" s="212">
        <f t="shared" si="56"/>
        <v>-4.035874439461884E-2</v>
      </c>
      <c r="J102" s="196">
        <f t="shared" si="53"/>
        <v>4.0352941176470587</v>
      </c>
      <c r="K102" s="195">
        <f t="shared" si="54"/>
        <v>-18</v>
      </c>
      <c r="L102" s="195">
        <f t="shared" si="55"/>
        <v>343</v>
      </c>
      <c r="M102" s="196">
        <f t="shared" si="52"/>
        <v>2.3997703397357113E-4</v>
      </c>
    </row>
    <row r="103" spans="2:13" x14ac:dyDescent="0.25">
      <c r="B103" s="194" t="s">
        <v>130</v>
      </c>
      <c r="C103" s="195">
        <v>112</v>
      </c>
      <c r="D103" s="195">
        <v>15</v>
      </c>
      <c r="E103" s="195">
        <v>169</v>
      </c>
      <c r="F103" s="195">
        <v>83</v>
      </c>
      <c r="G103" s="195">
        <v>104</v>
      </c>
      <c r="H103" s="195">
        <v>122</v>
      </c>
      <c r="I103" s="212">
        <f t="shared" si="56"/>
        <v>0.17307692307692313</v>
      </c>
      <c r="J103" s="196">
        <f t="shared" si="53"/>
        <v>7.1333333333333329</v>
      </c>
      <c r="K103" s="195">
        <f t="shared" si="54"/>
        <v>18</v>
      </c>
      <c r="L103" s="195">
        <f t="shared" si="55"/>
        <v>107</v>
      </c>
      <c r="M103" s="196">
        <f t="shared" si="52"/>
        <v>6.840466856256E-5</v>
      </c>
    </row>
    <row r="104" spans="2:13" x14ac:dyDescent="0.25">
      <c r="B104" s="194" t="s">
        <v>133</v>
      </c>
      <c r="C104" s="195">
        <v>61</v>
      </c>
      <c r="D104" s="195">
        <v>25</v>
      </c>
      <c r="E104" s="195">
        <v>71</v>
      </c>
      <c r="F104" s="195">
        <v>140</v>
      </c>
      <c r="G104" s="195">
        <v>261</v>
      </c>
      <c r="H104" s="195">
        <v>129</v>
      </c>
      <c r="I104" s="212">
        <f t="shared" si="56"/>
        <v>-0.50574712643678166</v>
      </c>
      <c r="J104" s="196">
        <f t="shared" si="53"/>
        <v>4.16</v>
      </c>
      <c r="K104" s="195">
        <f t="shared" si="54"/>
        <v>-132</v>
      </c>
      <c r="L104" s="195">
        <f t="shared" si="55"/>
        <v>104</v>
      </c>
      <c r="M104" s="196">
        <f t="shared" si="52"/>
        <v>7.2329526594838025E-5</v>
      </c>
    </row>
    <row r="105" spans="2:13" x14ac:dyDescent="0.25">
      <c r="B105" s="199" t="s">
        <v>147</v>
      </c>
      <c r="C105" s="200">
        <f t="shared" ref="C105" si="57">C97-SUM(C98:C104)</f>
        <v>1504</v>
      </c>
      <c r="D105" s="200">
        <f t="shared" ref="D105:E105" si="58">D97-SUM(D98:D104)</f>
        <v>873</v>
      </c>
      <c r="E105" s="200">
        <f t="shared" si="58"/>
        <v>2227</v>
      </c>
      <c r="F105" s="200">
        <f t="shared" ref="F105:H105" si="59">F97-SUM(F98:F104)</f>
        <v>2838</v>
      </c>
      <c r="G105" s="200">
        <f t="shared" si="59"/>
        <v>3284</v>
      </c>
      <c r="H105" s="200">
        <f t="shared" si="59"/>
        <v>3229</v>
      </c>
      <c r="I105" s="213">
        <f t="shared" si="56"/>
        <v>-1.6747868453105941E-2</v>
      </c>
      <c r="J105" s="201">
        <f t="shared" si="53"/>
        <v>2.6987399770904927</v>
      </c>
      <c r="K105" s="200">
        <f>H105-G105</f>
        <v>-55</v>
      </c>
      <c r="L105" s="200">
        <f t="shared" si="55"/>
        <v>2356</v>
      </c>
      <c r="M105" s="201">
        <f t="shared" si="52"/>
        <v>1.8104809408893952E-3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36009</v>
      </c>
      <c r="D107" s="209">
        <v>13358</v>
      </c>
      <c r="E107" s="209">
        <v>62525</v>
      </c>
      <c r="F107" s="209">
        <v>83965</v>
      </c>
      <c r="G107" s="209">
        <v>76840</v>
      </c>
      <c r="H107" s="209">
        <v>85109</v>
      </c>
      <c r="I107" s="210">
        <f>IFERROR(H107/G107-1,"-")</f>
        <v>0.10761322228006254</v>
      </c>
      <c r="J107" s="210">
        <f>IFERROR(H107/D107-1,"-")</f>
        <v>5.3713879323251987</v>
      </c>
      <c r="K107" s="209">
        <f>H107-G107</f>
        <v>8269</v>
      </c>
      <c r="L107" s="209">
        <f>H107-D107</f>
        <v>71751</v>
      </c>
      <c r="M107" s="210">
        <f t="shared" ref="M107:M119" si="60">H107/H$9</f>
        <v>4.7720106038450151E-2</v>
      </c>
    </row>
    <row r="108" spans="2:13" x14ac:dyDescent="0.25">
      <c r="B108" s="190" t="s">
        <v>99</v>
      </c>
      <c r="C108" s="191">
        <v>7208</v>
      </c>
      <c r="D108" s="191">
        <v>7891</v>
      </c>
      <c r="E108" s="191">
        <v>11080</v>
      </c>
      <c r="F108" s="191">
        <v>15306</v>
      </c>
      <c r="G108" s="191">
        <v>11583</v>
      </c>
      <c r="H108" s="191">
        <v>13516</v>
      </c>
      <c r="I108" s="211">
        <f>IFERROR(H108/G108-1,"-")</f>
        <v>0.16688250021583362</v>
      </c>
      <c r="J108" s="192">
        <f t="shared" ref="J108:J119" si="61">IFERROR(H108/D108-1,"-")</f>
        <v>0.71283740970726139</v>
      </c>
      <c r="K108" s="191">
        <f t="shared" ref="K108:K118" si="62">H108-G108</f>
        <v>1933</v>
      </c>
      <c r="L108" s="191">
        <f t="shared" ref="L108:L119" si="63">H108-D108</f>
        <v>5625</v>
      </c>
      <c r="M108" s="192">
        <f t="shared" si="60"/>
        <v>7.5783401663242697E-3</v>
      </c>
    </row>
    <row r="109" spans="2:13" x14ac:dyDescent="0.25">
      <c r="B109" s="194" t="s">
        <v>105</v>
      </c>
      <c r="C109" s="195">
        <v>1451</v>
      </c>
      <c r="D109" s="195">
        <v>7546</v>
      </c>
      <c r="E109" s="195">
        <v>5001</v>
      </c>
      <c r="F109" s="195">
        <v>6835</v>
      </c>
      <c r="G109" s="195">
        <v>3189</v>
      </c>
      <c r="H109" s="195">
        <v>4173</v>
      </c>
      <c r="I109" s="212">
        <f>IFERROR(H109/G109-1,"-")</f>
        <v>0.30856067732831605</v>
      </c>
      <c r="J109" s="196">
        <f t="shared" si="61"/>
        <v>-0.44699178372647763</v>
      </c>
      <c r="K109" s="195">
        <f t="shared" si="62"/>
        <v>984</v>
      </c>
      <c r="L109" s="195">
        <f t="shared" si="63"/>
        <v>-3373</v>
      </c>
      <c r="M109" s="196">
        <f t="shared" si="60"/>
        <v>2.3397760812423184E-3</v>
      </c>
    </row>
    <row r="110" spans="2:13" x14ac:dyDescent="0.25">
      <c r="B110" s="194" t="s">
        <v>102</v>
      </c>
      <c r="C110" s="195">
        <v>5757</v>
      </c>
      <c r="D110" s="195">
        <v>345</v>
      </c>
      <c r="E110" s="195">
        <v>6079</v>
      </c>
      <c r="F110" s="195">
        <v>8471</v>
      </c>
      <c r="G110" s="195">
        <v>8394</v>
      </c>
      <c r="H110" s="195">
        <v>9343</v>
      </c>
      <c r="I110" s="212">
        <f>IFERROR(H110/G110-1,"-")</f>
        <v>0.113056945437217</v>
      </c>
      <c r="J110" s="196">
        <f t="shared" si="61"/>
        <v>26.081159420289854</v>
      </c>
      <c r="K110" s="195">
        <f t="shared" si="62"/>
        <v>949</v>
      </c>
      <c r="L110" s="195">
        <f t="shared" si="63"/>
        <v>8998</v>
      </c>
      <c r="M110" s="196">
        <f t="shared" si="60"/>
        <v>5.2385640850819513E-3</v>
      </c>
    </row>
    <row r="111" spans="2:13" x14ac:dyDescent="0.25">
      <c r="B111" s="190" t="s">
        <v>109</v>
      </c>
      <c r="C111" s="191">
        <v>28801</v>
      </c>
      <c r="D111" s="191">
        <v>5467</v>
      </c>
      <c r="E111" s="191">
        <v>51445</v>
      </c>
      <c r="F111" s="191">
        <v>68659</v>
      </c>
      <c r="G111" s="191">
        <v>65257</v>
      </c>
      <c r="H111" s="191">
        <v>71593</v>
      </c>
      <c r="I111" s="211">
        <f>IFERROR(H111/G111-1,"-")</f>
        <v>9.7093032165131765E-2</v>
      </c>
      <c r="J111" s="192">
        <f t="shared" si="61"/>
        <v>12.095481982805927</v>
      </c>
      <c r="K111" s="191">
        <f t="shared" si="62"/>
        <v>6336</v>
      </c>
      <c r="L111" s="191">
        <f t="shared" si="63"/>
        <v>66126</v>
      </c>
      <c r="M111" s="192">
        <f t="shared" si="60"/>
        <v>4.0141765872125881E-2</v>
      </c>
    </row>
    <row r="112" spans="2:13" x14ac:dyDescent="0.25">
      <c r="B112" s="194" t="s">
        <v>112</v>
      </c>
      <c r="C112" s="195">
        <v>15739</v>
      </c>
      <c r="D112" s="195">
        <v>922</v>
      </c>
      <c r="E112" s="195">
        <v>27573</v>
      </c>
      <c r="F112" s="195">
        <v>42881</v>
      </c>
      <c r="G112" s="195">
        <v>37983</v>
      </c>
      <c r="H112" s="195">
        <v>39568</v>
      </c>
      <c r="I112" s="212">
        <f t="shared" ref="I112:I119" si="64">IFERROR(H112/G112-1,"-")</f>
        <v>4.1729194639707146E-2</v>
      </c>
      <c r="J112" s="196">
        <f t="shared" si="61"/>
        <v>41.915401301518436</v>
      </c>
      <c r="K112" s="195">
        <f t="shared" si="62"/>
        <v>1585</v>
      </c>
      <c r="L112" s="195">
        <f t="shared" si="63"/>
        <v>38646</v>
      </c>
      <c r="M112" s="196">
        <f t="shared" si="60"/>
        <v>2.2185540374453885E-2</v>
      </c>
    </row>
    <row r="113" spans="2:13" x14ac:dyDescent="0.25">
      <c r="B113" s="194" t="s">
        <v>115</v>
      </c>
      <c r="C113" s="195">
        <v>1827</v>
      </c>
      <c r="D113" s="195">
        <v>1264</v>
      </c>
      <c r="E113" s="195">
        <v>3166</v>
      </c>
      <c r="F113" s="195">
        <v>3839</v>
      </c>
      <c r="G113" s="195">
        <v>3371</v>
      </c>
      <c r="H113" s="195">
        <v>3901</v>
      </c>
      <c r="I113" s="212">
        <f t="shared" si="64"/>
        <v>0.15722337585286272</v>
      </c>
      <c r="J113" s="196">
        <f t="shared" si="61"/>
        <v>2.0862341772151898</v>
      </c>
      <c r="K113" s="195">
        <f t="shared" si="62"/>
        <v>530</v>
      </c>
      <c r="L113" s="195">
        <f t="shared" si="63"/>
        <v>2637</v>
      </c>
      <c r="M113" s="196">
        <f t="shared" si="60"/>
        <v>2.1872673119880865E-3</v>
      </c>
    </row>
    <row r="114" spans="2:13" x14ac:dyDescent="0.25">
      <c r="B114" s="194" t="s">
        <v>118</v>
      </c>
      <c r="C114" s="195">
        <v>1518</v>
      </c>
      <c r="D114" s="195">
        <v>1411</v>
      </c>
      <c r="E114" s="195">
        <v>3524</v>
      </c>
      <c r="F114" s="195">
        <v>6254</v>
      </c>
      <c r="G114" s="195">
        <v>4114</v>
      </c>
      <c r="H114" s="195">
        <v>5557</v>
      </c>
      <c r="I114" s="212">
        <f t="shared" si="64"/>
        <v>0.35075352455031594</v>
      </c>
      <c r="J114" s="196">
        <f t="shared" si="61"/>
        <v>2.9383416017009214</v>
      </c>
      <c r="K114" s="195">
        <f t="shared" si="62"/>
        <v>1443</v>
      </c>
      <c r="L114" s="195">
        <f t="shared" si="63"/>
        <v>4146</v>
      </c>
      <c r="M114" s="196">
        <f t="shared" si="60"/>
        <v>3.1157765836241466E-3</v>
      </c>
    </row>
    <row r="115" spans="2:13" x14ac:dyDescent="0.25">
      <c r="B115" s="194" t="s">
        <v>125</v>
      </c>
      <c r="C115" s="195">
        <v>586</v>
      </c>
      <c r="D115" s="195">
        <v>105</v>
      </c>
      <c r="E115" s="195">
        <v>2413</v>
      </c>
      <c r="F115" s="195">
        <v>2507</v>
      </c>
      <c r="G115" s="195">
        <v>2820</v>
      </c>
      <c r="H115" s="195">
        <v>2924</v>
      </c>
      <c r="I115" s="212">
        <f t="shared" si="64"/>
        <v>3.6879432624113528E-2</v>
      </c>
      <c r="J115" s="196">
        <f t="shared" si="61"/>
        <v>26.847619047619048</v>
      </c>
      <c r="K115" s="195">
        <f t="shared" si="62"/>
        <v>104</v>
      </c>
      <c r="L115" s="195">
        <f t="shared" si="63"/>
        <v>2819</v>
      </c>
      <c r="M115" s="196">
        <f t="shared" si="60"/>
        <v>1.6394692694829953E-3</v>
      </c>
    </row>
    <row r="116" spans="2:13" x14ac:dyDescent="0.25">
      <c r="B116" s="194" t="s">
        <v>121</v>
      </c>
      <c r="C116" s="195">
        <v>875</v>
      </c>
      <c r="D116" s="195">
        <v>153</v>
      </c>
      <c r="E116" s="195">
        <v>2002</v>
      </c>
      <c r="F116" s="195">
        <v>1709</v>
      </c>
      <c r="G116" s="195">
        <v>2062</v>
      </c>
      <c r="H116" s="195">
        <v>1920</v>
      </c>
      <c r="I116" s="212">
        <f t="shared" si="64"/>
        <v>-6.8865179437439417E-2</v>
      </c>
      <c r="J116" s="196">
        <f t="shared" si="61"/>
        <v>11.549019607843137</v>
      </c>
      <c r="K116" s="195">
        <f t="shared" si="62"/>
        <v>-142</v>
      </c>
      <c r="L116" s="195">
        <f t="shared" si="63"/>
        <v>1767</v>
      </c>
      <c r="M116" s="196">
        <f t="shared" si="60"/>
        <v>1.0765324888534031E-3</v>
      </c>
    </row>
    <row r="117" spans="2:13" x14ac:dyDescent="0.25">
      <c r="B117" s="194" t="s">
        <v>130</v>
      </c>
      <c r="C117" s="195">
        <v>386</v>
      </c>
      <c r="D117" s="195">
        <v>4</v>
      </c>
      <c r="E117" s="195">
        <v>449</v>
      </c>
      <c r="F117" s="195">
        <v>667</v>
      </c>
      <c r="G117" s="195">
        <v>862</v>
      </c>
      <c r="H117" s="195">
        <v>814</v>
      </c>
      <c r="I117" s="212">
        <f t="shared" si="64"/>
        <v>-5.5684454756380508E-2</v>
      </c>
      <c r="J117" s="196">
        <f t="shared" si="61"/>
        <v>202.5</v>
      </c>
      <c r="K117" s="195">
        <f t="shared" si="62"/>
        <v>-48</v>
      </c>
      <c r="L117" s="195">
        <f t="shared" si="63"/>
        <v>810</v>
      </c>
      <c r="M117" s="196">
        <f t="shared" si="60"/>
        <v>4.5640491975347406E-4</v>
      </c>
    </row>
    <row r="118" spans="2:13" x14ac:dyDescent="0.25">
      <c r="B118" s="194" t="s">
        <v>133</v>
      </c>
      <c r="C118" s="195">
        <v>909</v>
      </c>
      <c r="D118" s="195">
        <v>4</v>
      </c>
      <c r="E118" s="195">
        <v>673</v>
      </c>
      <c r="F118" s="195">
        <v>419</v>
      </c>
      <c r="G118" s="195">
        <v>1056</v>
      </c>
      <c r="H118" s="195">
        <v>662</v>
      </c>
      <c r="I118" s="212">
        <f t="shared" si="64"/>
        <v>-0.37310606060606055</v>
      </c>
      <c r="J118" s="196">
        <f t="shared" si="61"/>
        <v>164.5</v>
      </c>
      <c r="K118" s="195">
        <f t="shared" si="62"/>
        <v>-394</v>
      </c>
      <c r="L118" s="195">
        <f t="shared" si="63"/>
        <v>658</v>
      </c>
      <c r="M118" s="196">
        <f t="shared" si="60"/>
        <v>3.7117943105257966E-4</v>
      </c>
    </row>
    <row r="119" spans="2:13" x14ac:dyDescent="0.25">
      <c r="B119" s="199" t="s">
        <v>147</v>
      </c>
      <c r="C119" s="200">
        <f t="shared" ref="C119" si="65">C111-SUM(C112:C118)</f>
        <v>6961</v>
      </c>
      <c r="D119" s="200">
        <f t="shared" ref="D119:E119" si="66">D111-SUM(D112:D118)</f>
        <v>1604</v>
      </c>
      <c r="E119" s="200">
        <f t="shared" si="66"/>
        <v>11645</v>
      </c>
      <c r="F119" s="200">
        <f t="shared" ref="F119:H119" si="67">F111-SUM(F112:F118)</f>
        <v>10383</v>
      </c>
      <c r="G119" s="200">
        <f t="shared" si="67"/>
        <v>12989</v>
      </c>
      <c r="H119" s="200">
        <f t="shared" si="67"/>
        <v>16247</v>
      </c>
      <c r="I119" s="213">
        <f t="shared" si="64"/>
        <v>0.25082762337362374</v>
      </c>
      <c r="J119" s="201">
        <f t="shared" si="61"/>
        <v>9.1290523690773071</v>
      </c>
      <c r="K119" s="200">
        <f>H119-G119</f>
        <v>3258</v>
      </c>
      <c r="L119" s="200">
        <f t="shared" si="63"/>
        <v>14643</v>
      </c>
      <c r="M119" s="201">
        <f t="shared" si="60"/>
        <v>9.1095954929173127E-3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52853</v>
      </c>
      <c r="D121" s="209">
        <v>32717</v>
      </c>
      <c r="E121" s="209">
        <v>68599</v>
      </c>
      <c r="F121" s="209">
        <v>90712</v>
      </c>
      <c r="G121" s="209">
        <v>88492</v>
      </c>
      <c r="H121" s="209">
        <v>97268</v>
      </c>
      <c r="I121" s="210">
        <f>IFERROR(H121/G121-1,"-")</f>
        <v>9.9172806581385942E-2</v>
      </c>
      <c r="J121" s="210">
        <f>IFERROR(H121/D121-1,"-")</f>
        <v>1.9730109728887122</v>
      </c>
      <c r="K121" s="209">
        <f>H121-G121</f>
        <v>8776</v>
      </c>
      <c r="L121" s="209">
        <f>H121-D121</f>
        <v>64551</v>
      </c>
      <c r="M121" s="210">
        <f t="shared" ref="M121:M133" si="68">H121/H$9</f>
        <v>5.4537584440517095E-2</v>
      </c>
    </row>
    <row r="122" spans="2:13" x14ac:dyDescent="0.25">
      <c r="B122" s="190" t="s">
        <v>99</v>
      </c>
      <c r="C122" s="191">
        <v>26940</v>
      </c>
      <c r="D122" s="191">
        <v>20071</v>
      </c>
      <c r="E122" s="191">
        <v>37846</v>
      </c>
      <c r="F122" s="191">
        <v>50185</v>
      </c>
      <c r="G122" s="191">
        <v>48415</v>
      </c>
      <c r="H122" s="191">
        <v>53914</v>
      </c>
      <c r="I122" s="211">
        <f>IFERROR(H122/G122-1,"-")</f>
        <v>0.1135805019105649</v>
      </c>
      <c r="J122" s="192">
        <f t="shared" ref="J122:J133" si="69">IFERROR(H122/D122-1,"-")</f>
        <v>1.6861641173832895</v>
      </c>
      <c r="K122" s="191">
        <f t="shared" ref="K122:K132" si="70">H122-G122</f>
        <v>5499</v>
      </c>
      <c r="L122" s="191">
        <f t="shared" ref="L122:L133" si="71">H122-D122</f>
        <v>33843</v>
      </c>
      <c r="M122" s="192">
        <f t="shared" si="68"/>
        <v>3.0229256564605407E-2</v>
      </c>
    </row>
    <row r="123" spans="2:13" x14ac:dyDescent="0.25">
      <c r="B123" s="194" t="s">
        <v>105</v>
      </c>
      <c r="C123" s="195">
        <v>13715</v>
      </c>
      <c r="D123" s="195">
        <v>10606</v>
      </c>
      <c r="E123" s="195">
        <v>18143</v>
      </c>
      <c r="F123" s="195">
        <v>22897</v>
      </c>
      <c r="G123" s="195">
        <v>21110</v>
      </c>
      <c r="H123" s="195">
        <v>25718</v>
      </c>
      <c r="I123" s="212">
        <f>IFERROR(H123/G123-1,"-")</f>
        <v>0.21828517290383709</v>
      </c>
      <c r="J123" s="196">
        <f t="shared" si="69"/>
        <v>1.4248538563077502</v>
      </c>
      <c r="K123" s="195">
        <f t="shared" si="70"/>
        <v>4608</v>
      </c>
      <c r="L123" s="195">
        <f t="shared" si="71"/>
        <v>15112</v>
      </c>
      <c r="M123" s="196">
        <f t="shared" si="68"/>
        <v>1.4419928410589491E-2</v>
      </c>
    </row>
    <row r="124" spans="2:13" x14ac:dyDescent="0.25">
      <c r="B124" s="194" t="s">
        <v>102</v>
      </c>
      <c r="C124" s="195">
        <v>13225</v>
      </c>
      <c r="D124" s="195">
        <v>9465</v>
      </c>
      <c r="E124" s="195">
        <v>19703</v>
      </c>
      <c r="F124" s="195">
        <v>27288</v>
      </c>
      <c r="G124" s="195">
        <v>27305</v>
      </c>
      <c r="H124" s="195">
        <v>28196</v>
      </c>
      <c r="I124" s="212">
        <f>IFERROR(H124/G124-1,"-")</f>
        <v>3.2631386193004985E-2</v>
      </c>
      <c r="J124" s="196">
        <f t="shared" si="69"/>
        <v>1.978975171685156</v>
      </c>
      <c r="K124" s="195">
        <f t="shared" si="70"/>
        <v>891</v>
      </c>
      <c r="L124" s="195">
        <f t="shared" si="71"/>
        <v>18731</v>
      </c>
      <c r="M124" s="196">
        <f t="shared" si="68"/>
        <v>1.5809328154015916E-2</v>
      </c>
    </row>
    <row r="125" spans="2:13" x14ac:dyDescent="0.25">
      <c r="B125" s="190" t="s">
        <v>109</v>
      </c>
      <c r="C125" s="191">
        <v>25913</v>
      </c>
      <c r="D125" s="191">
        <v>12646</v>
      </c>
      <c r="E125" s="191">
        <v>30753</v>
      </c>
      <c r="F125" s="191">
        <v>40527</v>
      </c>
      <c r="G125" s="191">
        <v>40077</v>
      </c>
      <c r="H125" s="191">
        <v>43354</v>
      </c>
      <c r="I125" s="211">
        <f>IFERROR(H125/G125-1,"-")</f>
        <v>8.1767597375053125E-2</v>
      </c>
      <c r="J125" s="192">
        <f t="shared" si="69"/>
        <v>2.4282777162739206</v>
      </c>
      <c r="K125" s="191">
        <f t="shared" si="70"/>
        <v>3277</v>
      </c>
      <c r="L125" s="191">
        <f t="shared" si="71"/>
        <v>30708</v>
      </c>
      <c r="M125" s="192">
        <f t="shared" si="68"/>
        <v>2.4308327875911688E-2</v>
      </c>
    </row>
    <row r="126" spans="2:13" x14ac:dyDescent="0.25">
      <c r="B126" s="194" t="s">
        <v>112</v>
      </c>
      <c r="C126" s="195">
        <v>2810</v>
      </c>
      <c r="D126" s="195">
        <v>350</v>
      </c>
      <c r="E126" s="195">
        <v>3087</v>
      </c>
      <c r="F126" s="195">
        <v>4703</v>
      </c>
      <c r="G126" s="195">
        <v>4970</v>
      </c>
      <c r="H126" s="195">
        <v>4654</v>
      </c>
      <c r="I126" s="212">
        <f t="shared" ref="I126:I133" si="72">IFERROR(H126/G126-1,"-")</f>
        <v>-6.3581488933601604E-2</v>
      </c>
      <c r="J126" s="196">
        <f t="shared" si="69"/>
        <v>12.297142857142857</v>
      </c>
      <c r="K126" s="195">
        <f t="shared" si="70"/>
        <v>-316</v>
      </c>
      <c r="L126" s="195">
        <f t="shared" si="71"/>
        <v>4304</v>
      </c>
      <c r="M126" s="196">
        <f t="shared" si="68"/>
        <v>2.6094698974602802E-3</v>
      </c>
    </row>
    <row r="127" spans="2:13" x14ac:dyDescent="0.25">
      <c r="B127" s="194" t="s">
        <v>115</v>
      </c>
      <c r="C127" s="195">
        <v>2894</v>
      </c>
      <c r="D127" s="195">
        <v>1389</v>
      </c>
      <c r="E127" s="195">
        <v>3841</v>
      </c>
      <c r="F127" s="195">
        <v>6658</v>
      </c>
      <c r="G127" s="195">
        <v>6303</v>
      </c>
      <c r="H127" s="195">
        <v>7181</v>
      </c>
      <c r="I127" s="212">
        <f t="shared" si="72"/>
        <v>0.13929874662858954</v>
      </c>
      <c r="J127" s="196">
        <f t="shared" si="69"/>
        <v>4.1699064074874013</v>
      </c>
      <c r="K127" s="195">
        <f t="shared" si="70"/>
        <v>878</v>
      </c>
      <c r="L127" s="195">
        <f t="shared" si="71"/>
        <v>5792</v>
      </c>
      <c r="M127" s="196">
        <f t="shared" si="68"/>
        <v>4.0263436471126499E-3</v>
      </c>
    </row>
    <row r="128" spans="2:13" x14ac:dyDescent="0.25">
      <c r="B128" s="194" t="s">
        <v>118</v>
      </c>
      <c r="C128" s="195">
        <v>1950</v>
      </c>
      <c r="D128" s="195">
        <v>1699</v>
      </c>
      <c r="E128" s="195">
        <v>3052</v>
      </c>
      <c r="F128" s="195">
        <v>3446</v>
      </c>
      <c r="G128" s="195">
        <v>3141</v>
      </c>
      <c r="H128" s="195">
        <v>3303</v>
      </c>
      <c r="I128" s="212">
        <f t="shared" si="72"/>
        <v>5.1575931232091587E-2</v>
      </c>
      <c r="J128" s="196">
        <f t="shared" si="69"/>
        <v>0.94408475573866979</v>
      </c>
      <c r="K128" s="195">
        <f t="shared" si="70"/>
        <v>162</v>
      </c>
      <c r="L128" s="195">
        <f t="shared" si="71"/>
        <v>1604</v>
      </c>
      <c r="M128" s="196">
        <f t="shared" si="68"/>
        <v>1.8519722972306202E-3</v>
      </c>
    </row>
    <row r="129" spans="2:13" x14ac:dyDescent="0.25">
      <c r="B129" s="194" t="s">
        <v>125</v>
      </c>
      <c r="C129" s="195">
        <v>527</v>
      </c>
      <c r="D129" s="195">
        <v>177</v>
      </c>
      <c r="E129" s="195">
        <v>909</v>
      </c>
      <c r="F129" s="195">
        <v>967</v>
      </c>
      <c r="G129" s="195">
        <v>1000</v>
      </c>
      <c r="H129" s="195">
        <v>1064</v>
      </c>
      <c r="I129" s="212">
        <f t="shared" si="72"/>
        <v>6.4000000000000057E-2</v>
      </c>
      <c r="J129" s="196">
        <f t="shared" si="69"/>
        <v>5.0112994350282483</v>
      </c>
      <c r="K129" s="195">
        <f t="shared" si="70"/>
        <v>64</v>
      </c>
      <c r="L129" s="195">
        <f t="shared" si="71"/>
        <v>887</v>
      </c>
      <c r="M129" s="196">
        <f t="shared" si="68"/>
        <v>5.9657842090626097E-4</v>
      </c>
    </row>
    <row r="130" spans="2:13" x14ac:dyDescent="0.25">
      <c r="B130" s="194" t="s">
        <v>121</v>
      </c>
      <c r="C130" s="195">
        <v>455</v>
      </c>
      <c r="D130" s="195">
        <v>143</v>
      </c>
      <c r="E130" s="195">
        <v>664</v>
      </c>
      <c r="F130" s="195">
        <v>764</v>
      </c>
      <c r="G130" s="195">
        <v>763</v>
      </c>
      <c r="H130" s="195">
        <v>863</v>
      </c>
      <c r="I130" s="212">
        <f t="shared" si="72"/>
        <v>0.13106159895150715</v>
      </c>
      <c r="J130" s="196">
        <f t="shared" si="69"/>
        <v>5.034965034965035</v>
      </c>
      <c r="K130" s="195">
        <f t="shared" si="70"/>
        <v>100</v>
      </c>
      <c r="L130" s="195">
        <f t="shared" si="71"/>
        <v>720</v>
      </c>
      <c r="M130" s="196">
        <f t="shared" si="68"/>
        <v>4.8387892597942029E-4</v>
      </c>
    </row>
    <row r="131" spans="2:13" x14ac:dyDescent="0.25">
      <c r="B131" s="194" t="s">
        <v>130</v>
      </c>
      <c r="C131" s="195">
        <v>630</v>
      </c>
      <c r="D131" s="195">
        <v>17</v>
      </c>
      <c r="E131" s="195">
        <v>503</v>
      </c>
      <c r="F131" s="195">
        <v>728</v>
      </c>
      <c r="G131" s="195">
        <v>806</v>
      </c>
      <c r="H131" s="195">
        <v>630</v>
      </c>
      <c r="I131" s="212">
        <f t="shared" si="72"/>
        <v>-0.21836228287841186</v>
      </c>
      <c r="J131" s="196">
        <f t="shared" si="69"/>
        <v>36.058823529411768</v>
      </c>
      <c r="K131" s="195">
        <f t="shared" si="70"/>
        <v>-176</v>
      </c>
      <c r="L131" s="195">
        <f t="shared" si="71"/>
        <v>613</v>
      </c>
      <c r="M131" s="196">
        <f t="shared" si="68"/>
        <v>3.532372229050229E-4</v>
      </c>
    </row>
    <row r="132" spans="2:13" x14ac:dyDescent="0.25">
      <c r="B132" s="194" t="s">
        <v>133</v>
      </c>
      <c r="C132" s="195">
        <v>970</v>
      </c>
      <c r="D132" s="195">
        <v>89</v>
      </c>
      <c r="E132" s="195">
        <v>927</v>
      </c>
      <c r="F132" s="195">
        <v>1366</v>
      </c>
      <c r="G132" s="195">
        <v>1246</v>
      </c>
      <c r="H132" s="195">
        <v>1296</v>
      </c>
      <c r="I132" s="212">
        <f t="shared" si="72"/>
        <v>4.0128410914927803E-2</v>
      </c>
      <c r="J132" s="196">
        <f t="shared" si="69"/>
        <v>13.561797752808989</v>
      </c>
      <c r="K132" s="195">
        <f t="shared" si="70"/>
        <v>50</v>
      </c>
      <c r="L132" s="195">
        <f t="shared" si="71"/>
        <v>1207</v>
      </c>
      <c r="M132" s="196">
        <f t="shared" si="68"/>
        <v>7.2665942997604711E-4</v>
      </c>
    </row>
    <row r="133" spans="2:13" x14ac:dyDescent="0.25">
      <c r="B133" s="199" t="s">
        <v>147</v>
      </c>
      <c r="C133" s="200">
        <f t="shared" ref="C133" si="73">C125-SUM(C126:C132)</f>
        <v>15677</v>
      </c>
      <c r="D133" s="200">
        <f t="shared" ref="D133:E133" si="74">D125-SUM(D126:D132)</f>
        <v>8782</v>
      </c>
      <c r="E133" s="200">
        <f t="shared" si="74"/>
        <v>17770</v>
      </c>
      <c r="F133" s="200">
        <f t="shared" ref="F133:H133" si="75">F125-SUM(F126:F132)</f>
        <v>21895</v>
      </c>
      <c r="G133" s="200">
        <f t="shared" si="75"/>
        <v>21848</v>
      </c>
      <c r="H133" s="200">
        <f t="shared" si="75"/>
        <v>24363</v>
      </c>
      <c r="I133" s="213">
        <f t="shared" si="72"/>
        <v>0.11511351153423655</v>
      </c>
      <c r="J133" s="201">
        <f t="shared" si="69"/>
        <v>1.7741972215896151</v>
      </c>
      <c r="K133" s="200">
        <f>H133-G133</f>
        <v>2515</v>
      </c>
      <c r="L133" s="200">
        <f t="shared" si="71"/>
        <v>15581</v>
      </c>
      <c r="M133" s="201">
        <f t="shared" si="68"/>
        <v>1.3660188034341386E-2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52299</v>
      </c>
      <c r="D135" s="209">
        <v>23234</v>
      </c>
      <c r="E135" s="209">
        <v>83389</v>
      </c>
      <c r="F135" s="209">
        <v>90749</v>
      </c>
      <c r="G135" s="209">
        <v>96132</v>
      </c>
      <c r="H135" s="209">
        <v>93370</v>
      </c>
      <c r="I135" s="210">
        <f>IFERROR(H135/G135-1,"-")</f>
        <v>-2.8731327757666514E-2</v>
      </c>
      <c r="J135" s="210">
        <f>IFERROR(H135/D135-1,"-")</f>
        <v>3.0186795213910651</v>
      </c>
      <c r="K135" s="209">
        <f>H135-G135</f>
        <v>-2762</v>
      </c>
      <c r="L135" s="209">
        <f>H135-D135</f>
        <v>70136</v>
      </c>
      <c r="M135" s="210">
        <f t="shared" ref="M135:M147" si="76">H135/H$9</f>
        <v>5.2351999210542843E-2</v>
      </c>
    </row>
    <row r="136" spans="2:13" x14ac:dyDescent="0.25">
      <c r="B136" s="190" t="s">
        <v>99</v>
      </c>
      <c r="C136" s="191">
        <v>2629</v>
      </c>
      <c r="D136" s="191">
        <v>13596</v>
      </c>
      <c r="E136" s="191">
        <v>6661</v>
      </c>
      <c r="F136" s="191">
        <v>8562</v>
      </c>
      <c r="G136" s="191">
        <v>6098</v>
      </c>
      <c r="H136" s="191">
        <v>4700</v>
      </c>
      <c r="I136" s="211">
        <f>IFERROR(H136/G136-1,"-")</f>
        <v>-0.22925549360446051</v>
      </c>
      <c r="J136" s="192">
        <f t="shared" ref="J136:J147" si="77">IFERROR(H136/D136-1,"-")</f>
        <v>-0.65431009120329509</v>
      </c>
      <c r="K136" s="191">
        <f t="shared" ref="K136:K146" si="78">H136-G136</f>
        <v>-1398</v>
      </c>
      <c r="L136" s="191">
        <f t="shared" ref="L136:L147" si="79">H136-D136</f>
        <v>-8896</v>
      </c>
      <c r="M136" s="192">
        <f t="shared" si="76"/>
        <v>2.6352618216723932E-3</v>
      </c>
    </row>
    <row r="137" spans="2:13" x14ac:dyDescent="0.25">
      <c r="B137" s="194" t="s">
        <v>105</v>
      </c>
      <c r="C137" s="195">
        <v>1763</v>
      </c>
      <c r="D137" s="195">
        <v>12077</v>
      </c>
      <c r="E137" s="195">
        <v>4402</v>
      </c>
      <c r="F137" s="195">
        <v>5746</v>
      </c>
      <c r="G137" s="195">
        <v>3788</v>
      </c>
      <c r="H137" s="195">
        <v>1970</v>
      </c>
      <c r="I137" s="212">
        <f>IFERROR(H137/G137-1,"-")</f>
        <v>-0.47993664202745512</v>
      </c>
      <c r="J137" s="196">
        <f t="shared" si="77"/>
        <v>-0.83688001987248484</v>
      </c>
      <c r="K137" s="195">
        <f t="shared" si="78"/>
        <v>-1818</v>
      </c>
      <c r="L137" s="195">
        <f t="shared" si="79"/>
        <v>-10107</v>
      </c>
      <c r="M137" s="196">
        <f t="shared" si="76"/>
        <v>1.1045671890839606E-3</v>
      </c>
    </row>
    <row r="138" spans="2:13" x14ac:dyDescent="0.25">
      <c r="B138" s="194" t="s">
        <v>102</v>
      </c>
      <c r="C138" s="195">
        <v>866</v>
      </c>
      <c r="D138" s="195">
        <v>1519</v>
      </c>
      <c r="E138" s="195">
        <v>2259</v>
      </c>
      <c r="F138" s="195">
        <v>2816</v>
      </c>
      <c r="G138" s="195">
        <v>2310</v>
      </c>
      <c r="H138" s="195">
        <v>2730</v>
      </c>
      <c r="I138" s="212">
        <f>IFERROR(H138/G138-1,"-")</f>
        <v>0.18181818181818188</v>
      </c>
      <c r="J138" s="196">
        <f t="shared" si="77"/>
        <v>0.79723502304147464</v>
      </c>
      <c r="K138" s="195">
        <f t="shared" si="78"/>
        <v>420</v>
      </c>
      <c r="L138" s="195">
        <f t="shared" si="79"/>
        <v>1211</v>
      </c>
      <c r="M138" s="196">
        <f t="shared" si="76"/>
        <v>1.5306946325884326E-3</v>
      </c>
    </row>
    <row r="139" spans="2:13" x14ac:dyDescent="0.25">
      <c r="B139" s="190" t="s">
        <v>109</v>
      </c>
      <c r="C139" s="191">
        <v>49670</v>
      </c>
      <c r="D139" s="191">
        <v>9638</v>
      </c>
      <c r="E139" s="191">
        <v>76728</v>
      </c>
      <c r="F139" s="191">
        <v>82187</v>
      </c>
      <c r="G139" s="191">
        <v>90034</v>
      </c>
      <c r="H139" s="191">
        <v>88670</v>
      </c>
      <c r="I139" s="211">
        <f>IFERROR(H139/G139-1,"-")</f>
        <v>-1.5149832285580977E-2</v>
      </c>
      <c r="J139" s="192">
        <f t="shared" si="77"/>
        <v>8.2000415023863873</v>
      </c>
      <c r="K139" s="191">
        <f t="shared" si="78"/>
        <v>-1364</v>
      </c>
      <c r="L139" s="191">
        <f t="shared" si="79"/>
        <v>79032</v>
      </c>
      <c r="M139" s="192">
        <f t="shared" si="76"/>
        <v>4.9716737388870447E-2</v>
      </c>
    </row>
    <row r="140" spans="2:13" x14ac:dyDescent="0.25">
      <c r="B140" s="194" t="s">
        <v>112</v>
      </c>
      <c r="C140" s="195">
        <v>21732</v>
      </c>
      <c r="D140" s="195">
        <v>312</v>
      </c>
      <c r="E140" s="195">
        <v>29880</v>
      </c>
      <c r="F140" s="195">
        <v>30689</v>
      </c>
      <c r="G140" s="195">
        <v>36304</v>
      </c>
      <c r="H140" s="195">
        <v>36946</v>
      </c>
      <c r="I140" s="212">
        <f t="shared" ref="I140:I147" si="80">IFERROR(H140/G140-1,"-")</f>
        <v>1.7684001762891199E-2</v>
      </c>
      <c r="J140" s="196">
        <f t="shared" si="77"/>
        <v>117.41666666666667</v>
      </c>
      <c r="K140" s="195">
        <f t="shared" si="78"/>
        <v>642</v>
      </c>
      <c r="L140" s="195">
        <f t="shared" si="79"/>
        <v>36634</v>
      </c>
      <c r="M140" s="196">
        <f t="shared" si="76"/>
        <v>2.0715400694363454E-2</v>
      </c>
    </row>
    <row r="141" spans="2:13" x14ac:dyDescent="0.25">
      <c r="B141" s="194" t="s">
        <v>115</v>
      </c>
      <c r="C141" s="195">
        <v>3339</v>
      </c>
      <c r="D141" s="195">
        <v>1016</v>
      </c>
      <c r="E141" s="195">
        <v>5441</v>
      </c>
      <c r="F141" s="195">
        <v>7238</v>
      </c>
      <c r="G141" s="195">
        <v>8651</v>
      </c>
      <c r="H141" s="195">
        <v>7986</v>
      </c>
      <c r="I141" s="212">
        <f t="shared" si="80"/>
        <v>-7.6869726043231945E-2</v>
      </c>
      <c r="J141" s="196">
        <f t="shared" si="77"/>
        <v>6.8602362204724407</v>
      </c>
      <c r="K141" s="195">
        <f t="shared" si="78"/>
        <v>-665</v>
      </c>
      <c r="L141" s="195">
        <f t="shared" si="79"/>
        <v>6970</v>
      </c>
      <c r="M141" s="196">
        <f t="shared" si="76"/>
        <v>4.4777023208246239E-3</v>
      </c>
    </row>
    <row r="142" spans="2:13" x14ac:dyDescent="0.25">
      <c r="B142" s="194" t="s">
        <v>118</v>
      </c>
      <c r="C142" s="195">
        <v>3563</v>
      </c>
      <c r="D142" s="195">
        <v>3181</v>
      </c>
      <c r="E142" s="195">
        <v>9383</v>
      </c>
      <c r="F142" s="195">
        <v>8585</v>
      </c>
      <c r="G142" s="195">
        <v>9151</v>
      </c>
      <c r="H142" s="195">
        <v>8109</v>
      </c>
      <c r="I142" s="212">
        <f t="shared" si="80"/>
        <v>-0.11386733690307071</v>
      </c>
      <c r="J142" s="196">
        <f t="shared" si="77"/>
        <v>1.5491983652939325</v>
      </c>
      <c r="K142" s="195">
        <f t="shared" si="78"/>
        <v>-1042</v>
      </c>
      <c r="L142" s="195">
        <f t="shared" si="79"/>
        <v>4928</v>
      </c>
      <c r="M142" s="196">
        <f t="shared" si="76"/>
        <v>4.5466676833917953E-3</v>
      </c>
    </row>
    <row r="143" spans="2:13" x14ac:dyDescent="0.25">
      <c r="B143" s="194" t="s">
        <v>125</v>
      </c>
      <c r="C143" s="195">
        <v>765</v>
      </c>
      <c r="D143" s="195">
        <v>118</v>
      </c>
      <c r="E143" s="195">
        <v>3333</v>
      </c>
      <c r="F143" s="195">
        <v>3076</v>
      </c>
      <c r="G143" s="195">
        <v>2286</v>
      </c>
      <c r="H143" s="195">
        <v>2327</v>
      </c>
      <c r="I143" s="212">
        <f t="shared" si="80"/>
        <v>1.7935258092738326E-2</v>
      </c>
      <c r="J143" s="196">
        <f t="shared" si="77"/>
        <v>18.720338983050848</v>
      </c>
      <c r="K143" s="195">
        <f t="shared" si="78"/>
        <v>41</v>
      </c>
      <c r="L143" s="195">
        <f t="shared" si="79"/>
        <v>2209</v>
      </c>
      <c r="M143" s="196">
        <f t="shared" si="76"/>
        <v>1.3047349487301401E-3</v>
      </c>
    </row>
    <row r="144" spans="2:13" x14ac:dyDescent="0.25">
      <c r="B144" s="194" t="s">
        <v>121</v>
      </c>
      <c r="C144" s="195">
        <v>861</v>
      </c>
      <c r="D144" s="195">
        <v>246</v>
      </c>
      <c r="E144" s="195">
        <v>1717</v>
      </c>
      <c r="F144" s="195">
        <v>1481</v>
      </c>
      <c r="G144" s="195">
        <v>1831</v>
      </c>
      <c r="H144" s="195">
        <v>1627</v>
      </c>
      <c r="I144" s="212">
        <f t="shared" si="80"/>
        <v>-0.11141452758055703</v>
      </c>
      <c r="J144" s="196">
        <f t="shared" si="77"/>
        <v>5.6138211382113825</v>
      </c>
      <c r="K144" s="195">
        <f t="shared" si="78"/>
        <v>-204</v>
      </c>
      <c r="L144" s="195">
        <f t="shared" si="79"/>
        <v>1381</v>
      </c>
      <c r="M144" s="196">
        <f t="shared" si="76"/>
        <v>9.1224914550233703E-4</v>
      </c>
    </row>
    <row r="145" spans="2:13" x14ac:dyDescent="0.25">
      <c r="B145" s="194" t="s">
        <v>130</v>
      </c>
      <c r="C145" s="195">
        <v>1961</v>
      </c>
      <c r="D145" s="195">
        <v>24</v>
      </c>
      <c r="E145" s="195">
        <v>1745</v>
      </c>
      <c r="F145" s="195">
        <v>2229</v>
      </c>
      <c r="G145" s="195">
        <v>1956</v>
      </c>
      <c r="H145" s="195">
        <v>2216</v>
      </c>
      <c r="I145" s="212">
        <f t="shared" si="80"/>
        <v>0.13292433537832316</v>
      </c>
      <c r="J145" s="196">
        <f t="shared" si="77"/>
        <v>91.333333333333329</v>
      </c>
      <c r="K145" s="195">
        <f t="shared" si="78"/>
        <v>260</v>
      </c>
      <c r="L145" s="195">
        <f t="shared" si="79"/>
        <v>2192</v>
      </c>
      <c r="M145" s="196">
        <f t="shared" si="76"/>
        <v>1.2424979142183028E-3</v>
      </c>
    </row>
    <row r="146" spans="2:13" x14ac:dyDescent="0.25">
      <c r="B146" s="194" t="s">
        <v>133</v>
      </c>
      <c r="C146" s="195">
        <v>3933</v>
      </c>
      <c r="D146" s="195">
        <v>34</v>
      </c>
      <c r="E146" s="195">
        <v>874</v>
      </c>
      <c r="F146" s="195">
        <v>1546</v>
      </c>
      <c r="G146" s="195">
        <v>1440</v>
      </c>
      <c r="H146" s="195">
        <v>1056</v>
      </c>
      <c r="I146" s="212">
        <f t="shared" si="80"/>
        <v>-0.26666666666666672</v>
      </c>
      <c r="J146" s="196">
        <f t="shared" si="77"/>
        <v>30.058823529411764</v>
      </c>
      <c r="K146" s="195">
        <f t="shared" si="78"/>
        <v>-384</v>
      </c>
      <c r="L146" s="195">
        <f t="shared" si="79"/>
        <v>1022</v>
      </c>
      <c r="M146" s="196">
        <f t="shared" si="76"/>
        <v>5.9209286886937175E-4</v>
      </c>
    </row>
    <row r="147" spans="2:13" x14ac:dyDescent="0.25">
      <c r="B147" s="199" t="s">
        <v>147</v>
      </c>
      <c r="C147" s="200">
        <f t="shared" ref="C147" si="81">C139-SUM(C140:C146)</f>
        <v>13516</v>
      </c>
      <c r="D147" s="200">
        <f t="shared" ref="D147:E147" si="82">D139-SUM(D140:D146)</f>
        <v>4707</v>
      </c>
      <c r="E147" s="200">
        <f t="shared" si="82"/>
        <v>24355</v>
      </c>
      <c r="F147" s="200">
        <f t="shared" ref="F147:H147" si="83">F139-SUM(F140:F146)</f>
        <v>27343</v>
      </c>
      <c r="G147" s="200">
        <f t="shared" si="83"/>
        <v>28415</v>
      </c>
      <c r="H147" s="200">
        <f t="shared" si="83"/>
        <v>28403</v>
      </c>
      <c r="I147" s="213">
        <f t="shared" si="80"/>
        <v>-4.2231215907095887E-4</v>
      </c>
      <c r="J147" s="201">
        <f t="shared" si="77"/>
        <v>5.0342043764605906</v>
      </c>
      <c r="K147" s="200">
        <f>H147-G147</f>
        <v>-12</v>
      </c>
      <c r="L147" s="200">
        <f t="shared" si="79"/>
        <v>23696</v>
      </c>
      <c r="M147" s="201">
        <f t="shared" si="76"/>
        <v>1.5925391812970421E-2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23569</v>
      </c>
      <c r="D149" s="209">
        <v>11684</v>
      </c>
      <c r="E149" s="209">
        <v>36452</v>
      </c>
      <c r="F149" s="209">
        <v>39632</v>
      </c>
      <c r="G149" s="209">
        <v>43344</v>
      </c>
      <c r="H149" s="209">
        <v>40811</v>
      </c>
      <c r="I149" s="210">
        <f>IFERROR(H149/G149-1,"-")</f>
        <v>-5.8439461055740161E-2</v>
      </c>
      <c r="J149" s="210">
        <f>IFERROR(H149/D149-1,"-")</f>
        <v>2.4928962684012324</v>
      </c>
      <c r="K149" s="209">
        <f>H149-G149</f>
        <v>-2533</v>
      </c>
      <c r="L149" s="209">
        <f>H149-D149</f>
        <v>29127</v>
      </c>
      <c r="M149" s="210">
        <f t="shared" ref="M149:M161" si="84">H149/H$9</f>
        <v>2.288248302218554E-2</v>
      </c>
    </row>
    <row r="150" spans="2:13" x14ac:dyDescent="0.25">
      <c r="B150" s="190" t="s">
        <v>99</v>
      </c>
      <c r="C150" s="191">
        <v>8081</v>
      </c>
      <c r="D150" s="191">
        <v>7882</v>
      </c>
      <c r="E150" s="191">
        <v>17841</v>
      </c>
      <c r="F150" s="191">
        <v>17454</v>
      </c>
      <c r="G150" s="191">
        <v>16664</v>
      </c>
      <c r="H150" s="191">
        <v>14182</v>
      </c>
      <c r="I150" s="211">
        <f>IFERROR(H150/G150-1,"-")</f>
        <v>-0.14894383101296205</v>
      </c>
      <c r="J150" s="192">
        <f t="shared" ref="J150:J161" si="85">IFERROR(H150/D150-1,"-")</f>
        <v>0.79928952042628776</v>
      </c>
      <c r="K150" s="191">
        <f t="shared" ref="K150:K160" si="86">H150-G150</f>
        <v>-2482</v>
      </c>
      <c r="L150" s="191">
        <f t="shared" ref="L150:L161" si="87">H150-D150</f>
        <v>6300</v>
      </c>
      <c r="M150" s="192">
        <f t="shared" si="84"/>
        <v>7.9517623733952932E-3</v>
      </c>
    </row>
    <row r="151" spans="2:13" x14ac:dyDescent="0.25">
      <c r="B151" s="194" t="s">
        <v>105</v>
      </c>
      <c r="C151" s="195">
        <v>4041</v>
      </c>
      <c r="D151" s="195">
        <v>6916</v>
      </c>
      <c r="E151" s="195">
        <v>12248</v>
      </c>
      <c r="F151" s="195">
        <v>12082</v>
      </c>
      <c r="G151" s="195">
        <v>12055</v>
      </c>
      <c r="H151" s="195">
        <v>9353</v>
      </c>
      <c r="I151" s="212">
        <f>IFERROR(H151/G151-1,"-")</f>
        <v>-0.22413936126088763</v>
      </c>
      <c r="J151" s="196">
        <f t="shared" si="85"/>
        <v>0.35237131289762869</v>
      </c>
      <c r="K151" s="195">
        <f t="shared" si="86"/>
        <v>-2702</v>
      </c>
      <c r="L151" s="195">
        <f t="shared" si="87"/>
        <v>2437</v>
      </c>
      <c r="M151" s="196">
        <f t="shared" si="84"/>
        <v>5.2441710251280626E-3</v>
      </c>
    </row>
    <row r="152" spans="2:13" x14ac:dyDescent="0.25">
      <c r="B152" s="194" t="s">
        <v>102</v>
      </c>
      <c r="C152" s="195">
        <v>4040</v>
      </c>
      <c r="D152" s="195">
        <v>966</v>
      </c>
      <c r="E152" s="195">
        <v>5593</v>
      </c>
      <c r="F152" s="195">
        <v>5372</v>
      </c>
      <c r="G152" s="195">
        <v>4609</v>
      </c>
      <c r="H152" s="195">
        <v>4829</v>
      </c>
      <c r="I152" s="212">
        <f>IFERROR(H152/G152-1,"-")</f>
        <v>4.7732696897374804E-2</v>
      </c>
      <c r="J152" s="196">
        <f t="shared" si="85"/>
        <v>3.9989648033126297</v>
      </c>
      <c r="K152" s="195">
        <f t="shared" si="86"/>
        <v>220</v>
      </c>
      <c r="L152" s="195">
        <f t="shared" si="87"/>
        <v>3863</v>
      </c>
      <c r="M152" s="196">
        <f t="shared" si="84"/>
        <v>2.7075913482672311E-3</v>
      </c>
    </row>
    <row r="153" spans="2:13" x14ac:dyDescent="0.25">
      <c r="B153" s="190" t="s">
        <v>109</v>
      </c>
      <c r="C153" s="191">
        <v>15488</v>
      </c>
      <c r="D153" s="191">
        <v>3802</v>
      </c>
      <c r="E153" s="191">
        <v>18611</v>
      </c>
      <c r="F153" s="191">
        <v>22178</v>
      </c>
      <c r="G153" s="191">
        <v>26680</v>
      </c>
      <c r="H153" s="191">
        <v>26629</v>
      </c>
      <c r="I153" s="211">
        <f>IFERROR(H153/G153-1,"-")</f>
        <v>-1.9115442278860861E-3</v>
      </c>
      <c r="J153" s="192">
        <f t="shared" si="85"/>
        <v>6.0039452919516041</v>
      </c>
      <c r="K153" s="191">
        <f t="shared" si="86"/>
        <v>-51</v>
      </c>
      <c r="L153" s="191">
        <f t="shared" si="87"/>
        <v>22827</v>
      </c>
      <c r="M153" s="192">
        <f t="shared" si="84"/>
        <v>1.4930720648790247E-2</v>
      </c>
    </row>
    <row r="154" spans="2:13" x14ac:dyDescent="0.25">
      <c r="B154" s="194" t="s">
        <v>112</v>
      </c>
      <c r="C154" s="195">
        <v>4925</v>
      </c>
      <c r="D154" s="195">
        <v>152</v>
      </c>
      <c r="E154" s="195">
        <v>6266</v>
      </c>
      <c r="F154" s="195">
        <v>6745</v>
      </c>
      <c r="G154" s="195">
        <v>7938</v>
      </c>
      <c r="H154" s="195">
        <v>6281</v>
      </c>
      <c r="I154" s="212">
        <f t="shared" ref="I154:I161" si="88">IFERROR(H154/G154-1,"-")</f>
        <v>-0.20874275636180395</v>
      </c>
      <c r="J154" s="196">
        <f t="shared" si="85"/>
        <v>40.32236842105263</v>
      </c>
      <c r="K154" s="195">
        <f t="shared" si="86"/>
        <v>-1657</v>
      </c>
      <c r="L154" s="195">
        <f t="shared" si="87"/>
        <v>6129</v>
      </c>
      <c r="M154" s="196">
        <f t="shared" si="84"/>
        <v>3.5217190429626174E-3</v>
      </c>
    </row>
    <row r="155" spans="2:13" x14ac:dyDescent="0.25">
      <c r="B155" s="194" t="s">
        <v>115</v>
      </c>
      <c r="C155" s="195">
        <v>4219</v>
      </c>
      <c r="D155" s="195">
        <v>760</v>
      </c>
      <c r="E155" s="195">
        <v>4460</v>
      </c>
      <c r="F155" s="195">
        <v>4927</v>
      </c>
      <c r="G155" s="195">
        <v>5638</v>
      </c>
      <c r="H155" s="195">
        <v>5415</v>
      </c>
      <c r="I155" s="212">
        <f t="shared" si="88"/>
        <v>-3.9553032990422121E-2</v>
      </c>
      <c r="J155" s="196">
        <f t="shared" si="85"/>
        <v>6.125</v>
      </c>
      <c r="K155" s="195">
        <f t="shared" si="86"/>
        <v>-223</v>
      </c>
      <c r="L155" s="195">
        <f t="shared" si="87"/>
        <v>4655</v>
      </c>
      <c r="M155" s="196">
        <f t="shared" si="84"/>
        <v>3.0361580349693635E-3</v>
      </c>
    </row>
    <row r="156" spans="2:13" x14ac:dyDescent="0.25">
      <c r="B156" s="194" t="s">
        <v>118</v>
      </c>
      <c r="C156" s="195">
        <v>1723</v>
      </c>
      <c r="D156" s="195">
        <v>961</v>
      </c>
      <c r="E156" s="195">
        <v>2125</v>
      </c>
      <c r="F156" s="195">
        <v>3039</v>
      </c>
      <c r="G156" s="195">
        <v>3768</v>
      </c>
      <c r="H156" s="195">
        <v>5676</v>
      </c>
      <c r="I156" s="212">
        <f t="shared" si="88"/>
        <v>0.50636942675159236</v>
      </c>
      <c r="J156" s="196">
        <f t="shared" si="85"/>
        <v>4.9063475546305932</v>
      </c>
      <c r="K156" s="195">
        <f t="shared" si="86"/>
        <v>1908</v>
      </c>
      <c r="L156" s="195">
        <f t="shared" si="87"/>
        <v>4715</v>
      </c>
      <c r="M156" s="196">
        <f t="shared" si="84"/>
        <v>3.1824991701728733E-3</v>
      </c>
    </row>
    <row r="157" spans="2:13" x14ac:dyDescent="0.25">
      <c r="B157" s="194" t="s">
        <v>125</v>
      </c>
      <c r="C157" s="195">
        <v>517</v>
      </c>
      <c r="D157" s="195">
        <v>130</v>
      </c>
      <c r="E157" s="195">
        <v>605</v>
      </c>
      <c r="F157" s="195">
        <v>797</v>
      </c>
      <c r="G157" s="195">
        <v>1143</v>
      </c>
      <c r="H157" s="195">
        <v>1148</v>
      </c>
      <c r="I157" s="212">
        <f t="shared" si="88"/>
        <v>4.3744531933507247E-3</v>
      </c>
      <c r="J157" s="196">
        <f t="shared" si="85"/>
        <v>7.8307692307692314</v>
      </c>
      <c r="K157" s="195">
        <f t="shared" si="86"/>
        <v>5</v>
      </c>
      <c r="L157" s="195">
        <f t="shared" si="87"/>
        <v>1018</v>
      </c>
      <c r="M157" s="196">
        <f t="shared" si="84"/>
        <v>6.4367671729359728E-4</v>
      </c>
    </row>
    <row r="158" spans="2:13" x14ac:dyDescent="0.25">
      <c r="B158" s="194" t="s">
        <v>121</v>
      </c>
      <c r="C158" s="195">
        <v>514</v>
      </c>
      <c r="D158" s="195">
        <v>133</v>
      </c>
      <c r="E158" s="195">
        <v>783</v>
      </c>
      <c r="F158" s="195">
        <v>1060</v>
      </c>
      <c r="G158" s="195">
        <v>1045</v>
      </c>
      <c r="H158" s="195">
        <v>954</v>
      </c>
      <c r="I158" s="212">
        <f t="shared" si="88"/>
        <v>-8.7081339712918648E-2</v>
      </c>
      <c r="J158" s="196">
        <f t="shared" si="85"/>
        <v>6.1729323308270674</v>
      </c>
      <c r="K158" s="195">
        <f t="shared" si="86"/>
        <v>-91</v>
      </c>
      <c r="L158" s="195">
        <f t="shared" si="87"/>
        <v>821</v>
      </c>
      <c r="M158" s="196">
        <f t="shared" si="84"/>
        <v>5.3490208039903473E-4</v>
      </c>
    </row>
    <row r="159" spans="2:13" x14ac:dyDescent="0.25">
      <c r="B159" s="194" t="s">
        <v>130</v>
      </c>
      <c r="C159" s="195">
        <v>331</v>
      </c>
      <c r="D159" s="195">
        <v>21</v>
      </c>
      <c r="E159" s="195">
        <v>235</v>
      </c>
      <c r="F159" s="195">
        <v>366</v>
      </c>
      <c r="G159" s="195">
        <v>275</v>
      </c>
      <c r="H159" s="195">
        <v>263</v>
      </c>
      <c r="I159" s="212">
        <f t="shared" si="88"/>
        <v>-4.3636363636363584E-2</v>
      </c>
      <c r="J159" s="196">
        <f t="shared" si="85"/>
        <v>11.523809523809524</v>
      </c>
      <c r="K159" s="195">
        <f t="shared" si="86"/>
        <v>-12</v>
      </c>
      <c r="L159" s="195">
        <f t="shared" si="87"/>
        <v>242</v>
      </c>
      <c r="M159" s="196">
        <f t="shared" si="84"/>
        <v>1.474625232127318E-4</v>
      </c>
    </row>
    <row r="160" spans="2:13" x14ac:dyDescent="0.25">
      <c r="B160" s="194" t="s">
        <v>133</v>
      </c>
      <c r="C160" s="195">
        <v>420</v>
      </c>
      <c r="D160" s="195">
        <v>33</v>
      </c>
      <c r="E160" s="195">
        <v>356</v>
      </c>
      <c r="F160" s="195">
        <v>508</v>
      </c>
      <c r="G160" s="195">
        <v>469</v>
      </c>
      <c r="H160" s="195">
        <v>343</v>
      </c>
      <c r="I160" s="212">
        <f t="shared" si="88"/>
        <v>-0.26865671641791045</v>
      </c>
      <c r="J160" s="196">
        <f t="shared" si="85"/>
        <v>9.3939393939393945</v>
      </c>
      <c r="K160" s="195">
        <f t="shared" si="86"/>
        <v>-126</v>
      </c>
      <c r="L160" s="195">
        <f t="shared" si="87"/>
        <v>310</v>
      </c>
      <c r="M160" s="196">
        <f t="shared" si="84"/>
        <v>1.9231804358162358E-4</v>
      </c>
    </row>
    <row r="161" spans="2:13" x14ac:dyDescent="0.25">
      <c r="B161" s="199" t="s">
        <v>147</v>
      </c>
      <c r="C161" s="200">
        <f t="shared" ref="C161" si="89">C153-SUM(C154:C160)</f>
        <v>2839</v>
      </c>
      <c r="D161" s="200">
        <f t="shared" ref="D161:E161" si="90">D153-SUM(D154:D160)</f>
        <v>1612</v>
      </c>
      <c r="E161" s="200">
        <f t="shared" si="90"/>
        <v>3781</v>
      </c>
      <c r="F161" s="200">
        <f t="shared" ref="F161:H161" si="91">F153-SUM(F154:F160)</f>
        <v>4736</v>
      </c>
      <c r="G161" s="200">
        <f t="shared" si="91"/>
        <v>6404</v>
      </c>
      <c r="H161" s="200">
        <f t="shared" si="91"/>
        <v>6549</v>
      </c>
      <c r="I161" s="213">
        <f t="shared" si="88"/>
        <v>2.2642098688319789E-2</v>
      </c>
      <c r="J161" s="201">
        <f t="shared" si="85"/>
        <v>3.0626550868486353</v>
      </c>
      <c r="K161" s="200">
        <f>H161-G161</f>
        <v>145</v>
      </c>
      <c r="L161" s="200">
        <f t="shared" si="87"/>
        <v>4937</v>
      </c>
      <c r="M161" s="201">
        <f t="shared" si="84"/>
        <v>3.671985036198405E-3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A480-BD6D-44E9-9474-410C7D156505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269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263</v>
      </c>
      <c r="D7" s="205" t="s">
        <v>264</v>
      </c>
      <c r="E7" s="205" t="s">
        <v>265</v>
      </c>
      <c r="F7" s="205" t="s">
        <v>266</v>
      </c>
      <c r="G7" s="205" t="s">
        <v>267</v>
      </c>
      <c r="H7" s="205" t="s">
        <v>268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263</v>
      </c>
      <c r="P7" s="205" t="s">
        <v>264</v>
      </c>
      <c r="Q7" s="205" t="s">
        <v>265</v>
      </c>
      <c r="R7" s="205" t="s">
        <v>266</v>
      </c>
      <c r="S7" s="205" t="s">
        <v>267</v>
      </c>
      <c r="T7" s="205" t="s">
        <v>268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54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724591</v>
      </c>
      <c r="D9" s="209">
        <f t="shared" si="0"/>
        <v>200360</v>
      </c>
      <c r="E9" s="209">
        <f t="shared" si="0"/>
        <v>1144158</v>
      </c>
      <c r="F9" s="209">
        <f t="shared" si="0"/>
        <v>1342747</v>
      </c>
      <c r="G9" s="209">
        <f t="shared" si="0"/>
        <v>1397722</v>
      </c>
      <c r="H9" s="209">
        <f t="shared" si="0"/>
        <v>1381589</v>
      </c>
      <c r="I9" s="210">
        <f>IFERROR(H9/G9-1,"-")</f>
        <v>-1.1542352484971929E-2</v>
      </c>
      <c r="J9" s="209">
        <f t="shared" ref="J9:J21" si="1">H9-G9</f>
        <v>-16133</v>
      </c>
      <c r="K9" s="210">
        <f t="shared" ref="K9:K21" si="2">H9/H$9</f>
        <v>1</v>
      </c>
      <c r="N9" s="187" t="s">
        <v>70</v>
      </c>
      <c r="O9" s="209">
        <f t="shared" ref="O9:T9" si="3">O10+O13</f>
        <v>39287</v>
      </c>
      <c r="P9" s="209">
        <f t="shared" si="3"/>
        <v>19943</v>
      </c>
      <c r="Q9" s="209">
        <f t="shared" si="3"/>
        <v>67593</v>
      </c>
      <c r="R9" s="209">
        <f t="shared" si="3"/>
        <v>74096</v>
      </c>
      <c r="S9" s="209">
        <f t="shared" si="3"/>
        <v>79076</v>
      </c>
      <c r="T9" s="209">
        <f t="shared" si="3"/>
        <v>76025</v>
      </c>
      <c r="U9" s="210">
        <f>IFERROR(T9/S9-1,"-")</f>
        <v>-3.8583135211695097E-2</v>
      </c>
      <c r="V9" s="209">
        <f>T9-S9</f>
        <v>-3051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122859</v>
      </c>
      <c r="D10" s="191">
        <v>104565</v>
      </c>
      <c r="E10" s="191">
        <v>218826</v>
      </c>
      <c r="F10" s="191">
        <v>246534</v>
      </c>
      <c r="G10" s="191">
        <v>225927</v>
      </c>
      <c r="H10" s="191">
        <v>228989</v>
      </c>
      <c r="I10" s="211">
        <f>IFERROR(H10/G10-1,"-")</f>
        <v>1.3553050321563953E-2</v>
      </c>
      <c r="J10" s="190">
        <f t="shared" si="1"/>
        <v>3062</v>
      </c>
      <c r="K10" s="192">
        <f t="shared" si="2"/>
        <v>0.16574321306843062</v>
      </c>
      <c r="N10" s="190" t="s">
        <v>99</v>
      </c>
      <c r="O10" s="191">
        <v>1887</v>
      </c>
      <c r="P10" s="191">
        <v>12232</v>
      </c>
      <c r="Q10" s="191">
        <v>5447</v>
      </c>
      <c r="R10" s="191">
        <v>6384</v>
      </c>
      <c r="S10" s="191">
        <v>4596</v>
      </c>
      <c r="T10" s="191">
        <v>3501</v>
      </c>
      <c r="U10" s="211">
        <f>IFERROR(T10/S10-1,"-")</f>
        <v>-0.23825065274151436</v>
      </c>
      <c r="V10" s="190">
        <f t="shared" ref="V10:V20" si="5">T10-S10</f>
        <v>-1095</v>
      </c>
      <c r="W10" s="192">
        <f t="shared" si="4"/>
        <v>4.6050641236435381E-2</v>
      </c>
    </row>
    <row r="11" spans="1:23" x14ac:dyDescent="0.25">
      <c r="A11" s="193" t="s">
        <v>102</v>
      </c>
      <c r="B11" s="194" t="s">
        <v>105</v>
      </c>
      <c r="C11" s="195">
        <v>41140</v>
      </c>
      <c r="D11" s="195">
        <v>71336</v>
      </c>
      <c r="E11" s="195">
        <v>88376</v>
      </c>
      <c r="F11" s="195">
        <v>91488</v>
      </c>
      <c r="G11" s="195">
        <v>78562</v>
      </c>
      <c r="H11" s="195">
        <v>77583</v>
      </c>
      <c r="I11" s="212">
        <f>IFERROR(H11/G11-1,"-")</f>
        <v>-1.246149537944552E-2</v>
      </c>
      <c r="J11" s="194">
        <f t="shared" si="1"/>
        <v>-979</v>
      </c>
      <c r="K11" s="196">
        <f t="shared" si="2"/>
        <v>5.6154905691924301E-2</v>
      </c>
      <c r="N11" s="194" t="s">
        <v>105</v>
      </c>
      <c r="O11" s="195">
        <v>1146</v>
      </c>
      <c r="P11" s="195">
        <v>10987</v>
      </c>
      <c r="Q11" s="195">
        <v>3627</v>
      </c>
      <c r="R11" s="195">
        <v>4299</v>
      </c>
      <c r="S11" s="195">
        <v>2729</v>
      </c>
      <c r="T11" s="195">
        <v>1314</v>
      </c>
      <c r="U11" s="212">
        <f>IFERROR(T11/S11-1,"-")</f>
        <v>-0.51850494686698423</v>
      </c>
      <c r="V11" s="194">
        <f t="shared" si="5"/>
        <v>-1415</v>
      </c>
      <c r="W11" s="196">
        <f>T11/T$9</f>
        <v>1.7283788227556725E-2</v>
      </c>
    </row>
    <row r="12" spans="1:23" x14ac:dyDescent="0.25">
      <c r="A12" s="1"/>
      <c r="B12" s="194" t="s">
        <v>102</v>
      </c>
      <c r="C12" s="195">
        <v>81719</v>
      </c>
      <c r="D12" s="195">
        <v>33229</v>
      </c>
      <c r="E12" s="195">
        <v>130450</v>
      </c>
      <c r="F12" s="195">
        <v>155046</v>
      </c>
      <c r="G12" s="195">
        <v>147365</v>
      </c>
      <c r="H12" s="195">
        <v>151406</v>
      </c>
      <c r="I12" s="212">
        <f>IFERROR(H12/G12-1,"-")</f>
        <v>2.7421708003935841E-2</v>
      </c>
      <c r="J12" s="194">
        <f t="shared" si="1"/>
        <v>4041</v>
      </c>
      <c r="K12" s="196">
        <f t="shared" si="2"/>
        <v>0.10958830737650632</v>
      </c>
      <c r="N12" s="194" t="s">
        <v>102</v>
      </c>
      <c r="O12" s="195">
        <v>741</v>
      </c>
      <c r="P12" s="195">
        <v>1245</v>
      </c>
      <c r="Q12" s="195">
        <v>1820</v>
      </c>
      <c r="R12" s="195">
        <v>2085</v>
      </c>
      <c r="S12" s="195">
        <v>1867</v>
      </c>
      <c r="T12" s="195">
        <v>2187</v>
      </c>
      <c r="U12" s="212">
        <f>IFERROR(T12/S12-1,"-")</f>
        <v>0.1713979646491699</v>
      </c>
      <c r="V12" s="194">
        <f t="shared" si="5"/>
        <v>320</v>
      </c>
      <c r="W12" s="196">
        <f t="shared" si="4"/>
        <v>2.8766853008878657E-2</v>
      </c>
    </row>
    <row r="13" spans="1:23" s="74" customFormat="1" x14ac:dyDescent="0.25">
      <c r="B13" s="190" t="s">
        <v>109</v>
      </c>
      <c r="C13" s="191">
        <v>601732</v>
      </c>
      <c r="D13" s="191">
        <v>95795</v>
      </c>
      <c r="E13" s="191">
        <v>925332</v>
      </c>
      <c r="F13" s="191">
        <v>1096213</v>
      </c>
      <c r="G13" s="191">
        <v>1171795</v>
      </c>
      <c r="H13" s="191">
        <v>1152600</v>
      </c>
      <c r="I13" s="211">
        <f>IFERROR(H13/G13-1,"-")</f>
        <v>-1.6380851599469226E-2</v>
      </c>
      <c r="J13" s="190">
        <f t="shared" si="1"/>
        <v>-19195</v>
      </c>
      <c r="K13" s="192">
        <f t="shared" si="2"/>
        <v>0.83425678693156935</v>
      </c>
      <c r="N13" s="190" t="s">
        <v>109</v>
      </c>
      <c r="O13" s="191">
        <v>37400</v>
      </c>
      <c r="P13" s="191">
        <v>7711</v>
      </c>
      <c r="Q13" s="191">
        <v>62146</v>
      </c>
      <c r="R13" s="191">
        <v>67712</v>
      </c>
      <c r="S13" s="191">
        <v>74480</v>
      </c>
      <c r="T13" s="191">
        <v>72524</v>
      </c>
      <c r="U13" s="211">
        <f>IFERROR(T13/S13-1,"-")</f>
        <v>-2.6262083780880796E-2</v>
      </c>
      <c r="V13" s="190">
        <f t="shared" si="5"/>
        <v>-1956</v>
      </c>
      <c r="W13" s="192">
        <f t="shared" si="4"/>
        <v>0.95394935876356457</v>
      </c>
    </row>
    <row r="14" spans="1:23" s="74" customFormat="1" x14ac:dyDescent="0.25">
      <c r="B14" s="194" t="s">
        <v>112</v>
      </c>
      <c r="C14" s="195">
        <v>240301</v>
      </c>
      <c r="D14" s="195">
        <v>4804</v>
      </c>
      <c r="E14" s="195">
        <v>376604</v>
      </c>
      <c r="F14" s="195">
        <v>448150</v>
      </c>
      <c r="G14" s="195">
        <v>479426</v>
      </c>
      <c r="H14" s="195">
        <v>475097</v>
      </c>
      <c r="I14" s="212">
        <f t="shared" ref="I14:I21" si="6">IFERROR(H14/G14-1,"-")</f>
        <v>-9.0295478342851121E-3</v>
      </c>
      <c r="J14" s="194">
        <f t="shared" si="1"/>
        <v>-4329</v>
      </c>
      <c r="K14" s="196">
        <f t="shared" si="2"/>
        <v>0.34387723121709857</v>
      </c>
      <c r="N14" s="194" t="s">
        <v>112</v>
      </c>
      <c r="O14" s="195">
        <v>15636</v>
      </c>
      <c r="P14" s="195">
        <v>245</v>
      </c>
      <c r="Q14" s="195">
        <v>24855</v>
      </c>
      <c r="R14" s="195">
        <v>25186</v>
      </c>
      <c r="S14" s="195">
        <v>29649</v>
      </c>
      <c r="T14" s="195">
        <v>30368</v>
      </c>
      <c r="U14" s="212">
        <f t="shared" ref="U14:U21" si="7">IFERROR(T14/S14-1,"-")</f>
        <v>2.4250396303416633E-2</v>
      </c>
      <c r="V14" s="194">
        <f t="shared" si="5"/>
        <v>719</v>
      </c>
      <c r="W14" s="196">
        <f t="shared" si="4"/>
        <v>0.39944755014797761</v>
      </c>
    </row>
    <row r="15" spans="1:23" x14ac:dyDescent="0.25">
      <c r="A15" s="1"/>
      <c r="B15" s="194" t="s">
        <v>115</v>
      </c>
      <c r="C15" s="195">
        <v>87097</v>
      </c>
      <c r="D15" s="195">
        <v>15198</v>
      </c>
      <c r="E15" s="195">
        <v>113171</v>
      </c>
      <c r="F15" s="195">
        <v>140095</v>
      </c>
      <c r="G15" s="195">
        <v>150762</v>
      </c>
      <c r="H15" s="195">
        <v>144208</v>
      </c>
      <c r="I15" s="212">
        <f t="shared" si="6"/>
        <v>-4.347249306854517E-2</v>
      </c>
      <c r="J15" s="194">
        <f t="shared" si="1"/>
        <v>-6554</v>
      </c>
      <c r="K15" s="196">
        <f t="shared" si="2"/>
        <v>0.10437836433266333</v>
      </c>
      <c r="N15" s="194" t="s">
        <v>115</v>
      </c>
      <c r="O15" s="195">
        <v>2675</v>
      </c>
      <c r="P15" s="195">
        <v>850</v>
      </c>
      <c r="Q15" s="195">
        <v>4005</v>
      </c>
      <c r="R15" s="195">
        <v>6208</v>
      </c>
      <c r="S15" s="195">
        <v>7490</v>
      </c>
      <c r="T15" s="195">
        <v>6810</v>
      </c>
      <c r="U15" s="212">
        <f t="shared" si="7"/>
        <v>-9.0787716955941233E-2</v>
      </c>
      <c r="V15" s="194">
        <f t="shared" si="5"/>
        <v>-680</v>
      </c>
      <c r="W15" s="196">
        <f t="shared" si="4"/>
        <v>8.9575797435054255E-2</v>
      </c>
    </row>
    <row r="16" spans="1:23" x14ac:dyDescent="0.25">
      <c r="A16" s="1"/>
      <c r="B16" s="194" t="s">
        <v>118</v>
      </c>
      <c r="C16" s="195">
        <v>31900</v>
      </c>
      <c r="D16" s="195">
        <v>20093</v>
      </c>
      <c r="E16" s="195">
        <v>55862</v>
      </c>
      <c r="F16" s="195">
        <v>67552</v>
      </c>
      <c r="G16" s="195">
        <v>68751</v>
      </c>
      <c r="H16" s="195">
        <v>64203</v>
      </c>
      <c r="I16" s="212">
        <f t="shared" si="6"/>
        <v>-6.6151765065235457E-2</v>
      </c>
      <c r="J16" s="194">
        <f t="shared" si="1"/>
        <v>-4548</v>
      </c>
      <c r="K16" s="196">
        <f t="shared" si="2"/>
        <v>4.647040472962654E-2</v>
      </c>
      <c r="N16" s="194" t="s">
        <v>118</v>
      </c>
      <c r="O16" s="195">
        <v>3097</v>
      </c>
      <c r="P16" s="195">
        <v>2704</v>
      </c>
      <c r="Q16" s="195">
        <v>7875</v>
      </c>
      <c r="R16" s="195">
        <v>7274</v>
      </c>
      <c r="S16" s="195">
        <v>7965</v>
      </c>
      <c r="T16" s="195">
        <v>6790</v>
      </c>
      <c r="U16" s="212">
        <f t="shared" si="7"/>
        <v>-0.14752040175768988</v>
      </c>
      <c r="V16" s="194">
        <f t="shared" si="5"/>
        <v>-1175</v>
      </c>
      <c r="W16" s="196">
        <f t="shared" si="4"/>
        <v>8.9312726076948373E-2</v>
      </c>
    </row>
    <row r="17" spans="1:23" x14ac:dyDescent="0.25">
      <c r="A17" s="1"/>
      <c r="B17" s="194" t="s">
        <v>125</v>
      </c>
      <c r="C17" s="195">
        <v>19336</v>
      </c>
      <c r="D17" s="195">
        <v>1288</v>
      </c>
      <c r="E17" s="195">
        <v>43381</v>
      </c>
      <c r="F17" s="195">
        <v>39002</v>
      </c>
      <c r="G17" s="195">
        <v>42429</v>
      </c>
      <c r="H17" s="195">
        <v>40662</v>
      </c>
      <c r="I17" s="212">
        <f t="shared" si="6"/>
        <v>-4.1646043979353786E-2</v>
      </c>
      <c r="J17" s="194">
        <f t="shared" si="1"/>
        <v>-1767</v>
      </c>
      <c r="K17" s="196">
        <f t="shared" si="2"/>
        <v>2.94313287091892E-2</v>
      </c>
      <c r="N17" s="194" t="s">
        <v>125</v>
      </c>
      <c r="O17" s="195">
        <v>406</v>
      </c>
      <c r="P17" s="195">
        <v>89</v>
      </c>
      <c r="Q17" s="195">
        <v>2616</v>
      </c>
      <c r="R17" s="195">
        <v>2609</v>
      </c>
      <c r="S17" s="195">
        <v>1787</v>
      </c>
      <c r="T17" s="195">
        <v>1787</v>
      </c>
      <c r="U17" s="212">
        <f t="shared" si="7"/>
        <v>0</v>
      </c>
      <c r="V17" s="194">
        <f t="shared" si="5"/>
        <v>0</v>
      </c>
      <c r="W17" s="196">
        <f t="shared" si="4"/>
        <v>2.3505425846760936E-2</v>
      </c>
    </row>
    <row r="18" spans="1:23" x14ac:dyDescent="0.25">
      <c r="A18" s="1"/>
      <c r="B18" s="194" t="s">
        <v>121</v>
      </c>
      <c r="C18" s="195">
        <v>26204</v>
      </c>
      <c r="D18" s="195">
        <v>2873</v>
      </c>
      <c r="E18" s="195">
        <v>47430</v>
      </c>
      <c r="F18" s="195">
        <v>43703</v>
      </c>
      <c r="G18" s="195">
        <v>47893</v>
      </c>
      <c r="H18" s="195">
        <v>44275</v>
      </c>
      <c r="I18" s="212">
        <f t="shared" si="6"/>
        <v>-7.5543398826550812E-2</v>
      </c>
      <c r="J18" s="194">
        <f t="shared" si="1"/>
        <v>-3618</v>
      </c>
      <c r="K18" s="196">
        <f t="shared" si="2"/>
        <v>3.2046433490712505E-2</v>
      </c>
      <c r="N18" s="194" t="s">
        <v>121</v>
      </c>
      <c r="O18" s="195">
        <v>671</v>
      </c>
      <c r="P18" s="195">
        <v>235</v>
      </c>
      <c r="Q18" s="195">
        <v>1268</v>
      </c>
      <c r="R18" s="195">
        <v>1237</v>
      </c>
      <c r="S18" s="195">
        <v>1495</v>
      </c>
      <c r="T18" s="195">
        <v>1285</v>
      </c>
      <c r="U18" s="212">
        <f t="shared" si="7"/>
        <v>-0.14046822742474918</v>
      </c>
      <c r="V18" s="194">
        <f t="shared" si="5"/>
        <v>-210</v>
      </c>
      <c r="W18" s="196">
        <f t="shared" si="4"/>
        <v>1.6902334758303189E-2</v>
      </c>
    </row>
    <row r="19" spans="1:23" x14ac:dyDescent="0.25">
      <c r="A19" s="193" t="s">
        <v>146</v>
      </c>
      <c r="B19" s="194" t="s">
        <v>130</v>
      </c>
      <c r="C19" s="195">
        <v>17976</v>
      </c>
      <c r="D19" s="195">
        <v>277</v>
      </c>
      <c r="E19" s="195">
        <v>20251</v>
      </c>
      <c r="F19" s="195">
        <v>27131</v>
      </c>
      <c r="G19" s="195">
        <v>23275</v>
      </c>
      <c r="H19" s="195">
        <v>22381</v>
      </c>
      <c r="I19" s="212">
        <f t="shared" si="6"/>
        <v>-3.8410311493018212E-2</v>
      </c>
      <c r="J19" s="194">
        <f t="shared" si="1"/>
        <v>-894</v>
      </c>
      <c r="K19" s="196">
        <f t="shared" si="2"/>
        <v>1.6199463082001955E-2</v>
      </c>
      <c r="N19" s="194" t="s">
        <v>130</v>
      </c>
      <c r="O19" s="195">
        <v>1581</v>
      </c>
      <c r="P19" s="195">
        <v>9</v>
      </c>
      <c r="Q19" s="195">
        <v>1526</v>
      </c>
      <c r="R19" s="195">
        <v>1935</v>
      </c>
      <c r="S19" s="195">
        <v>1774</v>
      </c>
      <c r="T19" s="195">
        <v>1971</v>
      </c>
      <c r="U19" s="212">
        <f t="shared" si="7"/>
        <v>0.11104847801578344</v>
      </c>
      <c r="V19" s="194">
        <f t="shared" si="5"/>
        <v>197</v>
      </c>
      <c r="W19" s="196">
        <f t="shared" si="4"/>
        <v>2.5925682341335087E-2</v>
      </c>
    </row>
    <row r="20" spans="1:23" x14ac:dyDescent="0.25">
      <c r="A20" s="198" t="s">
        <v>147</v>
      </c>
      <c r="B20" s="194" t="s">
        <v>133</v>
      </c>
      <c r="C20" s="195">
        <v>24079</v>
      </c>
      <c r="D20" s="195">
        <v>1085</v>
      </c>
      <c r="E20" s="195">
        <v>14614</v>
      </c>
      <c r="F20" s="195">
        <v>23723</v>
      </c>
      <c r="G20" s="195">
        <v>23217</v>
      </c>
      <c r="H20" s="195">
        <v>19425</v>
      </c>
      <c r="I20" s="212">
        <f t="shared" si="6"/>
        <v>-0.16332859542576561</v>
      </c>
      <c r="J20" s="194">
        <f t="shared" si="1"/>
        <v>-3792</v>
      </c>
      <c r="K20" s="196">
        <f t="shared" si="2"/>
        <v>1.4059897697506277E-2</v>
      </c>
      <c r="N20" s="194" t="s">
        <v>133</v>
      </c>
      <c r="O20" s="195">
        <v>3277</v>
      </c>
      <c r="P20" s="195">
        <v>30</v>
      </c>
      <c r="Q20" s="195">
        <v>711</v>
      </c>
      <c r="R20" s="195">
        <v>1264</v>
      </c>
      <c r="S20" s="195">
        <v>1135</v>
      </c>
      <c r="T20" s="195">
        <v>787</v>
      </c>
      <c r="U20" s="212">
        <f t="shared" si="7"/>
        <v>-0.30660792951541849</v>
      </c>
      <c r="V20" s="194">
        <f t="shared" si="5"/>
        <v>-348</v>
      </c>
      <c r="W20" s="196">
        <f t="shared" si="4"/>
        <v>1.0351857941466622E-2</v>
      </c>
    </row>
    <row r="21" spans="1:23" x14ac:dyDescent="0.25">
      <c r="B21" s="199" t="s">
        <v>147</v>
      </c>
      <c r="C21" s="200">
        <f t="shared" ref="C21" si="8">C13-SUM(C14:C20)</f>
        <v>154839</v>
      </c>
      <c r="D21" s="200">
        <f t="shared" ref="D21:H21" si="9">D13-SUM(D14:D20)</f>
        <v>50177</v>
      </c>
      <c r="E21" s="200">
        <f t="shared" si="9"/>
        <v>254019</v>
      </c>
      <c r="F21" s="200">
        <f t="shared" si="9"/>
        <v>306857</v>
      </c>
      <c r="G21" s="200">
        <f t="shared" si="9"/>
        <v>336042</v>
      </c>
      <c r="H21" s="200">
        <f t="shared" si="9"/>
        <v>342349</v>
      </c>
      <c r="I21" s="213">
        <f t="shared" si="6"/>
        <v>1.8768487272424306E-2</v>
      </c>
      <c r="J21" s="199">
        <f t="shared" si="1"/>
        <v>6307</v>
      </c>
      <c r="K21" s="201">
        <f t="shared" si="2"/>
        <v>0.247793663672771</v>
      </c>
      <c r="N21" s="199" t="s">
        <v>147</v>
      </c>
      <c r="O21" s="200">
        <f t="shared" ref="O21:T21" si="10">O13-SUM(O14:O20)</f>
        <v>10057</v>
      </c>
      <c r="P21" s="200">
        <f t="shared" si="10"/>
        <v>3549</v>
      </c>
      <c r="Q21" s="200">
        <f t="shared" si="10"/>
        <v>19290</v>
      </c>
      <c r="R21" s="200">
        <f t="shared" si="10"/>
        <v>21999</v>
      </c>
      <c r="S21" s="200">
        <f t="shared" si="10"/>
        <v>23185</v>
      </c>
      <c r="T21" s="200">
        <f t="shared" si="10"/>
        <v>22726</v>
      </c>
      <c r="U21" s="213">
        <f t="shared" si="7"/>
        <v>-1.9797282725900311E-2</v>
      </c>
      <c r="V21" s="199">
        <f>T21-S21</f>
        <v>-459</v>
      </c>
      <c r="W21" s="201">
        <f t="shared" si="4"/>
        <v>0.29892798421571853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279824</v>
      </c>
      <c r="D23" s="209">
        <f t="shared" si="11"/>
        <v>72971</v>
      </c>
      <c r="E23" s="209">
        <f t="shared" si="11"/>
        <v>464733</v>
      </c>
      <c r="F23" s="209">
        <f t="shared" si="11"/>
        <v>499042</v>
      </c>
      <c r="G23" s="209">
        <f t="shared" si="11"/>
        <v>520038</v>
      </c>
      <c r="H23" s="209">
        <f t="shared" si="11"/>
        <v>495978</v>
      </c>
      <c r="I23" s="210">
        <f>IFERROR(H23/G23-1,"-")</f>
        <v>-4.6265849803283632E-2</v>
      </c>
      <c r="J23" s="209">
        <f>H23-G23</f>
        <v>-24060</v>
      </c>
      <c r="K23" s="210">
        <f t="shared" ref="K23:K35" si="12">H23/H$9</f>
        <v>0.35899098791319273</v>
      </c>
    </row>
    <row r="24" spans="1:23" x14ac:dyDescent="0.25">
      <c r="B24" s="190" t="s">
        <v>99</v>
      </c>
      <c r="C24" s="191">
        <v>16647</v>
      </c>
      <c r="D24" s="191">
        <v>34951</v>
      </c>
      <c r="E24" s="191">
        <v>37975</v>
      </c>
      <c r="F24" s="191">
        <v>33234</v>
      </c>
      <c r="G24" s="191">
        <v>25898</v>
      </c>
      <c r="H24" s="191">
        <v>24851</v>
      </c>
      <c r="I24" s="211">
        <f>IFERROR(H24/G24-1,"-")</f>
        <v>-4.0427832265039765E-2</v>
      </c>
      <c r="J24" s="190">
        <f t="shared" ref="J24:J34" si="13">H24-G24</f>
        <v>-1047</v>
      </c>
      <c r="K24" s="192">
        <f t="shared" si="12"/>
        <v>1.7987259597463501E-2</v>
      </c>
    </row>
    <row r="25" spans="1:23" x14ac:dyDescent="0.25">
      <c r="B25" s="194" t="s">
        <v>105</v>
      </c>
      <c r="C25" s="195">
        <v>6472</v>
      </c>
      <c r="D25" s="195">
        <v>22501</v>
      </c>
      <c r="E25" s="195">
        <v>16201</v>
      </c>
      <c r="F25" s="195">
        <v>12972</v>
      </c>
      <c r="G25" s="195">
        <v>8028</v>
      </c>
      <c r="H25" s="195">
        <v>9484</v>
      </c>
      <c r="I25" s="212">
        <f>IFERROR(H25/G25-1,"-")</f>
        <v>0.18136522172396607</v>
      </c>
      <c r="J25" s="194">
        <f t="shared" si="13"/>
        <v>1456</v>
      </c>
      <c r="K25" s="196">
        <f t="shared" si="12"/>
        <v>6.8645595759665142E-3</v>
      </c>
    </row>
    <row r="26" spans="1:23" x14ac:dyDescent="0.25">
      <c r="B26" s="194" t="s">
        <v>102</v>
      </c>
      <c r="C26" s="195">
        <v>10175</v>
      </c>
      <c r="D26" s="195">
        <v>12450</v>
      </c>
      <c r="E26" s="195">
        <v>21774</v>
      </c>
      <c r="F26" s="195">
        <v>20262</v>
      </c>
      <c r="G26" s="195">
        <v>17870</v>
      </c>
      <c r="H26" s="195">
        <v>15367</v>
      </c>
      <c r="I26" s="212">
        <f>IFERROR(H26/G26-1,"-")</f>
        <v>-0.14006715165081141</v>
      </c>
      <c r="J26" s="194">
        <f t="shared" si="13"/>
        <v>-2503</v>
      </c>
      <c r="K26" s="196">
        <f t="shared" si="12"/>
        <v>1.1122700021496986E-2</v>
      </c>
    </row>
    <row r="27" spans="1:23" x14ac:dyDescent="0.25">
      <c r="B27" s="190" t="s">
        <v>109</v>
      </c>
      <c r="C27" s="191">
        <v>263177</v>
      </c>
      <c r="D27" s="191">
        <v>38020</v>
      </c>
      <c r="E27" s="191">
        <v>426758</v>
      </c>
      <c r="F27" s="191">
        <v>465808</v>
      </c>
      <c r="G27" s="191">
        <v>494140</v>
      </c>
      <c r="H27" s="191">
        <v>471127</v>
      </c>
      <c r="I27" s="211">
        <f>IFERROR(H27/G27-1,"-")</f>
        <v>-4.6571821750920783E-2</v>
      </c>
      <c r="J27" s="190">
        <f t="shared" si="13"/>
        <v>-23013</v>
      </c>
      <c r="K27" s="192">
        <f t="shared" si="12"/>
        <v>0.34100372831572923</v>
      </c>
    </row>
    <row r="28" spans="1:23" x14ac:dyDescent="0.25">
      <c r="B28" s="194" t="s">
        <v>112</v>
      </c>
      <c r="C28" s="195">
        <v>115594</v>
      </c>
      <c r="D28" s="195">
        <v>1535</v>
      </c>
      <c r="E28" s="195">
        <v>195962</v>
      </c>
      <c r="F28" s="195">
        <v>217537</v>
      </c>
      <c r="G28" s="195">
        <v>232013</v>
      </c>
      <c r="H28" s="195">
        <v>224879</v>
      </c>
      <c r="I28" s="212">
        <f t="shared" ref="I28:I35" si="14">IFERROR(H28/G28-1,"-")</f>
        <v>-3.0748277036200533E-2</v>
      </c>
      <c r="J28" s="194">
        <f t="shared" si="13"/>
        <v>-7134</v>
      </c>
      <c r="K28" s="196">
        <f t="shared" si="12"/>
        <v>0.1627683775710432</v>
      </c>
    </row>
    <row r="29" spans="1:23" x14ac:dyDescent="0.25">
      <c r="B29" s="194" t="s">
        <v>115</v>
      </c>
      <c r="C29" s="195">
        <v>34149</v>
      </c>
      <c r="D29" s="195">
        <v>6077</v>
      </c>
      <c r="E29" s="195">
        <v>48476</v>
      </c>
      <c r="F29" s="195">
        <v>56656</v>
      </c>
      <c r="G29" s="195">
        <v>58729</v>
      </c>
      <c r="H29" s="195">
        <v>53704</v>
      </c>
      <c r="I29" s="212">
        <f t="shared" si="14"/>
        <v>-8.5562498935789821E-2</v>
      </c>
      <c r="J29" s="194">
        <f t="shared" si="13"/>
        <v>-5025</v>
      </c>
      <c r="K29" s="196">
        <f t="shared" si="12"/>
        <v>3.8871183832529063E-2</v>
      </c>
    </row>
    <row r="30" spans="1:23" x14ac:dyDescent="0.25">
      <c r="B30" s="194" t="s">
        <v>118</v>
      </c>
      <c r="C30" s="195">
        <v>11026</v>
      </c>
      <c r="D30" s="195">
        <v>7539</v>
      </c>
      <c r="E30" s="195">
        <v>18354</v>
      </c>
      <c r="F30" s="195">
        <v>17797</v>
      </c>
      <c r="G30" s="195">
        <v>15733</v>
      </c>
      <c r="H30" s="195">
        <v>14653</v>
      </c>
      <c r="I30" s="212">
        <f t="shared" si="14"/>
        <v>-6.8645522150893035E-2</v>
      </c>
      <c r="J30" s="194">
        <f t="shared" si="13"/>
        <v>-1080</v>
      </c>
      <c r="K30" s="196">
        <f t="shared" si="12"/>
        <v>1.0605903781804864E-2</v>
      </c>
    </row>
    <row r="31" spans="1:23" x14ac:dyDescent="0.25">
      <c r="B31" s="194" t="s">
        <v>125</v>
      </c>
      <c r="C31" s="195">
        <v>10228</v>
      </c>
      <c r="D31" s="195">
        <v>445</v>
      </c>
      <c r="E31" s="195">
        <v>23845</v>
      </c>
      <c r="F31" s="195">
        <v>18538</v>
      </c>
      <c r="G31" s="195">
        <v>19687</v>
      </c>
      <c r="H31" s="195">
        <v>18855</v>
      </c>
      <c r="I31" s="212">
        <f t="shared" si="14"/>
        <v>-4.2261390765479745E-2</v>
      </c>
      <c r="J31" s="194">
        <f t="shared" si="13"/>
        <v>-832</v>
      </c>
      <c r="K31" s="196">
        <f t="shared" si="12"/>
        <v>1.3647329270861305E-2</v>
      </c>
    </row>
    <row r="32" spans="1:23" x14ac:dyDescent="0.25">
      <c r="B32" s="194" t="s">
        <v>121</v>
      </c>
      <c r="C32" s="195">
        <v>14676</v>
      </c>
      <c r="D32" s="195">
        <v>1570</v>
      </c>
      <c r="E32" s="195">
        <v>29266</v>
      </c>
      <c r="F32" s="195">
        <v>24670</v>
      </c>
      <c r="G32" s="195">
        <v>26217</v>
      </c>
      <c r="H32" s="195">
        <v>25798</v>
      </c>
      <c r="I32" s="212">
        <f t="shared" si="14"/>
        <v>-1.5981996414540234E-2</v>
      </c>
      <c r="J32" s="194">
        <f t="shared" si="13"/>
        <v>-419</v>
      </c>
      <c r="K32" s="196">
        <f t="shared" si="12"/>
        <v>1.8672702229099971E-2</v>
      </c>
    </row>
    <row r="33" spans="2:11" x14ac:dyDescent="0.25">
      <c r="B33" s="194" t="s">
        <v>130</v>
      </c>
      <c r="C33" s="195">
        <v>9525</v>
      </c>
      <c r="D33" s="195">
        <v>82</v>
      </c>
      <c r="E33" s="195">
        <v>10703</v>
      </c>
      <c r="F33" s="195">
        <v>12117</v>
      </c>
      <c r="G33" s="195">
        <v>10949</v>
      </c>
      <c r="H33" s="195">
        <v>9609</v>
      </c>
      <c r="I33" s="212">
        <f t="shared" si="14"/>
        <v>-0.12238560599141479</v>
      </c>
      <c r="J33" s="194">
        <f t="shared" si="13"/>
        <v>-1340</v>
      </c>
      <c r="K33" s="196">
        <f t="shared" si="12"/>
        <v>6.955035108125499E-3</v>
      </c>
    </row>
    <row r="34" spans="2:11" x14ac:dyDescent="0.25">
      <c r="B34" s="194" t="s">
        <v>133</v>
      </c>
      <c r="C34" s="195">
        <v>11099</v>
      </c>
      <c r="D34" s="195">
        <v>174</v>
      </c>
      <c r="E34" s="195">
        <v>6638</v>
      </c>
      <c r="F34" s="195">
        <v>11101</v>
      </c>
      <c r="G34" s="195">
        <v>10868</v>
      </c>
      <c r="H34" s="195">
        <v>9294</v>
      </c>
      <c r="I34" s="212">
        <f t="shared" si="14"/>
        <v>-0.14482885535517109</v>
      </c>
      <c r="J34" s="194">
        <f t="shared" si="13"/>
        <v>-1574</v>
      </c>
      <c r="K34" s="196">
        <f t="shared" si="12"/>
        <v>6.727036767084857E-3</v>
      </c>
    </row>
    <row r="35" spans="2:11" x14ac:dyDescent="0.25">
      <c r="B35" s="199" t="s">
        <v>147</v>
      </c>
      <c r="C35" s="200">
        <f t="shared" ref="C35" si="15">C27-SUM(C28:C34)</f>
        <v>56880</v>
      </c>
      <c r="D35" s="200">
        <f t="shared" ref="D35:H35" si="16">D27-SUM(D28:D34)</f>
        <v>20598</v>
      </c>
      <c r="E35" s="200">
        <f t="shared" si="16"/>
        <v>93514</v>
      </c>
      <c r="F35" s="200">
        <f t="shared" si="16"/>
        <v>107392</v>
      </c>
      <c r="G35" s="200">
        <f t="shared" si="16"/>
        <v>119944</v>
      </c>
      <c r="H35" s="200">
        <f t="shared" si="16"/>
        <v>114335</v>
      </c>
      <c r="I35" s="213">
        <f t="shared" si="14"/>
        <v>-4.6763489628493304E-2</v>
      </c>
      <c r="J35" s="199">
        <f>H35-G35</f>
        <v>-5609</v>
      </c>
      <c r="K35" s="201">
        <f t="shared" si="12"/>
        <v>8.2756159755180442E-2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147106</v>
      </c>
      <c r="D37" s="209">
        <f t="shared" si="17"/>
        <v>12318</v>
      </c>
      <c r="E37" s="209">
        <f t="shared" si="17"/>
        <v>218561</v>
      </c>
      <c r="F37" s="209">
        <f t="shared" si="17"/>
        <v>261428</v>
      </c>
      <c r="G37" s="209">
        <f t="shared" si="17"/>
        <v>273440</v>
      </c>
      <c r="H37" s="209">
        <f t="shared" si="17"/>
        <v>283406</v>
      </c>
      <c r="I37" s="210">
        <f>IFERROR(H37/G37-1,"-")</f>
        <v>3.6446752486834377E-2</v>
      </c>
      <c r="J37" s="209">
        <f>H37-G37</f>
        <v>9966</v>
      </c>
      <c r="K37" s="210">
        <f t="shared" ref="K37:K49" si="18">H37/H$9</f>
        <v>0.20513046933639453</v>
      </c>
    </row>
    <row r="38" spans="2:11" x14ac:dyDescent="0.25">
      <c r="B38" s="190" t="s">
        <v>99</v>
      </c>
      <c r="C38" s="191">
        <v>9666</v>
      </c>
      <c r="D38" s="191">
        <v>3405</v>
      </c>
      <c r="E38" s="191">
        <v>20248</v>
      </c>
      <c r="F38" s="191">
        <v>20597</v>
      </c>
      <c r="G38" s="191">
        <v>18853</v>
      </c>
      <c r="H38" s="191">
        <v>20900</v>
      </c>
      <c r="I38" s="211">
        <f>IFERROR(H38/G38-1,"-")</f>
        <v>0.1085768843154935</v>
      </c>
      <c r="J38" s="190">
        <f t="shared" ref="J38:J48" si="19">H38-G38</f>
        <v>2047</v>
      </c>
      <c r="K38" s="192">
        <f t="shared" si="18"/>
        <v>1.51275089769823E-2</v>
      </c>
    </row>
    <row r="39" spans="2:11" x14ac:dyDescent="0.25">
      <c r="B39" s="194" t="s">
        <v>105</v>
      </c>
      <c r="C39" s="195">
        <v>2065</v>
      </c>
      <c r="D39" s="195">
        <v>1733</v>
      </c>
      <c r="E39" s="195">
        <v>5407</v>
      </c>
      <c r="F39" s="195">
        <v>5704</v>
      </c>
      <c r="G39" s="195">
        <v>7095</v>
      </c>
      <c r="H39" s="195">
        <v>7443</v>
      </c>
      <c r="I39" s="212">
        <f>IFERROR(H39/G39-1,"-")</f>
        <v>4.9048625792811773E-2</v>
      </c>
      <c r="J39" s="194">
        <f t="shared" si="19"/>
        <v>348</v>
      </c>
      <c r="K39" s="196">
        <f t="shared" si="18"/>
        <v>5.387275086874606E-3</v>
      </c>
    </row>
    <row r="40" spans="2:11" x14ac:dyDescent="0.25">
      <c r="B40" s="194" t="s">
        <v>102</v>
      </c>
      <c r="C40" s="195">
        <v>7601</v>
      </c>
      <c r="D40" s="195">
        <v>1672</v>
      </c>
      <c r="E40" s="195">
        <v>14841</v>
      </c>
      <c r="F40" s="195">
        <v>14893</v>
      </c>
      <c r="G40" s="195">
        <v>11758</v>
      </c>
      <c r="H40" s="195">
        <v>13457</v>
      </c>
      <c r="I40" s="212">
        <f>IFERROR(H40/G40-1,"-")</f>
        <v>0.14449736349719333</v>
      </c>
      <c r="J40" s="194">
        <f t="shared" si="19"/>
        <v>1699</v>
      </c>
      <c r="K40" s="196">
        <f t="shared" si="18"/>
        <v>9.7402338901076951E-3</v>
      </c>
    </row>
    <row r="41" spans="2:11" x14ac:dyDescent="0.25">
      <c r="B41" s="190" t="s">
        <v>109</v>
      </c>
      <c r="C41" s="191">
        <v>137440</v>
      </c>
      <c r="D41" s="191">
        <v>8913</v>
      </c>
      <c r="E41" s="191">
        <v>198313</v>
      </c>
      <c r="F41" s="191">
        <v>240831</v>
      </c>
      <c r="G41" s="191">
        <v>254587</v>
      </c>
      <c r="H41" s="191">
        <v>262506</v>
      </c>
      <c r="I41" s="211">
        <f>IFERROR(H41/G41-1,"-")</f>
        <v>3.1105280316748196E-2</v>
      </c>
      <c r="J41" s="190">
        <f t="shared" si="19"/>
        <v>7919</v>
      </c>
      <c r="K41" s="192">
        <f t="shared" si="18"/>
        <v>0.19000296035941225</v>
      </c>
    </row>
    <row r="42" spans="2:11" x14ac:dyDescent="0.25">
      <c r="B42" s="194" t="s">
        <v>112</v>
      </c>
      <c r="C42" s="195">
        <v>66259</v>
      </c>
      <c r="D42" s="195">
        <v>309</v>
      </c>
      <c r="E42" s="195">
        <v>88685</v>
      </c>
      <c r="F42" s="195">
        <v>106334</v>
      </c>
      <c r="G42" s="195">
        <v>118602</v>
      </c>
      <c r="H42" s="195">
        <v>120525</v>
      </c>
      <c r="I42" s="212">
        <f t="shared" ref="I42:I49" si="20">IFERROR(H42/G42-1,"-")</f>
        <v>1.6213891839935268E-2</v>
      </c>
      <c r="J42" s="194">
        <f t="shared" si="19"/>
        <v>1923</v>
      </c>
      <c r="K42" s="196">
        <f t="shared" si="18"/>
        <v>8.7236508107693386E-2</v>
      </c>
    </row>
    <row r="43" spans="2:11" x14ac:dyDescent="0.25">
      <c r="B43" s="194" t="s">
        <v>115</v>
      </c>
      <c r="C43" s="195">
        <v>8479</v>
      </c>
      <c r="D43" s="195">
        <v>856</v>
      </c>
      <c r="E43" s="195">
        <v>9536</v>
      </c>
      <c r="F43" s="195">
        <v>13475</v>
      </c>
      <c r="G43" s="195">
        <v>12534</v>
      </c>
      <c r="H43" s="195">
        <v>12462</v>
      </c>
      <c r="I43" s="212">
        <f t="shared" si="20"/>
        <v>-5.7443752991862551E-3</v>
      </c>
      <c r="J43" s="194">
        <f t="shared" si="19"/>
        <v>-72</v>
      </c>
      <c r="K43" s="196">
        <f t="shared" si="18"/>
        <v>9.0200486541221741E-3</v>
      </c>
    </row>
    <row r="44" spans="2:11" x14ac:dyDescent="0.25">
      <c r="B44" s="194" t="s">
        <v>118</v>
      </c>
      <c r="C44" s="195">
        <v>4192</v>
      </c>
      <c r="D44" s="195">
        <v>1284</v>
      </c>
      <c r="E44" s="195">
        <v>5826</v>
      </c>
      <c r="F44" s="195">
        <v>7451</v>
      </c>
      <c r="G44" s="195">
        <v>6703</v>
      </c>
      <c r="H44" s="195">
        <v>7362</v>
      </c>
      <c r="I44" s="212">
        <f t="shared" si="20"/>
        <v>9.8314187677159381E-2</v>
      </c>
      <c r="J44" s="194">
        <f t="shared" si="19"/>
        <v>659</v>
      </c>
      <c r="K44" s="196">
        <f t="shared" si="18"/>
        <v>5.3286469420355835E-3</v>
      </c>
    </row>
    <row r="45" spans="2:11" x14ac:dyDescent="0.25">
      <c r="B45" s="194" t="s">
        <v>125</v>
      </c>
      <c r="C45" s="195">
        <v>5403</v>
      </c>
      <c r="D45" s="195">
        <v>100</v>
      </c>
      <c r="E45" s="195">
        <v>9647</v>
      </c>
      <c r="F45" s="195">
        <v>9860</v>
      </c>
      <c r="G45" s="195">
        <v>10522</v>
      </c>
      <c r="H45" s="195">
        <v>9305</v>
      </c>
      <c r="I45" s="212">
        <f t="shared" si="20"/>
        <v>-0.11566242159285312</v>
      </c>
      <c r="J45" s="194">
        <f t="shared" si="19"/>
        <v>-1217</v>
      </c>
      <c r="K45" s="196">
        <f t="shared" si="18"/>
        <v>6.7349986139148476E-3</v>
      </c>
    </row>
    <row r="46" spans="2:11" x14ac:dyDescent="0.25">
      <c r="B46" s="194" t="s">
        <v>121</v>
      </c>
      <c r="C46" s="195">
        <v>7570</v>
      </c>
      <c r="D46" s="195">
        <v>191</v>
      </c>
      <c r="E46" s="195">
        <v>9856</v>
      </c>
      <c r="F46" s="195">
        <v>11274</v>
      </c>
      <c r="G46" s="195">
        <v>12503</v>
      </c>
      <c r="H46" s="195">
        <v>9250</v>
      </c>
      <c r="I46" s="212">
        <f t="shared" si="20"/>
        <v>-0.26017755738622728</v>
      </c>
      <c r="J46" s="194">
        <f t="shared" si="19"/>
        <v>-3253</v>
      </c>
      <c r="K46" s="196">
        <f t="shared" si="18"/>
        <v>6.6951893797648938E-3</v>
      </c>
    </row>
    <row r="47" spans="2:11" x14ac:dyDescent="0.25">
      <c r="B47" s="194" t="s">
        <v>130</v>
      </c>
      <c r="C47" s="195">
        <v>3315</v>
      </c>
      <c r="D47" s="195">
        <v>90</v>
      </c>
      <c r="E47" s="195">
        <v>4216</v>
      </c>
      <c r="F47" s="195">
        <v>5757</v>
      </c>
      <c r="G47" s="195">
        <v>4534</v>
      </c>
      <c r="H47" s="195">
        <v>5744</v>
      </c>
      <c r="I47" s="212">
        <f t="shared" si="20"/>
        <v>0.26687251874724316</v>
      </c>
      <c r="J47" s="194">
        <f t="shared" si="19"/>
        <v>1210</v>
      </c>
      <c r="K47" s="196">
        <f t="shared" si="18"/>
        <v>4.1575316537696815E-3</v>
      </c>
    </row>
    <row r="48" spans="2:11" x14ac:dyDescent="0.25">
      <c r="B48" s="194" t="s">
        <v>133</v>
      </c>
      <c r="C48" s="195">
        <v>4738</v>
      </c>
      <c r="D48" s="195">
        <v>613</v>
      </c>
      <c r="E48" s="195">
        <v>3681</v>
      </c>
      <c r="F48" s="195">
        <v>5590</v>
      </c>
      <c r="G48" s="195">
        <v>5242</v>
      </c>
      <c r="H48" s="195">
        <v>4460</v>
      </c>
      <c r="I48" s="212">
        <f t="shared" si="20"/>
        <v>-0.14917970240366274</v>
      </c>
      <c r="J48" s="194">
        <f t="shared" si="19"/>
        <v>-782</v>
      </c>
      <c r="K48" s="196">
        <f t="shared" si="18"/>
        <v>3.2281669874325868E-3</v>
      </c>
    </row>
    <row r="49" spans="2:11" x14ac:dyDescent="0.25">
      <c r="B49" s="199" t="s">
        <v>147</v>
      </c>
      <c r="C49" s="200">
        <f t="shared" ref="C49" si="21">C41-SUM(C42:C48)</f>
        <v>37484</v>
      </c>
      <c r="D49" s="200">
        <f t="shared" ref="D49:H49" si="22">D41-SUM(D42:D48)</f>
        <v>5470</v>
      </c>
      <c r="E49" s="200">
        <f t="shared" si="22"/>
        <v>66866</v>
      </c>
      <c r="F49" s="200">
        <f t="shared" si="22"/>
        <v>81090</v>
      </c>
      <c r="G49" s="200">
        <f t="shared" si="22"/>
        <v>83947</v>
      </c>
      <c r="H49" s="200">
        <f t="shared" si="22"/>
        <v>93398</v>
      </c>
      <c r="I49" s="213">
        <f t="shared" si="20"/>
        <v>0.11258293923547003</v>
      </c>
      <c r="J49" s="199">
        <f>H49-G49</f>
        <v>9451</v>
      </c>
      <c r="K49" s="201">
        <f t="shared" si="18"/>
        <v>6.7601870020679092E-2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8192</v>
      </c>
      <c r="D51" s="209">
        <f t="shared" si="23"/>
        <v>2365</v>
      </c>
      <c r="E51" s="209">
        <f t="shared" si="23"/>
        <v>11908</v>
      </c>
      <c r="F51" s="209">
        <f t="shared" si="23"/>
        <v>20524</v>
      </c>
      <c r="G51" s="209">
        <f t="shared" si="23"/>
        <v>18751</v>
      </c>
      <c r="H51" s="209">
        <f t="shared" si="23"/>
        <v>15557</v>
      </c>
      <c r="I51" s="210">
        <f>IFERROR(H51/G51-1,"-")</f>
        <v>-0.17033758199562687</v>
      </c>
      <c r="J51" s="209">
        <f>H51-G51</f>
        <v>-3194</v>
      </c>
      <c r="K51" s="210">
        <f t="shared" ref="K51:K63" si="24">H51/H$9</f>
        <v>1.1260222830378643E-2</v>
      </c>
    </row>
    <row r="52" spans="2:11" x14ac:dyDescent="0.25">
      <c r="B52" s="190" t="s">
        <v>99</v>
      </c>
      <c r="C52" s="191">
        <v>773</v>
      </c>
      <c r="D52" s="191">
        <v>461</v>
      </c>
      <c r="E52" s="191">
        <v>991</v>
      </c>
      <c r="F52" s="191">
        <v>8538</v>
      </c>
      <c r="G52" s="191">
        <v>4999</v>
      </c>
      <c r="H52" s="191">
        <v>2874</v>
      </c>
      <c r="I52" s="211">
        <f>IFERROR(H52/G52-1,"-")</f>
        <v>-0.42508501700340073</v>
      </c>
      <c r="J52" s="190">
        <f t="shared" ref="J52:J62" si="25">H52-G52</f>
        <v>-2125</v>
      </c>
      <c r="K52" s="192">
        <f t="shared" si="24"/>
        <v>2.0802134353993845E-3</v>
      </c>
    </row>
    <row r="53" spans="2:11" x14ac:dyDescent="0.25">
      <c r="B53" s="194" t="s">
        <v>105</v>
      </c>
      <c r="C53" s="195">
        <v>367</v>
      </c>
      <c r="D53" s="195">
        <v>181</v>
      </c>
      <c r="E53" s="195">
        <v>229</v>
      </c>
      <c r="F53" s="195">
        <v>6255</v>
      </c>
      <c r="G53" s="195">
        <v>3332</v>
      </c>
      <c r="H53" s="195">
        <v>1823</v>
      </c>
      <c r="I53" s="212">
        <f>IFERROR(H53/G53-1,"-")</f>
        <v>-0.45288115246098437</v>
      </c>
      <c r="J53" s="194">
        <f t="shared" si="25"/>
        <v>-1509</v>
      </c>
      <c r="K53" s="196">
        <f t="shared" si="24"/>
        <v>1.3194951610066381E-3</v>
      </c>
    </row>
    <row r="54" spans="2:11" x14ac:dyDescent="0.25">
      <c r="B54" s="194" t="s">
        <v>102</v>
      </c>
      <c r="C54" s="195">
        <v>406</v>
      </c>
      <c r="D54" s="195">
        <v>280</v>
      </c>
      <c r="E54" s="195">
        <v>762</v>
      </c>
      <c r="F54" s="195">
        <v>2283</v>
      </c>
      <c r="G54" s="195">
        <v>1667</v>
      </c>
      <c r="H54" s="195">
        <v>1051</v>
      </c>
      <c r="I54" s="212">
        <f>IFERROR(H54/G54-1,"-")</f>
        <v>-0.36952609478104381</v>
      </c>
      <c r="J54" s="194">
        <f t="shared" si="25"/>
        <v>-616</v>
      </c>
      <c r="K54" s="196">
        <f t="shared" si="24"/>
        <v>7.6071827439274633E-4</v>
      </c>
    </row>
    <row r="55" spans="2:11" x14ac:dyDescent="0.25">
      <c r="B55" s="190" t="s">
        <v>109</v>
      </c>
      <c r="C55" s="191">
        <v>7419</v>
      </c>
      <c r="D55" s="191">
        <v>1904</v>
      </c>
      <c r="E55" s="191">
        <v>10917</v>
      </c>
      <c r="F55" s="191">
        <v>11986</v>
      </c>
      <c r="G55" s="191">
        <v>13752</v>
      </c>
      <c r="H55" s="191">
        <v>12683</v>
      </c>
      <c r="I55" s="211">
        <f>IFERROR(H55/G55-1,"-")</f>
        <v>-7.7734147760325722E-2</v>
      </c>
      <c r="J55" s="190">
        <f t="shared" si="25"/>
        <v>-1069</v>
      </c>
      <c r="K55" s="192">
        <f t="shared" si="24"/>
        <v>9.1800093949792588E-3</v>
      </c>
    </row>
    <row r="56" spans="2:11" x14ac:dyDescent="0.25">
      <c r="B56" s="194" t="s">
        <v>112</v>
      </c>
      <c r="C56" s="195">
        <v>2301</v>
      </c>
      <c r="D56" s="195">
        <v>33</v>
      </c>
      <c r="E56" s="195">
        <v>3479</v>
      </c>
      <c r="F56" s="195">
        <v>3293</v>
      </c>
      <c r="G56" s="195">
        <v>3704</v>
      </c>
      <c r="H56" s="195">
        <v>4269</v>
      </c>
      <c r="I56" s="212">
        <f t="shared" ref="I56:I63" si="26">IFERROR(H56/G56-1,"-")</f>
        <v>0.15253779697624181</v>
      </c>
      <c r="J56" s="194">
        <f t="shared" si="25"/>
        <v>565</v>
      </c>
      <c r="K56" s="196">
        <f t="shared" si="24"/>
        <v>3.0899203742936576E-3</v>
      </c>
    </row>
    <row r="57" spans="2:11" x14ac:dyDescent="0.25">
      <c r="B57" s="194" t="s">
        <v>115</v>
      </c>
      <c r="C57" s="195">
        <v>2164</v>
      </c>
      <c r="D57" s="195">
        <v>800</v>
      </c>
      <c r="E57" s="195">
        <v>3013</v>
      </c>
      <c r="F57" s="195">
        <v>2347</v>
      </c>
      <c r="G57" s="195">
        <v>3199</v>
      </c>
      <c r="H57" s="195">
        <v>2841</v>
      </c>
      <c r="I57" s="212">
        <f t="shared" si="26"/>
        <v>-0.11190997186620821</v>
      </c>
      <c r="J57" s="194">
        <f t="shared" si="25"/>
        <v>-358</v>
      </c>
      <c r="K57" s="196">
        <f t="shared" si="24"/>
        <v>2.0563278949094124E-3</v>
      </c>
    </row>
    <row r="58" spans="2:11" x14ac:dyDescent="0.25">
      <c r="B58" s="194" t="s">
        <v>118</v>
      </c>
      <c r="C58" s="195">
        <v>393</v>
      </c>
      <c r="D58" s="195">
        <v>255</v>
      </c>
      <c r="E58" s="195">
        <v>830</v>
      </c>
      <c r="F58" s="195">
        <v>1263</v>
      </c>
      <c r="G58" s="195">
        <v>1088</v>
      </c>
      <c r="H58" s="195">
        <v>749</v>
      </c>
      <c r="I58" s="212">
        <f t="shared" si="26"/>
        <v>-0.31158088235294112</v>
      </c>
      <c r="J58" s="194">
        <f t="shared" si="25"/>
        <v>-339</v>
      </c>
      <c r="K58" s="196">
        <f t="shared" si="24"/>
        <v>5.4212938869663849E-4</v>
      </c>
    </row>
    <row r="59" spans="2:11" x14ac:dyDescent="0.25">
      <c r="B59" s="194" t="s">
        <v>125</v>
      </c>
      <c r="C59" s="195">
        <v>205</v>
      </c>
      <c r="D59" s="195">
        <v>33</v>
      </c>
      <c r="E59" s="195">
        <v>323</v>
      </c>
      <c r="F59" s="195">
        <v>306</v>
      </c>
      <c r="G59" s="195">
        <v>511</v>
      </c>
      <c r="H59" s="195">
        <v>390</v>
      </c>
      <c r="I59" s="212">
        <f t="shared" si="26"/>
        <v>-0.23679060665362039</v>
      </c>
      <c r="J59" s="194">
        <f t="shared" si="25"/>
        <v>-121</v>
      </c>
      <c r="K59" s="196">
        <f t="shared" si="24"/>
        <v>2.8228366033603334E-4</v>
      </c>
    </row>
    <row r="60" spans="2:11" x14ac:dyDescent="0.25">
      <c r="B60" s="194" t="s">
        <v>121</v>
      </c>
      <c r="C60" s="195">
        <v>135</v>
      </c>
      <c r="D60" s="195">
        <v>47</v>
      </c>
      <c r="E60" s="195">
        <v>324</v>
      </c>
      <c r="F60" s="195">
        <v>279</v>
      </c>
      <c r="G60" s="195">
        <v>376</v>
      </c>
      <c r="H60" s="195">
        <v>381</v>
      </c>
      <c r="I60" s="212">
        <f t="shared" si="26"/>
        <v>1.3297872340425565E-2</v>
      </c>
      <c r="J60" s="194">
        <f t="shared" si="25"/>
        <v>5</v>
      </c>
      <c r="K60" s="196">
        <f t="shared" si="24"/>
        <v>2.7576942202058643E-4</v>
      </c>
    </row>
    <row r="61" spans="2:11" x14ac:dyDescent="0.25">
      <c r="B61" s="194" t="s">
        <v>130</v>
      </c>
      <c r="C61" s="195">
        <v>76</v>
      </c>
      <c r="D61" s="195">
        <v>17</v>
      </c>
      <c r="E61" s="195">
        <v>42</v>
      </c>
      <c r="F61" s="195">
        <v>143</v>
      </c>
      <c r="G61" s="195">
        <v>78</v>
      </c>
      <c r="H61" s="195">
        <v>159</v>
      </c>
      <c r="I61" s="212">
        <f t="shared" si="26"/>
        <v>1.0384615384615383</v>
      </c>
      <c r="J61" s="194">
        <f t="shared" si="25"/>
        <v>81</v>
      </c>
      <c r="K61" s="196">
        <f t="shared" si="24"/>
        <v>1.1508487690622898E-4</v>
      </c>
    </row>
    <row r="62" spans="2:11" x14ac:dyDescent="0.25">
      <c r="B62" s="194" t="s">
        <v>133</v>
      </c>
      <c r="C62" s="195">
        <v>105</v>
      </c>
      <c r="D62" s="195">
        <v>13</v>
      </c>
      <c r="E62" s="195">
        <v>86</v>
      </c>
      <c r="F62" s="195">
        <v>132</v>
      </c>
      <c r="G62" s="195">
        <v>83</v>
      </c>
      <c r="H62" s="195">
        <v>109</v>
      </c>
      <c r="I62" s="212">
        <f t="shared" si="26"/>
        <v>0.31325301204819267</v>
      </c>
      <c r="J62" s="194">
        <f t="shared" si="25"/>
        <v>26</v>
      </c>
      <c r="K62" s="196">
        <f t="shared" si="24"/>
        <v>7.889466404263496E-5</v>
      </c>
    </row>
    <row r="63" spans="2:11" x14ac:dyDescent="0.25">
      <c r="B63" s="199" t="s">
        <v>147</v>
      </c>
      <c r="C63" s="200">
        <f t="shared" ref="C63" si="27">C55-SUM(C56:C62)</f>
        <v>2040</v>
      </c>
      <c r="D63" s="200">
        <f t="shared" ref="D63:H63" si="28">D55-SUM(D56:D62)</f>
        <v>706</v>
      </c>
      <c r="E63" s="200">
        <f t="shared" si="28"/>
        <v>2820</v>
      </c>
      <c r="F63" s="200">
        <f t="shared" si="28"/>
        <v>4223</v>
      </c>
      <c r="G63" s="200">
        <f t="shared" si="28"/>
        <v>4713</v>
      </c>
      <c r="H63" s="200">
        <f t="shared" si="28"/>
        <v>3785</v>
      </c>
      <c r="I63" s="213">
        <f t="shared" si="26"/>
        <v>-0.19690218544451521</v>
      </c>
      <c r="J63" s="199">
        <f>H63-G63</f>
        <v>-928</v>
      </c>
      <c r="K63" s="201">
        <f t="shared" si="24"/>
        <v>2.7395991137740675E-3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23335</v>
      </c>
      <c r="D65" s="209">
        <f t="shared" si="29"/>
        <v>9116</v>
      </c>
      <c r="E65" s="209">
        <f t="shared" si="29"/>
        <v>39976</v>
      </c>
      <c r="F65" s="209">
        <f t="shared" si="29"/>
        <v>61153</v>
      </c>
      <c r="G65" s="209">
        <f t="shared" si="29"/>
        <v>64832</v>
      </c>
      <c r="H65" s="209">
        <f t="shared" si="29"/>
        <v>48456</v>
      </c>
      <c r="I65" s="210">
        <f>IFERROR(H65/G65-1,"-")</f>
        <v>-0.25259131293188553</v>
      </c>
      <c r="J65" s="209">
        <f>H65-G65</f>
        <v>-16376</v>
      </c>
      <c r="K65" s="210">
        <f t="shared" ref="K65:K77" si="30">H65/H$9</f>
        <v>3.5072659090366234E-2</v>
      </c>
    </row>
    <row r="66" spans="2:11" x14ac:dyDescent="0.25">
      <c r="B66" s="190" t="s">
        <v>99</v>
      </c>
      <c r="C66" s="191">
        <v>5481</v>
      </c>
      <c r="D66" s="191">
        <v>4267</v>
      </c>
      <c r="E66" s="191">
        <v>8941</v>
      </c>
      <c r="F66" s="191">
        <v>5809</v>
      </c>
      <c r="G66" s="191">
        <v>11217</v>
      </c>
      <c r="H66" s="191">
        <v>7564</v>
      </c>
      <c r="I66" s="211">
        <f>IFERROR(H66/G66-1,"-")</f>
        <v>-0.32566639921547647</v>
      </c>
      <c r="J66" s="190">
        <f t="shared" ref="J66:J76" si="31">H66-G66</f>
        <v>-3653</v>
      </c>
      <c r="K66" s="192">
        <f t="shared" si="30"/>
        <v>5.4748554020045033E-3</v>
      </c>
    </row>
    <row r="67" spans="2:11" x14ac:dyDescent="0.25">
      <c r="B67" s="194" t="s">
        <v>105</v>
      </c>
      <c r="C67" s="195">
        <v>2199</v>
      </c>
      <c r="D67" s="195">
        <v>4267</v>
      </c>
      <c r="E67" s="195">
        <v>5989</v>
      </c>
      <c r="F67" s="195">
        <v>4351</v>
      </c>
      <c r="G67" s="195">
        <v>3807</v>
      </c>
      <c r="H67" s="195">
        <v>1723</v>
      </c>
      <c r="I67" s="212">
        <f>IFERROR(H67/G67-1,"-")</f>
        <v>-0.54741266088783824</v>
      </c>
      <c r="J67" s="194">
        <f t="shared" si="31"/>
        <v>-2084</v>
      </c>
      <c r="K67" s="196">
        <f t="shared" si="30"/>
        <v>1.2471147352794499E-3</v>
      </c>
    </row>
    <row r="68" spans="2:11" x14ac:dyDescent="0.25">
      <c r="B68" s="194" t="s">
        <v>102</v>
      </c>
      <c r="C68" s="195">
        <v>3282</v>
      </c>
      <c r="D68" s="195">
        <v>0</v>
      </c>
      <c r="E68" s="195">
        <v>2952</v>
      </c>
      <c r="F68" s="195">
        <v>1458</v>
      </c>
      <c r="G68" s="195">
        <v>7410</v>
      </c>
      <c r="H68" s="195">
        <v>5841</v>
      </c>
      <c r="I68" s="212">
        <f>IFERROR(H68/G68-1,"-")</f>
        <v>-0.21174089068825908</v>
      </c>
      <c r="J68" s="194">
        <f t="shared" si="31"/>
        <v>-1569</v>
      </c>
      <c r="K68" s="196">
        <f t="shared" si="30"/>
        <v>4.2277406667250534E-3</v>
      </c>
    </row>
    <row r="69" spans="2:11" x14ac:dyDescent="0.25">
      <c r="B69" s="190" t="s">
        <v>109</v>
      </c>
      <c r="C69" s="191">
        <v>17854</v>
      </c>
      <c r="D69" s="191">
        <v>4849</v>
      </c>
      <c r="E69" s="191">
        <v>31035</v>
      </c>
      <c r="F69" s="191">
        <v>55344</v>
      </c>
      <c r="G69" s="191">
        <v>53615</v>
      </c>
      <c r="H69" s="191">
        <v>40892</v>
      </c>
      <c r="I69" s="211">
        <f>IFERROR(H69/G69-1,"-")</f>
        <v>-0.23730299356523366</v>
      </c>
      <c r="J69" s="190">
        <f t="shared" si="31"/>
        <v>-12723</v>
      </c>
      <c r="K69" s="192">
        <f t="shared" si="30"/>
        <v>2.9597803688361735E-2</v>
      </c>
    </row>
    <row r="70" spans="2:11" x14ac:dyDescent="0.25">
      <c r="B70" s="194" t="s">
        <v>112</v>
      </c>
      <c r="C70" s="195">
        <v>7112</v>
      </c>
      <c r="D70" s="195">
        <v>471</v>
      </c>
      <c r="E70" s="195">
        <v>12585</v>
      </c>
      <c r="F70" s="195">
        <v>20086</v>
      </c>
      <c r="G70" s="195">
        <v>17360</v>
      </c>
      <c r="H70" s="195">
        <v>16574</v>
      </c>
      <c r="I70" s="212">
        <f t="shared" ref="I70:I77" si="32">IFERROR(H70/G70-1,"-")</f>
        <v>-4.5276497695852513E-2</v>
      </c>
      <c r="J70" s="194">
        <f t="shared" si="31"/>
        <v>-786</v>
      </c>
      <c r="K70" s="196">
        <f t="shared" si="30"/>
        <v>1.1996331760024147E-2</v>
      </c>
    </row>
    <row r="71" spans="2:11" x14ac:dyDescent="0.25">
      <c r="B71" s="194" t="s">
        <v>115</v>
      </c>
      <c r="C71" s="195">
        <v>2067</v>
      </c>
      <c r="D71" s="195">
        <v>863</v>
      </c>
      <c r="E71" s="195">
        <v>4103</v>
      </c>
      <c r="F71" s="195">
        <v>3129</v>
      </c>
      <c r="G71" s="195">
        <v>4315</v>
      </c>
      <c r="H71" s="195">
        <v>4306</v>
      </c>
      <c r="I71" s="212">
        <f t="shared" si="32"/>
        <v>-2.0857473928157511E-3</v>
      </c>
      <c r="J71" s="194">
        <f t="shared" si="31"/>
        <v>-9</v>
      </c>
      <c r="K71" s="196">
        <f t="shared" si="30"/>
        <v>3.1167011318127169E-3</v>
      </c>
    </row>
    <row r="72" spans="2:11" x14ac:dyDescent="0.25">
      <c r="B72" s="194" t="s">
        <v>118</v>
      </c>
      <c r="C72" s="195">
        <v>2431</v>
      </c>
      <c r="D72" s="195">
        <v>650</v>
      </c>
      <c r="E72" s="195">
        <v>3602</v>
      </c>
      <c r="F72" s="195">
        <v>7485</v>
      </c>
      <c r="G72" s="195">
        <v>8038</v>
      </c>
      <c r="H72" s="195">
        <v>3260</v>
      </c>
      <c r="I72" s="212">
        <f t="shared" si="32"/>
        <v>-0.5944264742473252</v>
      </c>
      <c r="J72" s="194">
        <f t="shared" si="31"/>
        <v>-4778</v>
      </c>
      <c r="K72" s="196">
        <f t="shared" si="30"/>
        <v>2.3596018787063302E-3</v>
      </c>
    </row>
    <row r="73" spans="2:11" x14ac:dyDescent="0.25">
      <c r="B73" s="194" t="s">
        <v>125</v>
      </c>
      <c r="C73" s="195">
        <v>204</v>
      </c>
      <c r="D73" s="195">
        <v>42</v>
      </c>
      <c r="E73" s="195">
        <v>512</v>
      </c>
      <c r="F73" s="195">
        <v>1380</v>
      </c>
      <c r="G73" s="195">
        <v>1737</v>
      </c>
      <c r="H73" s="195">
        <v>1017</v>
      </c>
      <c r="I73" s="212">
        <f t="shared" si="32"/>
        <v>-0.41450777202072542</v>
      </c>
      <c r="J73" s="194">
        <f t="shared" si="31"/>
        <v>-720</v>
      </c>
      <c r="K73" s="196">
        <f t="shared" si="30"/>
        <v>7.3610892964550236E-4</v>
      </c>
    </row>
    <row r="74" spans="2:11" x14ac:dyDescent="0.25">
      <c r="B74" s="194" t="s">
        <v>121</v>
      </c>
      <c r="C74" s="195">
        <v>442</v>
      </c>
      <c r="D74" s="195">
        <v>187</v>
      </c>
      <c r="E74" s="195">
        <v>1182</v>
      </c>
      <c r="F74" s="195">
        <v>936</v>
      </c>
      <c r="G74" s="195">
        <v>1104</v>
      </c>
      <c r="H74" s="195">
        <v>1151</v>
      </c>
      <c r="I74" s="212">
        <f t="shared" si="32"/>
        <v>4.2572463768115965E-2</v>
      </c>
      <c r="J74" s="194">
        <f t="shared" si="31"/>
        <v>47</v>
      </c>
      <c r="K74" s="196">
        <f t="shared" si="30"/>
        <v>8.3309870011993436E-4</v>
      </c>
    </row>
    <row r="75" spans="2:11" x14ac:dyDescent="0.25">
      <c r="B75" s="194" t="s">
        <v>130</v>
      </c>
      <c r="C75" s="195">
        <v>634</v>
      </c>
      <c r="D75" s="195">
        <v>0</v>
      </c>
      <c r="E75" s="195">
        <v>844</v>
      </c>
      <c r="F75" s="195">
        <v>3179</v>
      </c>
      <c r="G75" s="195">
        <v>1637</v>
      </c>
      <c r="H75" s="195">
        <v>797</v>
      </c>
      <c r="I75" s="212">
        <f t="shared" si="32"/>
        <v>-0.51313378130726939</v>
      </c>
      <c r="J75" s="194">
        <f t="shared" si="31"/>
        <v>-840</v>
      </c>
      <c r="K75" s="196">
        <f t="shared" si="30"/>
        <v>5.7687199304568872E-4</v>
      </c>
    </row>
    <row r="76" spans="2:11" x14ac:dyDescent="0.25">
      <c r="B76" s="194" t="s">
        <v>133</v>
      </c>
      <c r="C76" s="195">
        <v>773</v>
      </c>
      <c r="D76" s="195">
        <v>0</v>
      </c>
      <c r="E76" s="195">
        <v>180</v>
      </c>
      <c r="F76" s="195">
        <v>888</v>
      </c>
      <c r="G76" s="195">
        <v>202</v>
      </c>
      <c r="H76" s="195">
        <v>497</v>
      </c>
      <c r="I76" s="212">
        <f t="shared" si="32"/>
        <v>1.4603960396039604</v>
      </c>
      <c r="J76" s="194">
        <f t="shared" si="31"/>
        <v>295</v>
      </c>
      <c r="K76" s="196">
        <f t="shared" si="30"/>
        <v>3.5973071586412454E-4</v>
      </c>
    </row>
    <row r="77" spans="2:11" x14ac:dyDescent="0.25">
      <c r="B77" s="199" t="s">
        <v>147</v>
      </c>
      <c r="C77" s="200">
        <f t="shared" ref="C77" si="33">C69-SUM(C70:C76)</f>
        <v>4191</v>
      </c>
      <c r="D77" s="200">
        <f t="shared" ref="D77:H77" si="34">D69-SUM(D70:D76)</f>
        <v>2636</v>
      </c>
      <c r="E77" s="200">
        <f t="shared" si="34"/>
        <v>8027</v>
      </c>
      <c r="F77" s="200">
        <f t="shared" si="34"/>
        <v>18261</v>
      </c>
      <c r="G77" s="200">
        <f t="shared" si="34"/>
        <v>19222</v>
      </c>
      <c r="H77" s="200">
        <f t="shared" si="34"/>
        <v>13290</v>
      </c>
      <c r="I77" s="213">
        <f t="shared" si="32"/>
        <v>-0.30860472375403181</v>
      </c>
      <c r="J77" s="199">
        <f>H77-G77</f>
        <v>-5932</v>
      </c>
      <c r="K77" s="201">
        <f t="shared" si="30"/>
        <v>9.6193585791432903E-3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116219</v>
      </c>
      <c r="D79" s="209">
        <f t="shared" si="35"/>
        <v>19337</v>
      </c>
      <c r="E79" s="209">
        <f t="shared" si="35"/>
        <v>166227</v>
      </c>
      <c r="F79" s="209">
        <f t="shared" si="35"/>
        <v>202954</v>
      </c>
      <c r="G79" s="209">
        <f t="shared" si="35"/>
        <v>225347</v>
      </c>
      <c r="H79" s="209">
        <f t="shared" si="35"/>
        <v>233629</v>
      </c>
      <c r="I79" s="210">
        <f>IFERROR(H79/G79-1,"-")</f>
        <v>3.6752208815737486E-2</v>
      </c>
      <c r="J79" s="209">
        <f>H79-G79</f>
        <v>8282</v>
      </c>
      <c r="K79" s="210">
        <f t="shared" ref="K79:K91" si="36">H79/H$9</f>
        <v>0.16910166482217215</v>
      </c>
    </row>
    <row r="80" spans="2:11" x14ac:dyDescent="0.25">
      <c r="B80" s="190" t="s">
        <v>99</v>
      </c>
      <c r="C80" s="191">
        <v>40712</v>
      </c>
      <c r="D80" s="191">
        <v>9679</v>
      </c>
      <c r="E80" s="191">
        <v>70697</v>
      </c>
      <c r="F80" s="191">
        <v>77704</v>
      </c>
      <c r="G80" s="191">
        <v>74844</v>
      </c>
      <c r="H80" s="191">
        <v>79607</v>
      </c>
      <c r="I80" s="211">
        <f>IFERROR(H80/G80-1,"-")</f>
        <v>6.3639035861258186E-2</v>
      </c>
      <c r="J80" s="190">
        <f t="shared" ref="J80:J90" si="37">H80-G80</f>
        <v>4763</v>
      </c>
      <c r="K80" s="192">
        <f t="shared" si="36"/>
        <v>5.7619885508642582E-2</v>
      </c>
    </row>
    <row r="81" spans="2:11" x14ac:dyDescent="0.25">
      <c r="B81" s="194" t="s">
        <v>105</v>
      </c>
      <c r="C81" s="195">
        <v>6804</v>
      </c>
      <c r="D81" s="195">
        <v>4511</v>
      </c>
      <c r="E81" s="195">
        <v>17928</v>
      </c>
      <c r="F81" s="195">
        <v>13298</v>
      </c>
      <c r="G81" s="195">
        <v>15279</v>
      </c>
      <c r="H81" s="195">
        <v>14419</v>
      </c>
      <c r="I81" s="212">
        <f>IFERROR(H81/G81-1,"-")</f>
        <v>-5.6286406178414849E-2</v>
      </c>
      <c r="J81" s="194">
        <f t="shared" si="37"/>
        <v>-860</v>
      </c>
      <c r="K81" s="196">
        <f t="shared" si="36"/>
        <v>1.0436533585603244E-2</v>
      </c>
    </row>
    <row r="82" spans="2:11" x14ac:dyDescent="0.25">
      <c r="B82" s="194" t="s">
        <v>102</v>
      </c>
      <c r="C82" s="195">
        <v>33908</v>
      </c>
      <c r="D82" s="195">
        <v>5168</v>
      </c>
      <c r="E82" s="195">
        <v>52769</v>
      </c>
      <c r="F82" s="195">
        <v>64406</v>
      </c>
      <c r="G82" s="195">
        <v>59565</v>
      </c>
      <c r="H82" s="195">
        <v>65188</v>
      </c>
      <c r="I82" s="212">
        <f>IFERROR(H82/G82-1,"-")</f>
        <v>9.4401074456476053E-2</v>
      </c>
      <c r="J82" s="194">
        <f t="shared" si="37"/>
        <v>5623</v>
      </c>
      <c r="K82" s="196">
        <f t="shared" si="36"/>
        <v>4.7183351923039338E-2</v>
      </c>
    </row>
    <row r="83" spans="2:11" x14ac:dyDescent="0.25">
      <c r="B83" s="190" t="s">
        <v>109</v>
      </c>
      <c r="C83" s="191">
        <v>75507</v>
      </c>
      <c r="D83" s="191">
        <v>9658</v>
      </c>
      <c r="E83" s="191">
        <v>95530</v>
      </c>
      <c r="F83" s="191">
        <v>125250</v>
      </c>
      <c r="G83" s="191">
        <v>150503</v>
      </c>
      <c r="H83" s="191">
        <v>154022</v>
      </c>
      <c r="I83" s="211">
        <f>IFERROR(H83/G83-1,"-")</f>
        <v>2.3381593722384242E-2</v>
      </c>
      <c r="J83" s="190">
        <f t="shared" si="37"/>
        <v>3519</v>
      </c>
      <c r="K83" s="192">
        <f t="shared" si="36"/>
        <v>0.11148177931352957</v>
      </c>
    </row>
    <row r="84" spans="2:11" x14ac:dyDescent="0.25">
      <c r="B84" s="194" t="s">
        <v>112</v>
      </c>
      <c r="C84" s="195">
        <v>14988</v>
      </c>
      <c r="D84" s="195">
        <v>686</v>
      </c>
      <c r="E84" s="195">
        <v>17101</v>
      </c>
      <c r="F84" s="195">
        <v>24889</v>
      </c>
      <c r="G84" s="195">
        <v>30284</v>
      </c>
      <c r="H84" s="195">
        <v>31454</v>
      </c>
      <c r="I84" s="212">
        <f t="shared" ref="I84:I91" si="38">IFERROR(H84/G84-1,"-")</f>
        <v>3.8634262316734835E-2</v>
      </c>
      <c r="J84" s="194">
        <f t="shared" si="37"/>
        <v>1170</v>
      </c>
      <c r="K84" s="196">
        <f t="shared" si="36"/>
        <v>2.2766539108229726E-2</v>
      </c>
    </row>
    <row r="85" spans="2:11" x14ac:dyDescent="0.25">
      <c r="B85" s="194" t="s">
        <v>115</v>
      </c>
      <c r="C85" s="195">
        <v>28410</v>
      </c>
      <c r="D85" s="195">
        <v>1925</v>
      </c>
      <c r="E85" s="195">
        <v>31855</v>
      </c>
      <c r="F85" s="195">
        <v>42490</v>
      </c>
      <c r="G85" s="195">
        <v>48818</v>
      </c>
      <c r="H85" s="195">
        <v>47374</v>
      </c>
      <c r="I85" s="212">
        <f t="shared" si="38"/>
        <v>-2.9579253554016915E-2</v>
      </c>
      <c r="J85" s="194">
        <f t="shared" si="37"/>
        <v>-1444</v>
      </c>
      <c r="K85" s="196">
        <f t="shared" si="36"/>
        <v>3.4289502883998062E-2</v>
      </c>
    </row>
    <row r="86" spans="2:11" x14ac:dyDescent="0.25">
      <c r="B86" s="194" t="s">
        <v>118</v>
      </c>
      <c r="C86" s="195">
        <v>5054</v>
      </c>
      <c r="D86" s="195">
        <v>2310</v>
      </c>
      <c r="E86" s="195">
        <v>9632</v>
      </c>
      <c r="F86" s="195">
        <v>12568</v>
      </c>
      <c r="G86" s="195">
        <v>17167</v>
      </c>
      <c r="H86" s="195">
        <v>16092</v>
      </c>
      <c r="I86" s="212">
        <f t="shared" si="38"/>
        <v>-6.2620143298188435E-2</v>
      </c>
      <c r="J86" s="194">
        <f t="shared" si="37"/>
        <v>-1075</v>
      </c>
      <c r="K86" s="196">
        <f t="shared" si="36"/>
        <v>1.16474581080191E-2</v>
      </c>
    </row>
    <row r="87" spans="2:11" x14ac:dyDescent="0.25">
      <c r="B87" s="194" t="s">
        <v>125</v>
      </c>
      <c r="C87" s="195">
        <v>1174</v>
      </c>
      <c r="D87" s="195">
        <v>118</v>
      </c>
      <c r="E87" s="195">
        <v>2190</v>
      </c>
      <c r="F87" s="195">
        <v>1914</v>
      </c>
      <c r="G87" s="195">
        <v>3143</v>
      </c>
      <c r="H87" s="195">
        <v>4156</v>
      </c>
      <c r="I87" s="212">
        <f t="shared" si="38"/>
        <v>0.32230353165765191</v>
      </c>
      <c r="J87" s="194">
        <f t="shared" si="37"/>
        <v>1013</v>
      </c>
      <c r="K87" s="196">
        <f t="shared" si="36"/>
        <v>3.008130493221935E-3</v>
      </c>
    </row>
    <row r="88" spans="2:11" x14ac:dyDescent="0.25">
      <c r="B88" s="194" t="s">
        <v>121</v>
      </c>
      <c r="C88" s="195">
        <v>993</v>
      </c>
      <c r="D88" s="195">
        <v>130</v>
      </c>
      <c r="E88" s="195">
        <v>1908</v>
      </c>
      <c r="F88" s="195">
        <v>1808</v>
      </c>
      <c r="G88" s="195">
        <v>2073</v>
      </c>
      <c r="H88" s="195">
        <v>2426</v>
      </c>
      <c r="I88" s="212">
        <f t="shared" si="38"/>
        <v>0.17028461167390252</v>
      </c>
      <c r="J88" s="194">
        <f t="shared" si="37"/>
        <v>353</v>
      </c>
      <c r="K88" s="196">
        <f t="shared" si="36"/>
        <v>1.7559491281415819E-3</v>
      </c>
    </row>
    <row r="89" spans="2:11" x14ac:dyDescent="0.25">
      <c r="B89" s="194" t="s">
        <v>130</v>
      </c>
      <c r="C89" s="195">
        <v>1688</v>
      </c>
      <c r="D89" s="195">
        <v>22</v>
      </c>
      <c r="E89" s="195">
        <v>1622</v>
      </c>
      <c r="F89" s="195">
        <v>2397</v>
      </c>
      <c r="G89" s="195">
        <v>2339</v>
      </c>
      <c r="H89" s="195">
        <v>2409</v>
      </c>
      <c r="I89" s="212">
        <f t="shared" si="38"/>
        <v>2.9927319367250904E-2</v>
      </c>
      <c r="J89" s="194">
        <f t="shared" si="37"/>
        <v>70</v>
      </c>
      <c r="K89" s="196">
        <f t="shared" si="36"/>
        <v>1.74364445576796E-3</v>
      </c>
    </row>
    <row r="90" spans="2:11" x14ac:dyDescent="0.25">
      <c r="B90" s="194" t="s">
        <v>133</v>
      </c>
      <c r="C90" s="195">
        <v>2253</v>
      </c>
      <c r="D90" s="195">
        <v>104</v>
      </c>
      <c r="E90" s="195">
        <v>1358</v>
      </c>
      <c r="F90" s="195">
        <v>2398</v>
      </c>
      <c r="G90" s="195">
        <v>2825</v>
      </c>
      <c r="H90" s="195">
        <v>1997</v>
      </c>
      <c r="I90" s="212">
        <f t="shared" si="38"/>
        <v>-0.29309734513274333</v>
      </c>
      <c r="J90" s="194">
        <f t="shared" si="37"/>
        <v>-828</v>
      </c>
      <c r="K90" s="196">
        <f t="shared" si="36"/>
        <v>1.4454371017719452E-3</v>
      </c>
    </row>
    <row r="91" spans="2:11" x14ac:dyDescent="0.25">
      <c r="B91" s="199" t="s">
        <v>147</v>
      </c>
      <c r="C91" s="200">
        <f t="shared" ref="C91" si="39">C83-SUM(C84:C90)</f>
        <v>20947</v>
      </c>
      <c r="D91" s="200">
        <f t="shared" ref="D91:H91" si="40">D83-SUM(D84:D90)</f>
        <v>4363</v>
      </c>
      <c r="E91" s="200">
        <f t="shared" si="40"/>
        <v>29864</v>
      </c>
      <c r="F91" s="200">
        <f t="shared" si="40"/>
        <v>36786</v>
      </c>
      <c r="G91" s="200">
        <f t="shared" si="40"/>
        <v>43854</v>
      </c>
      <c r="H91" s="200">
        <f t="shared" si="40"/>
        <v>48114</v>
      </c>
      <c r="I91" s="213">
        <f t="shared" si="38"/>
        <v>9.7140511697906717E-2</v>
      </c>
      <c r="J91" s="199">
        <f>H91-G91</f>
        <v>4260</v>
      </c>
      <c r="K91" s="201">
        <f t="shared" si="36"/>
        <v>3.4825118034379252E-2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12754</v>
      </c>
      <c r="D93" s="209">
        <f t="shared" si="41"/>
        <v>6649</v>
      </c>
      <c r="E93" s="209">
        <f t="shared" si="41"/>
        <v>16519</v>
      </c>
      <c r="F93" s="209">
        <f t="shared" si="41"/>
        <v>21489</v>
      </c>
      <c r="G93" s="209">
        <f t="shared" si="41"/>
        <v>20242</v>
      </c>
      <c r="H93" s="209">
        <f t="shared" si="41"/>
        <v>19155</v>
      </c>
      <c r="I93" s="210">
        <f>IFERROR(H93/G93-1,"-")</f>
        <v>-5.3700227250271682E-2</v>
      </c>
      <c r="J93" s="209">
        <f>H93-G93</f>
        <v>-1087</v>
      </c>
      <c r="K93" s="210">
        <f t="shared" ref="K93:K105" si="42">H93/H$9</f>
        <v>1.386447054804287E-2</v>
      </c>
    </row>
    <row r="94" spans="2:11" x14ac:dyDescent="0.25">
      <c r="B94" s="190" t="s">
        <v>99</v>
      </c>
      <c r="C94" s="191">
        <v>7454</v>
      </c>
      <c r="D94" s="191">
        <v>3772</v>
      </c>
      <c r="E94" s="191">
        <v>9332</v>
      </c>
      <c r="F94" s="191">
        <v>13085</v>
      </c>
      <c r="G94" s="191">
        <v>10252</v>
      </c>
      <c r="H94" s="191">
        <v>10010</v>
      </c>
      <c r="I94" s="211">
        <f>IFERROR(H94/G94-1,"-")</f>
        <v>-2.3605150214592308E-2</v>
      </c>
      <c r="J94" s="190">
        <f t="shared" ref="J94:J104" si="43">H94-G94</f>
        <v>-242</v>
      </c>
      <c r="K94" s="192">
        <f t="shared" si="42"/>
        <v>7.2452806152915232E-3</v>
      </c>
    </row>
    <row r="95" spans="2:11" x14ac:dyDescent="0.25">
      <c r="B95" s="194" t="s">
        <v>105</v>
      </c>
      <c r="C95" s="195">
        <v>4239</v>
      </c>
      <c r="D95" s="195">
        <v>2108</v>
      </c>
      <c r="E95" s="195">
        <v>4615</v>
      </c>
      <c r="F95" s="195">
        <v>3780</v>
      </c>
      <c r="G95" s="195">
        <v>2515</v>
      </c>
      <c r="H95" s="195">
        <v>2955</v>
      </c>
      <c r="I95" s="212">
        <f>IFERROR(H95/G95-1,"-")</f>
        <v>0.1749502982107356</v>
      </c>
      <c r="J95" s="194">
        <f t="shared" si="43"/>
        <v>440</v>
      </c>
      <c r="K95" s="196">
        <f t="shared" si="42"/>
        <v>2.1388415802384066E-3</v>
      </c>
    </row>
    <row r="96" spans="2:11" x14ac:dyDescent="0.25">
      <c r="B96" s="194" t="s">
        <v>102</v>
      </c>
      <c r="C96" s="195">
        <v>3215</v>
      </c>
      <c r="D96" s="195">
        <v>1664</v>
      </c>
      <c r="E96" s="195">
        <v>4717</v>
      </c>
      <c r="F96" s="195">
        <v>9305</v>
      </c>
      <c r="G96" s="195">
        <v>7737</v>
      </c>
      <c r="H96" s="195">
        <v>7055</v>
      </c>
      <c r="I96" s="212">
        <f>IFERROR(H96/G96-1,"-")</f>
        <v>-8.8147860928008304E-2</v>
      </c>
      <c r="J96" s="194">
        <f t="shared" si="43"/>
        <v>-682</v>
      </c>
      <c r="K96" s="196">
        <f t="shared" si="42"/>
        <v>5.1064390350531166E-3</v>
      </c>
    </row>
    <row r="97" spans="2:11" x14ac:dyDescent="0.25">
      <c r="B97" s="190" t="s">
        <v>109</v>
      </c>
      <c r="C97" s="191">
        <v>5300</v>
      </c>
      <c r="D97" s="191">
        <v>2877</v>
      </c>
      <c r="E97" s="191">
        <v>7187</v>
      </c>
      <c r="F97" s="191">
        <v>8404</v>
      </c>
      <c r="G97" s="191">
        <v>9990</v>
      </c>
      <c r="H97" s="191">
        <v>9145</v>
      </c>
      <c r="I97" s="211">
        <f>IFERROR(H97/G97-1,"-")</f>
        <v>-8.4584584584584621E-2</v>
      </c>
      <c r="J97" s="190">
        <f t="shared" si="43"/>
        <v>-845</v>
      </c>
      <c r="K97" s="192">
        <f t="shared" si="42"/>
        <v>6.6191899327513468E-3</v>
      </c>
    </row>
    <row r="98" spans="2:11" x14ac:dyDescent="0.25">
      <c r="B98" s="194" t="s">
        <v>112</v>
      </c>
      <c r="C98" s="195">
        <v>994</v>
      </c>
      <c r="D98" s="195">
        <v>101</v>
      </c>
      <c r="E98" s="195">
        <v>1044</v>
      </c>
      <c r="F98" s="195">
        <v>1288</v>
      </c>
      <c r="G98" s="195">
        <v>1612</v>
      </c>
      <c r="H98" s="195">
        <v>1315</v>
      </c>
      <c r="I98" s="212">
        <f t="shared" ref="I98:I105" si="44">IFERROR(H98/G98-1,"-")</f>
        <v>-0.18424317617866004</v>
      </c>
      <c r="J98" s="194">
        <f t="shared" si="43"/>
        <v>-297</v>
      </c>
      <c r="K98" s="196">
        <f t="shared" si="42"/>
        <v>9.5180259831252275E-4</v>
      </c>
    </row>
    <row r="99" spans="2:11" x14ac:dyDescent="0.25">
      <c r="B99" s="194" t="s">
        <v>115</v>
      </c>
      <c r="C99" s="195">
        <v>1071</v>
      </c>
      <c r="D99" s="195">
        <v>431</v>
      </c>
      <c r="E99" s="195">
        <v>1482</v>
      </c>
      <c r="F99" s="195">
        <v>1708</v>
      </c>
      <c r="G99" s="195">
        <v>2093</v>
      </c>
      <c r="H99" s="195">
        <v>1845</v>
      </c>
      <c r="I99" s="212">
        <f t="shared" si="44"/>
        <v>-0.11849020544672717</v>
      </c>
      <c r="J99" s="194">
        <f t="shared" si="43"/>
        <v>-248</v>
      </c>
      <c r="K99" s="196">
        <f t="shared" si="42"/>
        <v>1.3354188546666195E-3</v>
      </c>
    </row>
    <row r="100" spans="2:11" x14ac:dyDescent="0.25">
      <c r="B100" s="194" t="s">
        <v>118</v>
      </c>
      <c r="C100" s="195">
        <v>1161</v>
      </c>
      <c r="D100" s="195">
        <v>1298</v>
      </c>
      <c r="E100" s="195">
        <v>1378</v>
      </c>
      <c r="F100" s="195">
        <v>1658</v>
      </c>
      <c r="G100" s="195">
        <v>1670</v>
      </c>
      <c r="H100" s="195">
        <v>1604</v>
      </c>
      <c r="I100" s="212">
        <f t="shared" si="44"/>
        <v>-3.952095808383238E-2</v>
      </c>
      <c r="J100" s="194">
        <f t="shared" si="43"/>
        <v>-66</v>
      </c>
      <c r="K100" s="196">
        <f t="shared" si="42"/>
        <v>1.1609820286640961E-3</v>
      </c>
    </row>
    <row r="101" spans="2:11" x14ac:dyDescent="0.25">
      <c r="B101" s="194" t="s">
        <v>125</v>
      </c>
      <c r="C101" s="195">
        <v>265</v>
      </c>
      <c r="D101" s="195">
        <v>49</v>
      </c>
      <c r="E101" s="195">
        <v>506</v>
      </c>
      <c r="F101" s="195">
        <v>460</v>
      </c>
      <c r="G101" s="195">
        <v>520</v>
      </c>
      <c r="H101" s="195">
        <v>473</v>
      </c>
      <c r="I101" s="212">
        <f t="shared" si="44"/>
        <v>-9.0384615384615397E-2</v>
      </c>
      <c r="J101" s="194">
        <f t="shared" si="43"/>
        <v>-47</v>
      </c>
      <c r="K101" s="196">
        <f t="shared" si="42"/>
        <v>3.4235941368959943E-4</v>
      </c>
    </row>
    <row r="102" spans="2:11" x14ac:dyDescent="0.25">
      <c r="B102" s="194" t="s">
        <v>121</v>
      </c>
      <c r="C102" s="195">
        <v>132</v>
      </c>
      <c r="D102" s="195">
        <v>85</v>
      </c>
      <c r="E102" s="195">
        <v>310</v>
      </c>
      <c r="F102" s="195">
        <v>229</v>
      </c>
      <c r="G102" s="195">
        <v>446</v>
      </c>
      <c r="H102" s="195">
        <v>428</v>
      </c>
      <c r="I102" s="212">
        <f t="shared" si="44"/>
        <v>-4.035874439461884E-2</v>
      </c>
      <c r="J102" s="194">
        <f t="shared" si="43"/>
        <v>-18</v>
      </c>
      <c r="K102" s="196">
        <f t="shared" si="42"/>
        <v>3.0978822211236482E-4</v>
      </c>
    </row>
    <row r="103" spans="2:11" x14ac:dyDescent="0.25">
      <c r="B103" s="194" t="s">
        <v>130</v>
      </c>
      <c r="C103" s="195">
        <v>112</v>
      </c>
      <c r="D103" s="195">
        <v>15</v>
      </c>
      <c r="E103" s="195">
        <v>169</v>
      </c>
      <c r="F103" s="195">
        <v>83</v>
      </c>
      <c r="G103" s="195">
        <v>104</v>
      </c>
      <c r="H103" s="195">
        <v>122</v>
      </c>
      <c r="I103" s="212">
        <f t="shared" si="44"/>
        <v>0.17307692307692313</v>
      </c>
      <c r="J103" s="194">
        <f t="shared" si="43"/>
        <v>18</v>
      </c>
      <c r="K103" s="196">
        <f t="shared" si="42"/>
        <v>8.8304119387169408E-5</v>
      </c>
    </row>
    <row r="104" spans="2:11" x14ac:dyDescent="0.25">
      <c r="B104" s="194" t="s">
        <v>133</v>
      </c>
      <c r="C104" s="195">
        <v>61</v>
      </c>
      <c r="D104" s="195">
        <v>25</v>
      </c>
      <c r="E104" s="195">
        <v>71</v>
      </c>
      <c r="F104" s="195">
        <v>140</v>
      </c>
      <c r="G104" s="195">
        <v>261</v>
      </c>
      <c r="H104" s="195">
        <v>129</v>
      </c>
      <c r="I104" s="212">
        <f t="shared" si="44"/>
        <v>-0.50574712643678166</v>
      </c>
      <c r="J104" s="194">
        <f t="shared" si="43"/>
        <v>-132</v>
      </c>
      <c r="K104" s="196">
        <f t="shared" si="42"/>
        <v>9.3370749188072578E-5</v>
      </c>
    </row>
    <row r="105" spans="2:11" x14ac:dyDescent="0.25">
      <c r="B105" s="199" t="s">
        <v>147</v>
      </c>
      <c r="C105" s="200">
        <f t="shared" ref="C105" si="45">C97-SUM(C98:C104)</f>
        <v>1504</v>
      </c>
      <c r="D105" s="200">
        <f t="shared" ref="D105:H105" si="46">D97-SUM(D98:D104)</f>
        <v>873</v>
      </c>
      <c r="E105" s="200">
        <f t="shared" si="46"/>
        <v>2227</v>
      </c>
      <c r="F105" s="200">
        <f t="shared" si="46"/>
        <v>2838</v>
      </c>
      <c r="G105" s="200">
        <f t="shared" si="46"/>
        <v>3284</v>
      </c>
      <c r="H105" s="200">
        <f t="shared" si="46"/>
        <v>3229</v>
      </c>
      <c r="I105" s="213">
        <f t="shared" si="44"/>
        <v>-1.6747868453105941E-2</v>
      </c>
      <c r="J105" s="199">
        <f>H105-G105</f>
        <v>-55</v>
      </c>
      <c r="K105" s="201">
        <f t="shared" si="42"/>
        <v>2.3371639467309017E-3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22627</v>
      </c>
      <c r="D107" s="209">
        <f t="shared" si="47"/>
        <v>11408</v>
      </c>
      <c r="E107" s="209">
        <f t="shared" si="47"/>
        <v>54359</v>
      </c>
      <c r="F107" s="209">
        <f t="shared" si="47"/>
        <v>74624</v>
      </c>
      <c r="G107" s="209">
        <f t="shared" si="47"/>
        <v>67457</v>
      </c>
      <c r="H107" s="209">
        <f t="shared" si="47"/>
        <v>74992</v>
      </c>
      <c r="I107" s="210">
        <f>IFERROR(H107/G107-1,"-")</f>
        <v>0.11170078716812193</v>
      </c>
      <c r="J107" s="209">
        <f>H107-G107</f>
        <v>7535</v>
      </c>
      <c r="K107" s="210">
        <f t="shared" ref="K107:K119" si="48">H107/H$9</f>
        <v>5.427952886133286E-2</v>
      </c>
    </row>
    <row r="108" spans="2:11" x14ac:dyDescent="0.25">
      <c r="B108" s="190" t="s">
        <v>99</v>
      </c>
      <c r="C108" s="191">
        <v>5441</v>
      </c>
      <c r="D108" s="191">
        <v>6875</v>
      </c>
      <c r="E108" s="191">
        <v>9624</v>
      </c>
      <c r="F108" s="191">
        <v>14057</v>
      </c>
      <c r="G108" s="191">
        <v>10710</v>
      </c>
      <c r="H108" s="191">
        <v>12273</v>
      </c>
      <c r="I108" s="211">
        <f>IFERROR(H108/G108-1,"-")</f>
        <v>0.14593837535013998</v>
      </c>
      <c r="J108" s="190">
        <f t="shared" ref="J108:J118" si="49">H108-G108</f>
        <v>1563</v>
      </c>
      <c r="K108" s="192">
        <f t="shared" si="48"/>
        <v>8.8832496494977882E-3</v>
      </c>
    </row>
    <row r="109" spans="2:11" x14ac:dyDescent="0.25">
      <c r="B109" s="194" t="s">
        <v>105</v>
      </c>
      <c r="C109" s="195">
        <v>273</v>
      </c>
      <c r="D109" s="195">
        <v>6536</v>
      </c>
      <c r="E109" s="195">
        <v>4042</v>
      </c>
      <c r="F109" s="195">
        <v>6053</v>
      </c>
      <c r="G109" s="195">
        <v>2842</v>
      </c>
      <c r="H109" s="195">
        <v>3587</v>
      </c>
      <c r="I109" s="212">
        <f>IFERROR(H109/G109-1,"-")</f>
        <v>0.26213933849401827</v>
      </c>
      <c r="J109" s="194">
        <f t="shared" si="49"/>
        <v>745</v>
      </c>
      <c r="K109" s="196">
        <f t="shared" si="48"/>
        <v>2.5962858708342353E-3</v>
      </c>
    </row>
    <row r="110" spans="2:11" x14ac:dyDescent="0.25">
      <c r="B110" s="194" t="s">
        <v>102</v>
      </c>
      <c r="C110" s="195">
        <v>5168</v>
      </c>
      <c r="D110" s="195">
        <v>339</v>
      </c>
      <c r="E110" s="195">
        <v>5582</v>
      </c>
      <c r="F110" s="195">
        <v>8004</v>
      </c>
      <c r="G110" s="195">
        <v>7868</v>
      </c>
      <c r="H110" s="195">
        <v>8686</v>
      </c>
      <c r="I110" s="212">
        <f>IFERROR(H110/G110-1,"-")</f>
        <v>0.10396542958820532</v>
      </c>
      <c r="J110" s="194">
        <f t="shared" si="49"/>
        <v>818</v>
      </c>
      <c r="K110" s="196">
        <f t="shared" si="48"/>
        <v>6.2869637786635534E-3</v>
      </c>
    </row>
    <row r="111" spans="2:11" x14ac:dyDescent="0.25">
      <c r="B111" s="190" t="s">
        <v>109</v>
      </c>
      <c r="C111" s="191">
        <v>17186</v>
      </c>
      <c r="D111" s="191">
        <v>4533</v>
      </c>
      <c r="E111" s="191">
        <v>44735</v>
      </c>
      <c r="F111" s="191">
        <v>60567</v>
      </c>
      <c r="G111" s="191">
        <v>56747</v>
      </c>
      <c r="H111" s="191">
        <v>62719</v>
      </c>
      <c r="I111" s="211">
        <f>IFERROR(H111/G111-1,"-")</f>
        <v>0.10523904347366386</v>
      </c>
      <c r="J111" s="190">
        <f t="shared" si="49"/>
        <v>5972</v>
      </c>
      <c r="K111" s="192">
        <f t="shared" si="48"/>
        <v>4.5396279211835068E-2</v>
      </c>
    </row>
    <row r="112" spans="2:11" x14ac:dyDescent="0.25">
      <c r="B112" s="194" t="s">
        <v>112</v>
      </c>
      <c r="C112" s="195">
        <v>9701</v>
      </c>
      <c r="D112" s="195">
        <v>850</v>
      </c>
      <c r="E112" s="195">
        <v>23564</v>
      </c>
      <c r="F112" s="195">
        <v>38196</v>
      </c>
      <c r="G112" s="195">
        <v>33365</v>
      </c>
      <c r="H112" s="195">
        <v>34898</v>
      </c>
      <c r="I112" s="212">
        <f t="shared" ref="I112:I119" si="50">IFERROR(H112/G112-1,"-")</f>
        <v>4.5946350966581839E-2</v>
      </c>
      <c r="J112" s="194">
        <f t="shared" si="49"/>
        <v>1533</v>
      </c>
      <c r="K112" s="196">
        <f t="shared" si="48"/>
        <v>2.5259320970274082E-2</v>
      </c>
    </row>
    <row r="113" spans="2:11" x14ac:dyDescent="0.25">
      <c r="B113" s="194" t="s">
        <v>115</v>
      </c>
      <c r="C113" s="195">
        <v>1353</v>
      </c>
      <c r="D113" s="195">
        <v>1141</v>
      </c>
      <c r="E113" s="195">
        <v>2851</v>
      </c>
      <c r="F113" s="195">
        <v>3327</v>
      </c>
      <c r="G113" s="195">
        <v>2899</v>
      </c>
      <c r="H113" s="195">
        <v>3410</v>
      </c>
      <c r="I113" s="212">
        <f t="shared" si="50"/>
        <v>0.17626767850983094</v>
      </c>
      <c r="J113" s="194">
        <f t="shared" si="49"/>
        <v>511</v>
      </c>
      <c r="K113" s="196">
        <f t="shared" si="48"/>
        <v>2.4681725172971121E-3</v>
      </c>
    </row>
    <row r="114" spans="2:11" x14ac:dyDescent="0.25">
      <c r="B114" s="194" t="s">
        <v>118</v>
      </c>
      <c r="C114" s="195">
        <v>895</v>
      </c>
      <c r="D114" s="195">
        <v>1113</v>
      </c>
      <c r="E114" s="195">
        <v>3224</v>
      </c>
      <c r="F114" s="195">
        <v>5830</v>
      </c>
      <c r="G114" s="195">
        <v>3725</v>
      </c>
      <c r="H114" s="195">
        <v>5140</v>
      </c>
      <c r="I114" s="212">
        <f t="shared" si="50"/>
        <v>0.37986577181208059</v>
      </c>
      <c r="J114" s="194">
        <f t="shared" si="49"/>
        <v>1415</v>
      </c>
      <c r="K114" s="196">
        <f t="shared" si="48"/>
        <v>3.7203538823774654E-3</v>
      </c>
    </row>
    <row r="115" spans="2:11" x14ac:dyDescent="0.25">
      <c r="B115" s="194" t="s">
        <v>125</v>
      </c>
      <c r="C115" s="195">
        <v>429</v>
      </c>
      <c r="D115" s="195">
        <v>69</v>
      </c>
      <c r="E115" s="195">
        <v>2244</v>
      </c>
      <c r="F115" s="195">
        <v>2331</v>
      </c>
      <c r="G115" s="195">
        <v>2642</v>
      </c>
      <c r="H115" s="195">
        <v>2683</v>
      </c>
      <c r="I115" s="212">
        <f t="shared" si="50"/>
        <v>1.5518546555639556E-2</v>
      </c>
      <c r="J115" s="194">
        <f t="shared" si="49"/>
        <v>41</v>
      </c>
      <c r="K115" s="196">
        <f t="shared" si="48"/>
        <v>1.9419668222604551E-3</v>
      </c>
    </row>
    <row r="116" spans="2:11" x14ac:dyDescent="0.25">
      <c r="B116" s="194" t="s">
        <v>121</v>
      </c>
      <c r="C116" s="195">
        <v>623</v>
      </c>
      <c r="D116" s="195">
        <v>127</v>
      </c>
      <c r="E116" s="195">
        <v>1871</v>
      </c>
      <c r="F116" s="195">
        <v>1556</v>
      </c>
      <c r="G116" s="195">
        <v>1925</v>
      </c>
      <c r="H116" s="195">
        <v>1777</v>
      </c>
      <c r="I116" s="212">
        <f t="shared" si="50"/>
        <v>-7.6883116883116887E-2</v>
      </c>
      <c r="J116" s="194">
        <f t="shared" si="49"/>
        <v>-148</v>
      </c>
      <c r="K116" s="196">
        <f t="shared" si="48"/>
        <v>1.2862001651721315E-3</v>
      </c>
    </row>
    <row r="117" spans="2:11" x14ac:dyDescent="0.25">
      <c r="B117" s="194" t="s">
        <v>130</v>
      </c>
      <c r="C117" s="195">
        <v>206</v>
      </c>
      <c r="D117" s="195">
        <v>4</v>
      </c>
      <c r="E117" s="195">
        <v>397</v>
      </c>
      <c r="F117" s="195">
        <v>565</v>
      </c>
      <c r="G117" s="195">
        <v>797</v>
      </c>
      <c r="H117" s="195">
        <v>759</v>
      </c>
      <c r="I117" s="212">
        <f t="shared" si="50"/>
        <v>-4.7678795483061531E-2</v>
      </c>
      <c r="J117" s="194">
        <f t="shared" si="49"/>
        <v>-38</v>
      </c>
      <c r="K117" s="196">
        <f t="shared" si="48"/>
        <v>5.4936743126935729E-4</v>
      </c>
    </row>
    <row r="118" spans="2:11" x14ac:dyDescent="0.25">
      <c r="B118" s="194" t="s">
        <v>133</v>
      </c>
      <c r="C118" s="195">
        <v>526</v>
      </c>
      <c r="D118" s="195">
        <v>4</v>
      </c>
      <c r="E118" s="195">
        <v>606</v>
      </c>
      <c r="F118" s="195">
        <v>361</v>
      </c>
      <c r="G118" s="195">
        <v>994</v>
      </c>
      <c r="H118" s="195">
        <v>613</v>
      </c>
      <c r="I118" s="212">
        <f t="shared" si="50"/>
        <v>-0.38329979879275655</v>
      </c>
      <c r="J118" s="194">
        <f t="shared" si="49"/>
        <v>-381</v>
      </c>
      <c r="K118" s="196">
        <f t="shared" si="48"/>
        <v>4.4369200970766271E-4</v>
      </c>
    </row>
    <row r="119" spans="2:11" x14ac:dyDescent="0.25">
      <c r="B119" s="199" t="s">
        <v>147</v>
      </c>
      <c r="C119" s="200">
        <f t="shared" ref="C119" si="51">C111-SUM(C112:C118)</f>
        <v>3453</v>
      </c>
      <c r="D119" s="200">
        <f t="shared" ref="D119:H119" si="52">D111-SUM(D112:D118)</f>
        <v>1225</v>
      </c>
      <c r="E119" s="200">
        <f t="shared" si="52"/>
        <v>9978</v>
      </c>
      <c r="F119" s="200">
        <f t="shared" si="52"/>
        <v>8401</v>
      </c>
      <c r="G119" s="200">
        <f t="shared" si="52"/>
        <v>10400</v>
      </c>
      <c r="H119" s="200">
        <f t="shared" si="52"/>
        <v>13439</v>
      </c>
      <c r="I119" s="213">
        <f t="shared" si="50"/>
        <v>0.29221153846153847</v>
      </c>
      <c r="J119" s="199">
        <f>H119-G119</f>
        <v>3039</v>
      </c>
      <c r="K119" s="201">
        <f t="shared" si="48"/>
        <v>9.7272054134768006E-3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52853</v>
      </c>
      <c r="D121" s="209">
        <f t="shared" si="53"/>
        <v>32717</v>
      </c>
      <c r="E121" s="209">
        <f t="shared" si="53"/>
        <v>68599</v>
      </c>
      <c r="F121" s="209">
        <f t="shared" si="53"/>
        <v>90712</v>
      </c>
      <c r="G121" s="209">
        <f t="shared" si="53"/>
        <v>88492</v>
      </c>
      <c r="H121" s="209">
        <f t="shared" si="53"/>
        <v>97268</v>
      </c>
      <c r="I121" s="210">
        <f>IFERROR(H121/G121-1,"-")</f>
        <v>9.9172806581385942E-2</v>
      </c>
      <c r="J121" s="209">
        <f>H121-G121</f>
        <v>8776</v>
      </c>
      <c r="K121" s="210">
        <f t="shared" ref="K121:K133" si="54">H121/H$9</f>
        <v>7.0402992496321259E-2</v>
      </c>
    </row>
    <row r="122" spans="2:11" x14ac:dyDescent="0.25">
      <c r="B122" s="190" t="s">
        <v>99</v>
      </c>
      <c r="C122" s="191">
        <v>26940</v>
      </c>
      <c r="D122" s="191">
        <v>20071</v>
      </c>
      <c r="E122" s="191">
        <v>37846</v>
      </c>
      <c r="F122" s="191">
        <v>50185</v>
      </c>
      <c r="G122" s="191">
        <v>48415</v>
      </c>
      <c r="H122" s="191">
        <v>53914</v>
      </c>
      <c r="I122" s="211">
        <f>IFERROR(H122/G122-1,"-")</f>
        <v>0.1135805019105649</v>
      </c>
      <c r="J122" s="190">
        <f t="shared" ref="J122:J132" si="55">H122-G122</f>
        <v>5499</v>
      </c>
      <c r="K122" s="192">
        <f t="shared" si="54"/>
        <v>3.9023182726556159E-2</v>
      </c>
    </row>
    <row r="123" spans="2:11" x14ac:dyDescent="0.25">
      <c r="B123" s="194" t="s">
        <v>105</v>
      </c>
      <c r="C123" s="195">
        <v>13715</v>
      </c>
      <c r="D123" s="195">
        <v>10606</v>
      </c>
      <c r="E123" s="195">
        <v>18143</v>
      </c>
      <c r="F123" s="195">
        <v>22897</v>
      </c>
      <c r="G123" s="195">
        <v>21110</v>
      </c>
      <c r="H123" s="195">
        <v>25718</v>
      </c>
      <c r="I123" s="212">
        <f>IFERROR(H123/G123-1,"-")</f>
        <v>0.21828517290383709</v>
      </c>
      <c r="J123" s="194">
        <f t="shared" si="55"/>
        <v>4608</v>
      </c>
      <c r="K123" s="196">
        <f t="shared" si="54"/>
        <v>1.861479788851822E-2</v>
      </c>
    </row>
    <row r="124" spans="2:11" x14ac:dyDescent="0.25">
      <c r="B124" s="194" t="s">
        <v>102</v>
      </c>
      <c r="C124" s="195">
        <v>13225</v>
      </c>
      <c r="D124" s="195">
        <v>9465</v>
      </c>
      <c r="E124" s="195">
        <v>19703</v>
      </c>
      <c r="F124" s="195">
        <v>27288</v>
      </c>
      <c r="G124" s="195">
        <v>27305</v>
      </c>
      <c r="H124" s="195">
        <v>28196</v>
      </c>
      <c r="I124" s="212">
        <f>IFERROR(H124/G124-1,"-")</f>
        <v>3.2631386193004985E-2</v>
      </c>
      <c r="J124" s="194">
        <f t="shared" si="55"/>
        <v>891</v>
      </c>
      <c r="K124" s="196">
        <f t="shared" si="54"/>
        <v>2.0408384838037939E-2</v>
      </c>
    </row>
    <row r="125" spans="2:11" x14ac:dyDescent="0.25">
      <c r="B125" s="190" t="s">
        <v>109</v>
      </c>
      <c r="C125" s="191">
        <v>25913</v>
      </c>
      <c r="D125" s="191">
        <v>12646</v>
      </c>
      <c r="E125" s="191">
        <v>30753</v>
      </c>
      <c r="F125" s="191">
        <v>40527</v>
      </c>
      <c r="G125" s="191">
        <v>40077</v>
      </c>
      <c r="H125" s="191">
        <v>43354</v>
      </c>
      <c r="I125" s="211">
        <f>IFERROR(H125/G125-1,"-")</f>
        <v>8.1767597375053125E-2</v>
      </c>
      <c r="J125" s="190">
        <f t="shared" si="55"/>
        <v>3277</v>
      </c>
      <c r="K125" s="192">
        <f t="shared" si="54"/>
        <v>3.13798097697651E-2</v>
      </c>
    </row>
    <row r="126" spans="2:11" x14ac:dyDescent="0.25">
      <c r="B126" s="194" t="s">
        <v>112</v>
      </c>
      <c r="C126" s="195">
        <v>2810</v>
      </c>
      <c r="D126" s="195">
        <v>350</v>
      </c>
      <c r="E126" s="195">
        <v>3087</v>
      </c>
      <c r="F126" s="195">
        <v>4703</v>
      </c>
      <c r="G126" s="195">
        <v>4970</v>
      </c>
      <c r="H126" s="195">
        <v>4654</v>
      </c>
      <c r="I126" s="212">
        <f t="shared" ref="I126:I133" si="56">IFERROR(H126/G126-1,"-")</f>
        <v>-6.3581488933601604E-2</v>
      </c>
      <c r="J126" s="194">
        <f t="shared" si="55"/>
        <v>-316</v>
      </c>
      <c r="K126" s="196">
        <f t="shared" si="54"/>
        <v>3.3685850133433315E-3</v>
      </c>
    </row>
    <row r="127" spans="2:11" x14ac:dyDescent="0.25">
      <c r="B127" s="194" t="s">
        <v>115</v>
      </c>
      <c r="C127" s="195">
        <v>2894</v>
      </c>
      <c r="D127" s="195">
        <v>1389</v>
      </c>
      <c r="E127" s="195">
        <v>3841</v>
      </c>
      <c r="F127" s="195">
        <v>6658</v>
      </c>
      <c r="G127" s="195">
        <v>6303</v>
      </c>
      <c r="H127" s="195">
        <v>7181</v>
      </c>
      <c r="I127" s="212">
        <f t="shared" si="56"/>
        <v>0.13929874662858954</v>
      </c>
      <c r="J127" s="194">
        <f t="shared" si="55"/>
        <v>878</v>
      </c>
      <c r="K127" s="196">
        <f t="shared" si="54"/>
        <v>5.1976383714693736E-3</v>
      </c>
    </row>
    <row r="128" spans="2:11" x14ac:dyDescent="0.25">
      <c r="B128" s="194" t="s">
        <v>118</v>
      </c>
      <c r="C128" s="195">
        <v>1950</v>
      </c>
      <c r="D128" s="195">
        <v>1699</v>
      </c>
      <c r="E128" s="195">
        <v>3052</v>
      </c>
      <c r="F128" s="195">
        <v>3446</v>
      </c>
      <c r="G128" s="195">
        <v>3141</v>
      </c>
      <c r="H128" s="195">
        <v>3303</v>
      </c>
      <c r="I128" s="212">
        <f t="shared" si="56"/>
        <v>5.1575931232091587E-2</v>
      </c>
      <c r="J128" s="194">
        <f t="shared" si="55"/>
        <v>162</v>
      </c>
      <c r="K128" s="196">
        <f t="shared" si="54"/>
        <v>2.3907254617690208E-3</v>
      </c>
    </row>
    <row r="129" spans="2:11" x14ac:dyDescent="0.25">
      <c r="B129" s="194" t="s">
        <v>125</v>
      </c>
      <c r="C129" s="195">
        <v>527</v>
      </c>
      <c r="D129" s="195">
        <v>177</v>
      </c>
      <c r="E129" s="195">
        <v>909</v>
      </c>
      <c r="F129" s="195">
        <v>967</v>
      </c>
      <c r="G129" s="195">
        <v>1000</v>
      </c>
      <c r="H129" s="195">
        <v>1064</v>
      </c>
      <c r="I129" s="212">
        <f t="shared" si="56"/>
        <v>6.4000000000000057E-2</v>
      </c>
      <c r="J129" s="194">
        <f t="shared" si="55"/>
        <v>64</v>
      </c>
      <c r="K129" s="196">
        <f t="shared" si="54"/>
        <v>7.7012772973728081E-4</v>
      </c>
    </row>
    <row r="130" spans="2:11" x14ac:dyDescent="0.25">
      <c r="B130" s="194" t="s">
        <v>121</v>
      </c>
      <c r="C130" s="195">
        <v>455</v>
      </c>
      <c r="D130" s="195">
        <v>143</v>
      </c>
      <c r="E130" s="195">
        <v>664</v>
      </c>
      <c r="F130" s="195">
        <v>764</v>
      </c>
      <c r="G130" s="195">
        <v>763</v>
      </c>
      <c r="H130" s="195">
        <v>863</v>
      </c>
      <c r="I130" s="212">
        <f t="shared" si="56"/>
        <v>0.13106159895150715</v>
      </c>
      <c r="J130" s="194">
        <f t="shared" si="55"/>
        <v>100</v>
      </c>
      <c r="K130" s="196">
        <f t="shared" si="54"/>
        <v>6.2464307402563277E-4</v>
      </c>
    </row>
    <row r="131" spans="2:11" x14ac:dyDescent="0.25">
      <c r="B131" s="194" t="s">
        <v>130</v>
      </c>
      <c r="C131" s="195">
        <v>630</v>
      </c>
      <c r="D131" s="195">
        <v>17</v>
      </c>
      <c r="E131" s="195">
        <v>503</v>
      </c>
      <c r="F131" s="195">
        <v>728</v>
      </c>
      <c r="G131" s="195">
        <v>806</v>
      </c>
      <c r="H131" s="195">
        <v>630</v>
      </c>
      <c r="I131" s="212">
        <f t="shared" si="56"/>
        <v>-0.21836228287841186</v>
      </c>
      <c r="J131" s="194">
        <f t="shared" si="55"/>
        <v>-176</v>
      </c>
      <c r="K131" s="196">
        <f t="shared" si="54"/>
        <v>4.5599668208128464E-4</v>
      </c>
    </row>
    <row r="132" spans="2:11" x14ac:dyDescent="0.25">
      <c r="B132" s="194" t="s">
        <v>133</v>
      </c>
      <c r="C132" s="195">
        <v>970</v>
      </c>
      <c r="D132" s="195">
        <v>89</v>
      </c>
      <c r="E132" s="195">
        <v>927</v>
      </c>
      <c r="F132" s="195">
        <v>1366</v>
      </c>
      <c r="G132" s="195">
        <v>1246</v>
      </c>
      <c r="H132" s="195">
        <v>1296</v>
      </c>
      <c r="I132" s="212">
        <f t="shared" si="56"/>
        <v>4.0128410914927803E-2</v>
      </c>
      <c r="J132" s="194">
        <f t="shared" si="55"/>
        <v>50</v>
      </c>
      <c r="K132" s="196">
        <f t="shared" si="54"/>
        <v>9.3805031742435704E-4</v>
      </c>
    </row>
    <row r="133" spans="2:11" x14ac:dyDescent="0.25">
      <c r="B133" s="199" t="s">
        <v>147</v>
      </c>
      <c r="C133" s="200">
        <f t="shared" ref="C133" si="57">C125-SUM(C126:C132)</f>
        <v>15677</v>
      </c>
      <c r="D133" s="200">
        <f t="shared" ref="D133:H133" si="58">D125-SUM(D126:D132)</f>
        <v>8782</v>
      </c>
      <c r="E133" s="200">
        <f t="shared" si="58"/>
        <v>17770</v>
      </c>
      <c r="F133" s="200">
        <f t="shared" si="58"/>
        <v>21895</v>
      </c>
      <c r="G133" s="200">
        <f t="shared" si="58"/>
        <v>21848</v>
      </c>
      <c r="H133" s="200">
        <f t="shared" si="58"/>
        <v>24363</v>
      </c>
      <c r="I133" s="213">
        <f t="shared" si="56"/>
        <v>0.11511351153423655</v>
      </c>
      <c r="J133" s="199">
        <f>H133-G133</f>
        <v>2515</v>
      </c>
      <c r="K133" s="201">
        <f t="shared" si="54"/>
        <v>1.7634043119914823E-2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39287</v>
      </c>
      <c r="D135" s="209">
        <f t="shared" si="59"/>
        <v>19943</v>
      </c>
      <c r="E135" s="209">
        <f t="shared" si="59"/>
        <v>67593</v>
      </c>
      <c r="F135" s="209">
        <f t="shared" si="59"/>
        <v>74096</v>
      </c>
      <c r="G135" s="209">
        <f t="shared" si="59"/>
        <v>79076</v>
      </c>
      <c r="H135" s="209">
        <f t="shared" si="59"/>
        <v>76025</v>
      </c>
      <c r="I135" s="210">
        <f>IFERROR(H135/G135-1,"-")</f>
        <v>-3.8583135211695097E-2</v>
      </c>
      <c r="J135" s="209">
        <f>H135-G135</f>
        <v>-3051</v>
      </c>
      <c r="K135" s="210">
        <f t="shared" ref="K135:K147" si="60">H135/H$9</f>
        <v>5.5027218659094712E-2</v>
      </c>
    </row>
    <row r="136" spans="2:11" x14ac:dyDescent="0.25">
      <c r="B136" s="190" t="s">
        <v>99</v>
      </c>
      <c r="C136" s="191">
        <v>1887</v>
      </c>
      <c r="D136" s="191">
        <v>12232</v>
      </c>
      <c r="E136" s="191">
        <v>5447</v>
      </c>
      <c r="F136" s="191">
        <v>6384</v>
      </c>
      <c r="G136" s="191">
        <v>4596</v>
      </c>
      <c r="H136" s="191">
        <v>3501</v>
      </c>
      <c r="I136" s="211">
        <f>IFERROR(H136/G136-1,"-")</f>
        <v>-0.23825065274151436</v>
      </c>
      <c r="J136" s="190">
        <f t="shared" ref="J136:J146" si="61">H136-G136</f>
        <v>-1095</v>
      </c>
      <c r="K136" s="192">
        <f t="shared" si="60"/>
        <v>2.5340387047088535E-3</v>
      </c>
    </row>
    <row r="137" spans="2:11" x14ac:dyDescent="0.25">
      <c r="B137" s="194" t="s">
        <v>105</v>
      </c>
      <c r="C137" s="195">
        <v>1146</v>
      </c>
      <c r="D137" s="195">
        <v>10987</v>
      </c>
      <c r="E137" s="195">
        <v>3627</v>
      </c>
      <c r="F137" s="195">
        <v>4299</v>
      </c>
      <c r="G137" s="195">
        <v>2729</v>
      </c>
      <c r="H137" s="195">
        <v>1314</v>
      </c>
      <c r="I137" s="212">
        <f>IFERROR(H137/G137-1,"-")</f>
        <v>-0.51850494686698423</v>
      </c>
      <c r="J137" s="194">
        <f t="shared" si="61"/>
        <v>-1415</v>
      </c>
      <c r="K137" s="196">
        <f t="shared" si="60"/>
        <v>9.5107879405525086E-4</v>
      </c>
    </row>
    <row r="138" spans="2:11" x14ac:dyDescent="0.25">
      <c r="B138" s="194" t="s">
        <v>102</v>
      </c>
      <c r="C138" s="195">
        <v>741</v>
      </c>
      <c r="D138" s="195">
        <v>1245</v>
      </c>
      <c r="E138" s="195">
        <v>1820</v>
      </c>
      <c r="F138" s="195">
        <v>2085</v>
      </c>
      <c r="G138" s="195">
        <v>1867</v>
      </c>
      <c r="H138" s="195">
        <v>2187</v>
      </c>
      <c r="I138" s="212">
        <f>IFERROR(H138/G138-1,"-")</f>
        <v>0.1713979646491699</v>
      </c>
      <c r="J138" s="194">
        <f t="shared" si="61"/>
        <v>320</v>
      </c>
      <c r="K138" s="196">
        <f t="shared" si="60"/>
        <v>1.5829599106536025E-3</v>
      </c>
    </row>
    <row r="139" spans="2:11" x14ac:dyDescent="0.25">
      <c r="B139" s="190" t="s">
        <v>109</v>
      </c>
      <c r="C139" s="191">
        <v>37400</v>
      </c>
      <c r="D139" s="191">
        <v>7711</v>
      </c>
      <c r="E139" s="191">
        <v>62146</v>
      </c>
      <c r="F139" s="191">
        <v>67712</v>
      </c>
      <c r="G139" s="191">
        <v>74480</v>
      </c>
      <c r="H139" s="191">
        <v>72524</v>
      </c>
      <c r="I139" s="211">
        <f>IFERROR(H139/G139-1,"-")</f>
        <v>-2.6262083780880796E-2</v>
      </c>
      <c r="J139" s="190">
        <f t="shared" si="61"/>
        <v>-1956</v>
      </c>
      <c r="K139" s="192">
        <f t="shared" si="60"/>
        <v>5.2493179954385856E-2</v>
      </c>
    </row>
    <row r="140" spans="2:11" x14ac:dyDescent="0.25">
      <c r="B140" s="194" t="s">
        <v>112</v>
      </c>
      <c r="C140" s="195">
        <v>15636</v>
      </c>
      <c r="D140" s="195">
        <v>245</v>
      </c>
      <c r="E140" s="195">
        <v>24855</v>
      </c>
      <c r="F140" s="195">
        <v>25186</v>
      </c>
      <c r="G140" s="195">
        <v>29649</v>
      </c>
      <c r="H140" s="195">
        <v>30368</v>
      </c>
      <c r="I140" s="212">
        <f t="shared" ref="I140:I147" si="62">IFERROR(H140/G140-1,"-")</f>
        <v>2.4250396303416633E-2</v>
      </c>
      <c r="J140" s="194">
        <f t="shared" si="61"/>
        <v>719</v>
      </c>
      <c r="K140" s="196">
        <f t="shared" si="60"/>
        <v>2.1980487684832465E-2</v>
      </c>
    </row>
    <row r="141" spans="2:11" x14ac:dyDescent="0.25">
      <c r="B141" s="194" t="s">
        <v>115</v>
      </c>
      <c r="C141" s="195">
        <v>2675</v>
      </c>
      <c r="D141" s="195">
        <v>850</v>
      </c>
      <c r="E141" s="195">
        <v>4005</v>
      </c>
      <c r="F141" s="195">
        <v>6208</v>
      </c>
      <c r="G141" s="195">
        <v>7490</v>
      </c>
      <c r="H141" s="195">
        <v>6810</v>
      </c>
      <c r="I141" s="212">
        <f t="shared" si="62"/>
        <v>-9.0787716955941233E-2</v>
      </c>
      <c r="J141" s="194">
        <f t="shared" si="61"/>
        <v>-680</v>
      </c>
      <c r="K141" s="196">
        <f t="shared" si="60"/>
        <v>4.9291069920215057E-3</v>
      </c>
    </row>
    <row r="142" spans="2:11" x14ac:dyDescent="0.25">
      <c r="B142" s="194" t="s">
        <v>118</v>
      </c>
      <c r="C142" s="195">
        <v>3097</v>
      </c>
      <c r="D142" s="195">
        <v>2704</v>
      </c>
      <c r="E142" s="195">
        <v>7875</v>
      </c>
      <c r="F142" s="195">
        <v>7274</v>
      </c>
      <c r="G142" s="195">
        <v>7965</v>
      </c>
      <c r="H142" s="195">
        <v>6790</v>
      </c>
      <c r="I142" s="212">
        <f t="shared" si="62"/>
        <v>-0.14752040175768988</v>
      </c>
      <c r="J142" s="194">
        <f t="shared" si="61"/>
        <v>-1175</v>
      </c>
      <c r="K142" s="196">
        <f t="shared" si="60"/>
        <v>4.9146309068760679E-3</v>
      </c>
    </row>
    <row r="143" spans="2:11" x14ac:dyDescent="0.25">
      <c r="B143" s="194" t="s">
        <v>125</v>
      </c>
      <c r="C143" s="195">
        <v>406</v>
      </c>
      <c r="D143" s="195">
        <v>89</v>
      </c>
      <c r="E143" s="195">
        <v>2616</v>
      </c>
      <c r="F143" s="195">
        <v>2609</v>
      </c>
      <c r="G143" s="195">
        <v>1787</v>
      </c>
      <c r="H143" s="195">
        <v>1787</v>
      </c>
      <c r="I143" s="212">
        <f t="shared" si="62"/>
        <v>0</v>
      </c>
      <c r="J143" s="194">
        <f t="shared" si="61"/>
        <v>0</v>
      </c>
      <c r="K143" s="196">
        <f t="shared" si="60"/>
        <v>1.2934382077448502E-3</v>
      </c>
    </row>
    <row r="144" spans="2:11" x14ac:dyDescent="0.25">
      <c r="B144" s="194" t="s">
        <v>121</v>
      </c>
      <c r="C144" s="195">
        <v>671</v>
      </c>
      <c r="D144" s="195">
        <v>235</v>
      </c>
      <c r="E144" s="195">
        <v>1268</v>
      </c>
      <c r="F144" s="195">
        <v>1237</v>
      </c>
      <c r="G144" s="195">
        <v>1495</v>
      </c>
      <c r="H144" s="195">
        <v>1285</v>
      </c>
      <c r="I144" s="212">
        <f t="shared" si="62"/>
        <v>-0.14046822742474918</v>
      </c>
      <c r="J144" s="194">
        <f t="shared" si="61"/>
        <v>-210</v>
      </c>
      <c r="K144" s="196">
        <f t="shared" si="60"/>
        <v>9.3008847059436635E-4</v>
      </c>
    </row>
    <row r="145" spans="2:11" x14ac:dyDescent="0.25">
      <c r="B145" s="194" t="s">
        <v>130</v>
      </c>
      <c r="C145" s="195">
        <v>1581</v>
      </c>
      <c r="D145" s="195">
        <v>9</v>
      </c>
      <c r="E145" s="195">
        <v>1526</v>
      </c>
      <c r="F145" s="195">
        <v>1935</v>
      </c>
      <c r="G145" s="195">
        <v>1774</v>
      </c>
      <c r="H145" s="195">
        <v>1971</v>
      </c>
      <c r="I145" s="212">
        <f t="shared" si="62"/>
        <v>0.11104847801578344</v>
      </c>
      <c r="J145" s="194">
        <f t="shared" si="61"/>
        <v>197</v>
      </c>
      <c r="K145" s="196">
        <f t="shared" si="60"/>
        <v>1.4266181910828762E-3</v>
      </c>
    </row>
    <row r="146" spans="2:11" x14ac:dyDescent="0.25">
      <c r="B146" s="194" t="s">
        <v>133</v>
      </c>
      <c r="C146" s="195">
        <v>3277</v>
      </c>
      <c r="D146" s="195">
        <v>30</v>
      </c>
      <c r="E146" s="195">
        <v>711</v>
      </c>
      <c r="F146" s="195">
        <v>1264</v>
      </c>
      <c r="G146" s="195">
        <v>1135</v>
      </c>
      <c r="H146" s="195">
        <v>787</v>
      </c>
      <c r="I146" s="212">
        <f t="shared" si="62"/>
        <v>-0.30660792951541849</v>
      </c>
      <c r="J146" s="194">
        <f t="shared" si="61"/>
        <v>-348</v>
      </c>
      <c r="K146" s="196">
        <f t="shared" si="60"/>
        <v>5.6963395047296991E-4</v>
      </c>
    </row>
    <row r="147" spans="2:11" x14ac:dyDescent="0.25">
      <c r="B147" s="199" t="s">
        <v>147</v>
      </c>
      <c r="C147" s="200">
        <f t="shared" ref="C147" si="63">C139-SUM(C140:C146)</f>
        <v>10057</v>
      </c>
      <c r="D147" s="200">
        <f t="shared" ref="D147:H147" si="64">D139-SUM(D140:D146)</f>
        <v>3549</v>
      </c>
      <c r="E147" s="200">
        <f t="shared" si="64"/>
        <v>19290</v>
      </c>
      <c r="F147" s="200">
        <f t="shared" si="64"/>
        <v>21999</v>
      </c>
      <c r="G147" s="200">
        <f t="shared" si="64"/>
        <v>23185</v>
      </c>
      <c r="H147" s="200">
        <f t="shared" si="64"/>
        <v>22726</v>
      </c>
      <c r="I147" s="213">
        <f t="shared" si="62"/>
        <v>-1.9797282725900311E-2</v>
      </c>
      <c r="J147" s="199">
        <f>H147-G147</f>
        <v>-459</v>
      </c>
      <c r="K147" s="201">
        <f t="shared" si="60"/>
        <v>1.6449175550760753E-2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22394</v>
      </c>
      <c r="D149" s="209">
        <f t="shared" si="65"/>
        <v>11611</v>
      </c>
      <c r="E149" s="209">
        <f t="shared" si="65"/>
        <v>35683</v>
      </c>
      <c r="F149" s="209">
        <f t="shared" si="65"/>
        <v>36725</v>
      </c>
      <c r="G149" s="209">
        <f t="shared" si="65"/>
        <v>40047</v>
      </c>
      <c r="H149" s="209">
        <f t="shared" si="65"/>
        <v>37123</v>
      </c>
      <c r="I149" s="210">
        <f>IFERROR(H149/G149-1,"-")</f>
        <v>-7.3014208305241302E-2</v>
      </c>
      <c r="J149" s="209">
        <f>H149-G149</f>
        <v>-2924</v>
      </c>
      <c r="K149" s="210">
        <f t="shared" ref="K149:K161" si="66">H149/H$9</f>
        <v>2.6869785442704016E-2</v>
      </c>
    </row>
    <row r="150" spans="2:11" x14ac:dyDescent="0.25">
      <c r="B150" s="190" t="s">
        <v>99</v>
      </c>
      <c r="C150" s="191">
        <v>7858</v>
      </c>
      <c r="D150" s="191">
        <v>7860</v>
      </c>
      <c r="E150" s="191">
        <v>17725</v>
      </c>
      <c r="F150" s="191">
        <v>16941</v>
      </c>
      <c r="G150" s="191">
        <v>16143</v>
      </c>
      <c r="H150" s="191">
        <v>13495</v>
      </c>
      <c r="I150" s="211">
        <f>IFERROR(H150/G150-1,"-")</f>
        <v>-0.16403394660224246</v>
      </c>
      <c r="J150" s="190">
        <f t="shared" ref="J150:J160" si="67">H150-G150</f>
        <v>-2648</v>
      </c>
      <c r="K150" s="192">
        <f t="shared" si="66"/>
        <v>9.7677384518840265E-3</v>
      </c>
    </row>
    <row r="151" spans="2:11" x14ac:dyDescent="0.25">
      <c r="B151" s="194" t="s">
        <v>105</v>
      </c>
      <c r="C151" s="195">
        <v>3860</v>
      </c>
      <c r="D151" s="195">
        <v>6914</v>
      </c>
      <c r="E151" s="195">
        <v>12195</v>
      </c>
      <c r="F151" s="195">
        <v>11879</v>
      </c>
      <c r="G151" s="195">
        <v>11825</v>
      </c>
      <c r="H151" s="195">
        <v>9117</v>
      </c>
      <c r="I151" s="212">
        <f>IFERROR(H151/G151-1,"-")</f>
        <v>-0.22900634249471463</v>
      </c>
      <c r="J151" s="194">
        <f t="shared" si="67"/>
        <v>-2708</v>
      </c>
      <c r="K151" s="196">
        <f t="shared" si="66"/>
        <v>6.5989234135477338E-3</v>
      </c>
    </row>
    <row r="152" spans="2:11" x14ac:dyDescent="0.25">
      <c r="B152" s="194" t="s">
        <v>102</v>
      </c>
      <c r="C152" s="195">
        <v>3998</v>
      </c>
      <c r="D152" s="195">
        <v>946</v>
      </c>
      <c r="E152" s="195">
        <v>5530</v>
      </c>
      <c r="F152" s="195">
        <v>5062</v>
      </c>
      <c r="G152" s="195">
        <v>4318</v>
      </c>
      <c r="H152" s="195">
        <v>4378</v>
      </c>
      <c r="I152" s="212">
        <f>IFERROR(H152/G152-1,"-")</f>
        <v>1.3895321908290903E-2</v>
      </c>
      <c r="J152" s="194">
        <f t="shared" si="67"/>
        <v>60</v>
      </c>
      <c r="K152" s="196">
        <f t="shared" si="66"/>
        <v>3.1688150383362926E-3</v>
      </c>
    </row>
    <row r="153" spans="2:11" x14ac:dyDescent="0.25">
      <c r="B153" s="190" t="s">
        <v>109</v>
      </c>
      <c r="C153" s="191">
        <v>14536</v>
      </c>
      <c r="D153" s="191">
        <v>3751</v>
      </c>
      <c r="E153" s="191">
        <v>17958</v>
      </c>
      <c r="F153" s="191">
        <v>19784</v>
      </c>
      <c r="G153" s="191">
        <v>23904</v>
      </c>
      <c r="H153" s="191">
        <v>23628</v>
      </c>
      <c r="I153" s="211">
        <f>IFERROR(H153/G153-1,"-")</f>
        <v>-1.1546184738955856E-2</v>
      </c>
      <c r="J153" s="190">
        <f t="shared" si="67"/>
        <v>-276</v>
      </c>
      <c r="K153" s="192">
        <f t="shared" si="66"/>
        <v>1.7102046990819991E-2</v>
      </c>
    </row>
    <row r="154" spans="2:11" x14ac:dyDescent="0.25">
      <c r="B154" s="194" t="s">
        <v>112</v>
      </c>
      <c r="C154" s="195">
        <v>4906</v>
      </c>
      <c r="D154" s="195">
        <v>152</v>
      </c>
      <c r="E154" s="195">
        <v>6242</v>
      </c>
      <c r="F154" s="195">
        <v>6638</v>
      </c>
      <c r="G154" s="195">
        <v>7867</v>
      </c>
      <c r="H154" s="195">
        <v>6161</v>
      </c>
      <c r="I154" s="212">
        <f t="shared" ref="I154:I161" si="68">IFERROR(H154/G154-1,"-")</f>
        <v>-0.21685521799923735</v>
      </c>
      <c r="J154" s="194">
        <f t="shared" si="67"/>
        <v>-1706</v>
      </c>
      <c r="K154" s="196">
        <f t="shared" si="66"/>
        <v>4.4593580290520551E-3</v>
      </c>
    </row>
    <row r="155" spans="2:11" x14ac:dyDescent="0.25">
      <c r="B155" s="194" t="s">
        <v>115</v>
      </c>
      <c r="C155" s="195">
        <v>3835</v>
      </c>
      <c r="D155" s="195">
        <v>743</v>
      </c>
      <c r="E155" s="195">
        <v>4009</v>
      </c>
      <c r="F155" s="195">
        <v>4097</v>
      </c>
      <c r="G155" s="195">
        <v>4382</v>
      </c>
      <c r="H155" s="195">
        <v>4275</v>
      </c>
      <c r="I155" s="212">
        <f t="shared" si="68"/>
        <v>-2.4418073938840656E-2</v>
      </c>
      <c r="J155" s="194">
        <f t="shared" si="67"/>
        <v>-107</v>
      </c>
      <c r="K155" s="196">
        <f t="shared" si="66"/>
        <v>3.094263199837289E-3</v>
      </c>
    </row>
    <row r="156" spans="2:11" x14ac:dyDescent="0.25">
      <c r="B156" s="194" t="s">
        <v>118</v>
      </c>
      <c r="C156" s="195">
        <v>1701</v>
      </c>
      <c r="D156" s="195">
        <v>943</v>
      </c>
      <c r="E156" s="195">
        <v>2089</v>
      </c>
      <c r="F156" s="195">
        <v>2780</v>
      </c>
      <c r="G156" s="195">
        <v>3521</v>
      </c>
      <c r="H156" s="195">
        <v>5250</v>
      </c>
      <c r="I156" s="212">
        <f t="shared" si="68"/>
        <v>0.49105367793240551</v>
      </c>
      <c r="J156" s="194">
        <f t="shared" si="67"/>
        <v>1729</v>
      </c>
      <c r="K156" s="196">
        <f t="shared" si="66"/>
        <v>3.7999723506773721E-3</v>
      </c>
    </row>
    <row r="157" spans="2:11" x14ac:dyDescent="0.25">
      <c r="B157" s="194" t="s">
        <v>125</v>
      </c>
      <c r="C157" s="195">
        <v>495</v>
      </c>
      <c r="D157" s="195">
        <v>130</v>
      </c>
      <c r="E157" s="195">
        <v>589</v>
      </c>
      <c r="F157" s="195">
        <v>637</v>
      </c>
      <c r="G157" s="195">
        <v>880</v>
      </c>
      <c r="H157" s="195">
        <v>932</v>
      </c>
      <c r="I157" s="212">
        <f t="shared" si="68"/>
        <v>5.9090909090909083E-2</v>
      </c>
      <c r="J157" s="194">
        <f t="shared" si="67"/>
        <v>52</v>
      </c>
      <c r="K157" s="196">
        <f t="shared" si="66"/>
        <v>6.745855677773926E-4</v>
      </c>
    </row>
    <row r="158" spans="2:11" x14ac:dyDescent="0.25">
      <c r="B158" s="194" t="s">
        <v>121</v>
      </c>
      <c r="C158" s="195">
        <v>507</v>
      </c>
      <c r="D158" s="195">
        <v>133</v>
      </c>
      <c r="E158" s="195">
        <v>781</v>
      </c>
      <c r="F158" s="195">
        <v>950</v>
      </c>
      <c r="G158" s="195">
        <v>991</v>
      </c>
      <c r="H158" s="195">
        <v>916</v>
      </c>
      <c r="I158" s="212">
        <f t="shared" si="68"/>
        <v>-7.5681130171543876E-2</v>
      </c>
      <c r="J158" s="194">
        <f t="shared" si="67"/>
        <v>-75</v>
      </c>
      <c r="K158" s="196">
        <f t="shared" si="66"/>
        <v>6.6300469966104245E-4</v>
      </c>
    </row>
    <row r="159" spans="2:11" x14ac:dyDescent="0.25">
      <c r="B159" s="194" t="s">
        <v>130</v>
      </c>
      <c r="C159" s="195">
        <v>209</v>
      </c>
      <c r="D159" s="195">
        <v>21</v>
      </c>
      <c r="E159" s="195">
        <v>229</v>
      </c>
      <c r="F159" s="195">
        <v>227</v>
      </c>
      <c r="G159" s="195">
        <v>257</v>
      </c>
      <c r="H159" s="195">
        <v>181</v>
      </c>
      <c r="I159" s="212">
        <f t="shared" si="68"/>
        <v>-0.2957198443579766</v>
      </c>
      <c r="J159" s="194">
        <f t="shared" si="67"/>
        <v>-76</v>
      </c>
      <c r="K159" s="196">
        <f t="shared" si="66"/>
        <v>1.3100857056621036E-4</v>
      </c>
    </row>
    <row r="160" spans="2:11" x14ac:dyDescent="0.25">
      <c r="B160" s="194" t="s">
        <v>133</v>
      </c>
      <c r="C160" s="195">
        <v>277</v>
      </c>
      <c r="D160" s="195">
        <v>33</v>
      </c>
      <c r="E160" s="195">
        <v>356</v>
      </c>
      <c r="F160" s="195">
        <v>483</v>
      </c>
      <c r="G160" s="195">
        <v>361</v>
      </c>
      <c r="H160" s="195">
        <v>243</v>
      </c>
      <c r="I160" s="212">
        <f t="shared" si="68"/>
        <v>-0.32686980609418281</v>
      </c>
      <c r="J160" s="194">
        <f t="shared" si="67"/>
        <v>-118</v>
      </c>
      <c r="K160" s="196">
        <f t="shared" si="66"/>
        <v>1.7588443451706695E-4</v>
      </c>
    </row>
    <row r="161" spans="2:11" x14ac:dyDescent="0.25">
      <c r="B161" s="199" t="s">
        <v>147</v>
      </c>
      <c r="C161" s="200">
        <f t="shared" ref="C161" si="69">C153-SUM(C154:C160)</f>
        <v>2606</v>
      </c>
      <c r="D161" s="200">
        <f t="shared" ref="D161:H161" si="70">D153-SUM(D154:D160)</f>
        <v>1596</v>
      </c>
      <c r="E161" s="200">
        <f t="shared" si="70"/>
        <v>3663</v>
      </c>
      <c r="F161" s="200">
        <f t="shared" si="70"/>
        <v>3972</v>
      </c>
      <c r="G161" s="200">
        <f t="shared" si="70"/>
        <v>5645</v>
      </c>
      <c r="H161" s="200">
        <f t="shared" si="70"/>
        <v>5670</v>
      </c>
      <c r="I161" s="213">
        <f t="shared" si="68"/>
        <v>4.4286979627989886E-3</v>
      </c>
      <c r="J161" s="199">
        <f>H161-G161</f>
        <v>25</v>
      </c>
      <c r="K161" s="201">
        <f t="shared" si="66"/>
        <v>4.103970138731562E-3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96FE-84F1-4D33-B4D3-F55E4502221B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270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263</v>
      </c>
      <c r="D7" s="205" t="s">
        <v>264</v>
      </c>
      <c r="E7" s="205" t="s">
        <v>265</v>
      </c>
      <c r="F7" s="205" t="s">
        <v>266</v>
      </c>
      <c r="G7" s="205" t="s">
        <v>267</v>
      </c>
      <c r="H7" s="205" t="s">
        <v>268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263</v>
      </c>
      <c r="P7" s="205" t="s">
        <v>264</v>
      </c>
      <c r="Q7" s="205" t="s">
        <v>265</v>
      </c>
      <c r="R7" s="205" t="s">
        <v>266</v>
      </c>
      <c r="S7" s="205" t="s">
        <v>267</v>
      </c>
      <c r="T7" s="205" t="s">
        <v>268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54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222725</v>
      </c>
      <c r="D9" s="209">
        <f t="shared" si="0"/>
        <v>63150</v>
      </c>
      <c r="E9" s="209">
        <f t="shared" si="0"/>
        <v>297992</v>
      </c>
      <c r="F9" s="209">
        <f t="shared" si="0"/>
        <v>358076</v>
      </c>
      <c r="G9" s="209">
        <f t="shared" si="0"/>
        <v>390195</v>
      </c>
      <c r="H9" s="209">
        <f t="shared" si="0"/>
        <v>401915</v>
      </c>
      <c r="I9" s="210">
        <f>IFERROR(H9/G9-1,"-")</f>
        <v>3.0036263919322348E-2</v>
      </c>
      <c r="J9" s="209">
        <f t="shared" ref="J9:J21" si="1">H9-G9</f>
        <v>11720</v>
      </c>
      <c r="K9" s="210">
        <f t="shared" ref="K9:K21" si="2">H9/H$9</f>
        <v>1</v>
      </c>
      <c r="N9" s="187" t="s">
        <v>70</v>
      </c>
      <c r="O9" s="209">
        <f t="shared" ref="O9:T9" si="3">O10+O13</f>
        <v>13012</v>
      </c>
      <c r="P9" s="209">
        <f t="shared" si="3"/>
        <v>3291</v>
      </c>
      <c r="Q9" s="209">
        <f t="shared" si="3"/>
        <v>15796</v>
      </c>
      <c r="R9" s="209">
        <f t="shared" si="3"/>
        <v>16653</v>
      </c>
      <c r="S9" s="209">
        <f t="shared" si="3"/>
        <v>17056</v>
      </c>
      <c r="T9" s="209">
        <f t="shared" si="3"/>
        <v>17345</v>
      </c>
      <c r="U9" s="210">
        <f>IFERROR(T9/S9-1,"-")</f>
        <v>1.6944183864915585E-2</v>
      </c>
      <c r="V9" s="209">
        <f>T9-S9</f>
        <v>289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17411</v>
      </c>
      <c r="D10" s="191">
        <v>26183</v>
      </c>
      <c r="E10" s="191">
        <v>32045</v>
      </c>
      <c r="F10" s="191">
        <v>36011</v>
      </c>
      <c r="G10" s="191">
        <v>35766</v>
      </c>
      <c r="H10" s="191">
        <v>38326</v>
      </c>
      <c r="I10" s="211">
        <f>IFERROR(H10/G10-1,"-")</f>
        <v>7.1576357434435023E-2</v>
      </c>
      <c r="J10" s="190">
        <f t="shared" si="1"/>
        <v>2560</v>
      </c>
      <c r="K10" s="192">
        <f t="shared" si="2"/>
        <v>9.5358471318562385E-2</v>
      </c>
      <c r="N10" s="190" t="s">
        <v>99</v>
      </c>
      <c r="O10" s="191">
        <v>742</v>
      </c>
      <c r="P10" s="191">
        <v>1364</v>
      </c>
      <c r="Q10" s="191">
        <v>1214</v>
      </c>
      <c r="R10" s="191">
        <v>2178</v>
      </c>
      <c r="S10" s="191">
        <v>1502</v>
      </c>
      <c r="T10" s="191">
        <v>1199</v>
      </c>
      <c r="U10" s="211">
        <f>IFERROR(T10/S10-1,"-")</f>
        <v>-0.20173102529960052</v>
      </c>
      <c r="V10" s="190">
        <f t="shared" ref="V10:V20" si="5">T10-S10</f>
        <v>-303</v>
      </c>
      <c r="W10" s="192">
        <f t="shared" si="4"/>
        <v>6.9126549437878354E-2</v>
      </c>
    </row>
    <row r="11" spans="1:23" x14ac:dyDescent="0.25">
      <c r="A11" s="193" t="s">
        <v>102</v>
      </c>
      <c r="B11" s="194" t="s">
        <v>105</v>
      </c>
      <c r="C11" s="195">
        <v>10079</v>
      </c>
      <c r="D11" s="195">
        <v>21924</v>
      </c>
      <c r="E11" s="195">
        <v>19017</v>
      </c>
      <c r="F11" s="195">
        <v>19651</v>
      </c>
      <c r="G11" s="195">
        <v>16248</v>
      </c>
      <c r="H11" s="195">
        <v>15442</v>
      </c>
      <c r="I11" s="212">
        <f>IFERROR(H11/G11-1,"-")</f>
        <v>-4.9606105366814424E-2</v>
      </c>
      <c r="J11" s="194">
        <f t="shared" si="1"/>
        <v>-806</v>
      </c>
      <c r="K11" s="196">
        <f t="shared" si="2"/>
        <v>3.8421059179179678E-2</v>
      </c>
      <c r="N11" s="194" t="s">
        <v>105</v>
      </c>
      <c r="O11" s="195">
        <v>617</v>
      </c>
      <c r="P11" s="195">
        <v>1090</v>
      </c>
      <c r="Q11" s="195">
        <v>775</v>
      </c>
      <c r="R11" s="195">
        <v>1447</v>
      </c>
      <c r="S11" s="195">
        <v>1059</v>
      </c>
      <c r="T11" s="195">
        <v>656</v>
      </c>
      <c r="U11" s="212">
        <f>IFERROR(T11/S11-1,"-")</f>
        <v>-0.38054768649669501</v>
      </c>
      <c r="V11" s="194">
        <f t="shared" si="5"/>
        <v>-403</v>
      </c>
      <c r="W11" s="196">
        <f>T11/T$9</f>
        <v>3.7820697607379647E-2</v>
      </c>
    </row>
    <row r="12" spans="1:23" x14ac:dyDescent="0.25">
      <c r="A12" s="1"/>
      <c r="B12" s="194" t="s">
        <v>102</v>
      </c>
      <c r="C12" s="195">
        <v>7332</v>
      </c>
      <c r="D12" s="195">
        <v>4259</v>
      </c>
      <c r="E12" s="195">
        <v>13028</v>
      </c>
      <c r="F12" s="195">
        <v>16360</v>
      </c>
      <c r="G12" s="195">
        <v>19518</v>
      </c>
      <c r="H12" s="195">
        <v>22884</v>
      </c>
      <c r="I12" s="212">
        <f>IFERROR(H12/G12-1,"-")</f>
        <v>0.17245619428220094</v>
      </c>
      <c r="J12" s="194">
        <f t="shared" si="1"/>
        <v>3366</v>
      </c>
      <c r="K12" s="196">
        <f t="shared" si="2"/>
        <v>5.6937412139382707E-2</v>
      </c>
      <c r="N12" s="194" t="s">
        <v>102</v>
      </c>
      <c r="O12" s="195">
        <v>125</v>
      </c>
      <c r="P12" s="195">
        <v>274</v>
      </c>
      <c r="Q12" s="195">
        <v>439</v>
      </c>
      <c r="R12" s="195">
        <v>731</v>
      </c>
      <c r="S12" s="195">
        <v>443</v>
      </c>
      <c r="T12" s="195">
        <v>543</v>
      </c>
      <c r="U12" s="212">
        <f>IFERROR(T12/S12-1,"-")</f>
        <v>0.22573363431151239</v>
      </c>
      <c r="V12" s="194">
        <f t="shared" si="5"/>
        <v>100</v>
      </c>
      <c r="W12" s="196">
        <f t="shared" si="4"/>
        <v>3.13058518304987E-2</v>
      </c>
    </row>
    <row r="13" spans="1:23" s="74" customFormat="1" x14ac:dyDescent="0.25">
      <c r="B13" s="190" t="s">
        <v>109</v>
      </c>
      <c r="C13" s="191">
        <v>205314</v>
      </c>
      <c r="D13" s="191">
        <v>36967</v>
      </c>
      <c r="E13" s="191">
        <v>265947</v>
      </c>
      <c r="F13" s="191">
        <v>322065</v>
      </c>
      <c r="G13" s="191">
        <v>354429</v>
      </c>
      <c r="H13" s="191">
        <v>363589</v>
      </c>
      <c r="I13" s="211">
        <f>IFERROR(H13/G13-1,"-")</f>
        <v>2.5844386322789514E-2</v>
      </c>
      <c r="J13" s="190">
        <f t="shared" si="1"/>
        <v>9160</v>
      </c>
      <c r="K13" s="192">
        <f t="shared" si="2"/>
        <v>0.90464152868143766</v>
      </c>
      <c r="N13" s="190" t="s">
        <v>109</v>
      </c>
      <c r="O13" s="191">
        <v>12270</v>
      </c>
      <c r="P13" s="191">
        <v>1927</v>
      </c>
      <c r="Q13" s="191">
        <v>14582</v>
      </c>
      <c r="R13" s="191">
        <v>14475</v>
      </c>
      <c r="S13" s="191">
        <v>15554</v>
      </c>
      <c r="T13" s="191">
        <v>16146</v>
      </c>
      <c r="U13" s="211">
        <f>IFERROR(T13/S13-1,"-")</f>
        <v>3.8060948952038043E-2</v>
      </c>
      <c r="V13" s="190">
        <f t="shared" si="5"/>
        <v>592</v>
      </c>
      <c r="W13" s="192">
        <f t="shared" si="4"/>
        <v>0.93087345056212167</v>
      </c>
    </row>
    <row r="14" spans="1:23" s="74" customFormat="1" x14ac:dyDescent="0.25">
      <c r="B14" s="194" t="s">
        <v>112</v>
      </c>
      <c r="C14" s="195">
        <v>88139</v>
      </c>
      <c r="D14" s="195">
        <v>1875</v>
      </c>
      <c r="E14" s="195">
        <v>106123</v>
      </c>
      <c r="F14" s="195">
        <v>143316</v>
      </c>
      <c r="G14" s="195">
        <v>165192</v>
      </c>
      <c r="H14" s="195">
        <v>171160</v>
      </c>
      <c r="I14" s="212">
        <f t="shared" ref="I14:I21" si="6">IFERROR(H14/G14-1,"-")</f>
        <v>3.6127657513681077E-2</v>
      </c>
      <c r="J14" s="194">
        <f t="shared" si="1"/>
        <v>5968</v>
      </c>
      <c r="K14" s="196">
        <f t="shared" si="2"/>
        <v>0.4258611895550054</v>
      </c>
      <c r="N14" s="194" t="s">
        <v>112</v>
      </c>
      <c r="O14" s="195">
        <v>6096</v>
      </c>
      <c r="P14" s="195">
        <v>67</v>
      </c>
      <c r="Q14" s="195">
        <v>5025</v>
      </c>
      <c r="R14" s="195">
        <v>5503</v>
      </c>
      <c r="S14" s="195">
        <v>6655</v>
      </c>
      <c r="T14" s="195">
        <v>6578</v>
      </c>
      <c r="U14" s="212">
        <f t="shared" ref="U14:U21" si="7">IFERROR(T14/S14-1,"-")</f>
        <v>-1.1570247933884281E-2</v>
      </c>
      <c r="V14" s="194">
        <f t="shared" si="5"/>
        <v>-77</v>
      </c>
      <c r="W14" s="196">
        <f t="shared" si="4"/>
        <v>0.37924473911790141</v>
      </c>
    </row>
    <row r="15" spans="1:23" x14ac:dyDescent="0.25">
      <c r="A15" s="1"/>
      <c r="B15" s="194" t="s">
        <v>115</v>
      </c>
      <c r="C15" s="195">
        <v>14632</v>
      </c>
      <c r="D15" s="195">
        <v>3714</v>
      </c>
      <c r="E15" s="195">
        <v>17211</v>
      </c>
      <c r="F15" s="195">
        <v>19006</v>
      </c>
      <c r="G15" s="195">
        <v>21628</v>
      </c>
      <c r="H15" s="195">
        <v>23369</v>
      </c>
      <c r="I15" s="212">
        <f t="shared" si="6"/>
        <v>8.0497503236545143E-2</v>
      </c>
      <c r="J15" s="194">
        <f t="shared" si="1"/>
        <v>1741</v>
      </c>
      <c r="K15" s="196">
        <f t="shared" si="2"/>
        <v>5.8144134953908168E-2</v>
      </c>
      <c r="N15" s="194" t="s">
        <v>115</v>
      </c>
      <c r="O15" s="195">
        <v>664</v>
      </c>
      <c r="P15" s="195">
        <v>166</v>
      </c>
      <c r="Q15" s="195">
        <v>1436</v>
      </c>
      <c r="R15" s="195">
        <v>1030</v>
      </c>
      <c r="S15" s="195">
        <v>1161</v>
      </c>
      <c r="T15" s="195">
        <v>1176</v>
      </c>
      <c r="U15" s="212">
        <f t="shared" si="7"/>
        <v>1.2919896640826822E-2</v>
      </c>
      <c r="V15" s="194">
        <f t="shared" si="5"/>
        <v>15</v>
      </c>
      <c r="W15" s="196">
        <f t="shared" si="4"/>
        <v>6.7800518881522054E-2</v>
      </c>
    </row>
    <row r="16" spans="1:23" x14ac:dyDescent="0.25">
      <c r="A16" s="1"/>
      <c r="B16" s="194" t="s">
        <v>118</v>
      </c>
      <c r="C16" s="195">
        <v>5438</v>
      </c>
      <c r="D16" s="195">
        <v>5422</v>
      </c>
      <c r="E16" s="195">
        <v>10929</v>
      </c>
      <c r="F16" s="195">
        <v>13221</v>
      </c>
      <c r="G16" s="195">
        <v>15292</v>
      </c>
      <c r="H16" s="195">
        <v>14056</v>
      </c>
      <c r="I16" s="212">
        <f t="shared" si="6"/>
        <v>-8.082657598744436E-2</v>
      </c>
      <c r="J16" s="194">
        <f t="shared" si="1"/>
        <v>-1236</v>
      </c>
      <c r="K16" s="196">
        <f t="shared" si="2"/>
        <v>3.4972568826741976E-2</v>
      </c>
      <c r="N16" s="194" t="s">
        <v>118</v>
      </c>
      <c r="O16" s="195">
        <v>466</v>
      </c>
      <c r="P16" s="195">
        <v>477</v>
      </c>
      <c r="Q16" s="195">
        <v>1508</v>
      </c>
      <c r="R16" s="195">
        <v>1311</v>
      </c>
      <c r="S16" s="195">
        <v>1186</v>
      </c>
      <c r="T16" s="195">
        <v>1319</v>
      </c>
      <c r="U16" s="212">
        <f t="shared" si="7"/>
        <v>0.11214165261382791</v>
      </c>
      <c r="V16" s="194">
        <f t="shared" si="5"/>
        <v>133</v>
      </c>
      <c r="W16" s="196">
        <f t="shared" si="4"/>
        <v>7.6044969731911216E-2</v>
      </c>
    </row>
    <row r="17" spans="1:23" x14ac:dyDescent="0.25">
      <c r="A17" s="1"/>
      <c r="B17" s="194" t="s">
        <v>125</v>
      </c>
      <c r="C17" s="195">
        <v>8166</v>
      </c>
      <c r="D17" s="195">
        <v>839</v>
      </c>
      <c r="E17" s="195">
        <v>16710</v>
      </c>
      <c r="F17" s="195">
        <v>14905</v>
      </c>
      <c r="G17" s="195">
        <v>15346</v>
      </c>
      <c r="H17" s="195">
        <v>15373</v>
      </c>
      <c r="I17" s="212">
        <f t="shared" si="6"/>
        <v>1.7594161344975934E-3</v>
      </c>
      <c r="J17" s="194">
        <f t="shared" si="1"/>
        <v>27</v>
      </c>
      <c r="K17" s="196">
        <f t="shared" si="2"/>
        <v>3.8249381088041004E-2</v>
      </c>
      <c r="N17" s="194" t="s">
        <v>125</v>
      </c>
      <c r="O17" s="195">
        <v>359</v>
      </c>
      <c r="P17" s="195">
        <v>29</v>
      </c>
      <c r="Q17" s="195">
        <v>717</v>
      </c>
      <c r="R17" s="195">
        <v>467</v>
      </c>
      <c r="S17" s="195">
        <v>499</v>
      </c>
      <c r="T17" s="195">
        <v>540</v>
      </c>
      <c r="U17" s="212">
        <f t="shared" si="7"/>
        <v>8.21643286573146E-2</v>
      </c>
      <c r="V17" s="194">
        <f t="shared" si="5"/>
        <v>41</v>
      </c>
      <c r="W17" s="196">
        <f t="shared" si="4"/>
        <v>3.1132891323147883E-2</v>
      </c>
    </row>
    <row r="18" spans="1:23" x14ac:dyDescent="0.25">
      <c r="A18" s="1"/>
      <c r="B18" s="194" t="s">
        <v>121</v>
      </c>
      <c r="C18" s="195">
        <v>3282</v>
      </c>
      <c r="D18" s="195">
        <v>831</v>
      </c>
      <c r="E18" s="195">
        <v>5560</v>
      </c>
      <c r="F18" s="195">
        <v>5478</v>
      </c>
      <c r="G18" s="195">
        <v>6691</v>
      </c>
      <c r="H18" s="195">
        <v>5707</v>
      </c>
      <c r="I18" s="212">
        <f t="shared" si="6"/>
        <v>-0.14706321924973842</v>
      </c>
      <c r="J18" s="194">
        <f t="shared" si="1"/>
        <v>-984</v>
      </c>
      <c r="K18" s="196">
        <f t="shared" si="2"/>
        <v>1.4199519798962466E-2</v>
      </c>
      <c r="N18" s="194" t="s">
        <v>121</v>
      </c>
      <c r="O18" s="195">
        <v>190</v>
      </c>
      <c r="P18" s="195">
        <v>11</v>
      </c>
      <c r="Q18" s="195">
        <v>449</v>
      </c>
      <c r="R18" s="195">
        <v>244</v>
      </c>
      <c r="S18" s="195">
        <v>336</v>
      </c>
      <c r="T18" s="195">
        <v>342</v>
      </c>
      <c r="U18" s="212">
        <f t="shared" si="7"/>
        <v>1.7857142857142794E-2</v>
      </c>
      <c r="V18" s="194">
        <f t="shared" si="5"/>
        <v>6</v>
      </c>
      <c r="W18" s="196">
        <f t="shared" si="4"/>
        <v>1.9717497837993658E-2</v>
      </c>
    </row>
    <row r="19" spans="1:23" x14ac:dyDescent="0.25">
      <c r="A19" s="193" t="s">
        <v>146</v>
      </c>
      <c r="B19" s="194" t="s">
        <v>130</v>
      </c>
      <c r="C19" s="195">
        <v>10352</v>
      </c>
      <c r="D19" s="195">
        <v>148</v>
      </c>
      <c r="E19" s="195">
        <v>10735</v>
      </c>
      <c r="F19" s="195">
        <v>13078</v>
      </c>
      <c r="G19" s="195">
        <v>11807</v>
      </c>
      <c r="H19" s="195">
        <v>11838</v>
      </c>
      <c r="I19" s="212">
        <f t="shared" si="6"/>
        <v>2.6255611078174201E-3</v>
      </c>
      <c r="J19" s="194">
        <f t="shared" si="1"/>
        <v>31</v>
      </c>
      <c r="K19" s="196">
        <f t="shared" si="2"/>
        <v>2.9453989027530696E-2</v>
      </c>
      <c r="N19" s="194" t="s">
        <v>130</v>
      </c>
      <c r="O19" s="195">
        <v>380</v>
      </c>
      <c r="P19" s="195">
        <v>15</v>
      </c>
      <c r="Q19" s="195">
        <v>219</v>
      </c>
      <c r="R19" s="195">
        <v>294</v>
      </c>
      <c r="S19" s="195">
        <v>182</v>
      </c>
      <c r="T19" s="195">
        <v>245</v>
      </c>
      <c r="U19" s="212">
        <f t="shared" si="7"/>
        <v>0.34615384615384626</v>
      </c>
      <c r="V19" s="194">
        <f t="shared" si="5"/>
        <v>63</v>
      </c>
      <c r="W19" s="196">
        <f t="shared" si="4"/>
        <v>1.4125108100317094E-2</v>
      </c>
    </row>
    <row r="20" spans="1:23" x14ac:dyDescent="0.25">
      <c r="A20" s="198" t="s">
        <v>147</v>
      </c>
      <c r="B20" s="194" t="s">
        <v>133</v>
      </c>
      <c r="C20" s="195">
        <v>16006</v>
      </c>
      <c r="D20" s="195">
        <v>1128</v>
      </c>
      <c r="E20" s="195">
        <v>10293</v>
      </c>
      <c r="F20" s="195">
        <v>13405</v>
      </c>
      <c r="G20" s="195">
        <v>16210</v>
      </c>
      <c r="H20" s="195">
        <v>11603</v>
      </c>
      <c r="I20" s="212">
        <f t="shared" si="6"/>
        <v>-0.28420727945712521</v>
      </c>
      <c r="J20" s="194">
        <f t="shared" si="1"/>
        <v>-4607</v>
      </c>
      <c r="K20" s="196">
        <f t="shared" si="2"/>
        <v>2.8869288282348259E-2</v>
      </c>
      <c r="N20" s="194" t="s">
        <v>133</v>
      </c>
      <c r="O20" s="195">
        <v>656</v>
      </c>
      <c r="P20" s="195">
        <v>4</v>
      </c>
      <c r="Q20" s="195">
        <v>163</v>
      </c>
      <c r="R20" s="195">
        <v>282</v>
      </c>
      <c r="S20" s="195">
        <v>305</v>
      </c>
      <c r="T20" s="195">
        <v>269</v>
      </c>
      <c r="U20" s="212">
        <f t="shared" si="7"/>
        <v>-0.11803278688524588</v>
      </c>
      <c r="V20" s="194">
        <f t="shared" si="5"/>
        <v>-36</v>
      </c>
      <c r="W20" s="196">
        <f t="shared" si="4"/>
        <v>1.5508792159123666E-2</v>
      </c>
    </row>
    <row r="21" spans="1:23" x14ac:dyDescent="0.25">
      <c r="B21" s="199" t="s">
        <v>147</v>
      </c>
      <c r="C21" s="200">
        <f t="shared" ref="C21" si="8">C13-SUM(C14:C20)</f>
        <v>59299</v>
      </c>
      <c r="D21" s="200">
        <f t="shared" ref="D21:H21" si="9">D13-SUM(D14:D20)</f>
        <v>23010</v>
      </c>
      <c r="E21" s="200">
        <f t="shared" si="9"/>
        <v>88386</v>
      </c>
      <c r="F21" s="200">
        <f t="shared" si="9"/>
        <v>99656</v>
      </c>
      <c r="G21" s="200">
        <f t="shared" si="9"/>
        <v>102263</v>
      </c>
      <c r="H21" s="200">
        <f t="shared" si="9"/>
        <v>110483</v>
      </c>
      <c r="I21" s="213">
        <f t="shared" si="6"/>
        <v>8.0380978457506691E-2</v>
      </c>
      <c r="J21" s="199">
        <f t="shared" si="1"/>
        <v>8220</v>
      </c>
      <c r="K21" s="201">
        <f t="shared" si="2"/>
        <v>0.27489145714889962</v>
      </c>
      <c r="N21" s="199" t="s">
        <v>147</v>
      </c>
      <c r="O21" s="200">
        <f t="shared" ref="O21:T21" si="10">O13-SUM(O14:O20)</f>
        <v>3459</v>
      </c>
      <c r="P21" s="200">
        <f t="shared" si="10"/>
        <v>1158</v>
      </c>
      <c r="Q21" s="200">
        <f t="shared" si="10"/>
        <v>5065</v>
      </c>
      <c r="R21" s="200">
        <f t="shared" si="10"/>
        <v>5344</v>
      </c>
      <c r="S21" s="200">
        <f t="shared" si="10"/>
        <v>5230</v>
      </c>
      <c r="T21" s="200">
        <f t="shared" si="10"/>
        <v>5677</v>
      </c>
      <c r="U21" s="213">
        <f t="shared" si="7"/>
        <v>8.5468451242829868E-2</v>
      </c>
      <c r="V21" s="199">
        <f>T21-S21</f>
        <v>447</v>
      </c>
      <c r="W21" s="201">
        <f t="shared" si="4"/>
        <v>0.32729893341020466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64346</v>
      </c>
      <c r="D23" s="209">
        <f t="shared" si="11"/>
        <v>19329</v>
      </c>
      <c r="E23" s="209">
        <f t="shared" si="11"/>
        <v>72642</v>
      </c>
      <c r="F23" s="209">
        <f t="shared" si="11"/>
        <v>109328</v>
      </c>
      <c r="G23" s="209">
        <f t="shared" si="11"/>
        <v>120253</v>
      </c>
      <c r="H23" s="209">
        <f t="shared" si="11"/>
        <v>122182</v>
      </c>
      <c r="I23" s="210">
        <f>IFERROR(H23/G23-1,"-")</f>
        <v>1.6041179845825093E-2</v>
      </c>
      <c r="J23" s="209">
        <f>H23-G23</f>
        <v>1929</v>
      </c>
      <c r="K23" s="210">
        <f t="shared" ref="K23:K35" si="12">H23/H$9</f>
        <v>0.3039996019058756</v>
      </c>
    </row>
    <row r="24" spans="1:23" x14ac:dyDescent="0.25">
      <c r="B24" s="190" t="s">
        <v>99</v>
      </c>
      <c r="C24" s="191">
        <v>3630</v>
      </c>
      <c r="D24" s="191">
        <v>10513</v>
      </c>
      <c r="E24" s="191">
        <v>6664</v>
      </c>
      <c r="F24" s="191">
        <v>8792</v>
      </c>
      <c r="G24" s="191">
        <v>8753</v>
      </c>
      <c r="H24" s="191">
        <v>7492</v>
      </c>
      <c r="I24" s="211">
        <f>IFERROR(H24/G24-1,"-")</f>
        <v>-0.14406489203701589</v>
      </c>
      <c r="J24" s="190">
        <f t="shared" ref="J24:J34" si="13">H24-G24</f>
        <v>-1261</v>
      </c>
      <c r="K24" s="192">
        <f t="shared" si="12"/>
        <v>1.8640757374071632E-2</v>
      </c>
    </row>
    <row r="25" spans="1:23" x14ac:dyDescent="0.25">
      <c r="B25" s="194" t="s">
        <v>105</v>
      </c>
      <c r="C25" s="195">
        <v>2906</v>
      </c>
      <c r="D25" s="195">
        <v>8856</v>
      </c>
      <c r="E25" s="195">
        <v>4360</v>
      </c>
      <c r="F25" s="195">
        <v>4695</v>
      </c>
      <c r="G25" s="195">
        <v>4576</v>
      </c>
      <c r="H25" s="195">
        <v>3004</v>
      </c>
      <c r="I25" s="212">
        <f>IFERROR(H25/G25-1,"-")</f>
        <v>-0.34353146853146854</v>
      </c>
      <c r="J25" s="194">
        <f t="shared" si="13"/>
        <v>-1572</v>
      </c>
      <c r="K25" s="196">
        <f t="shared" si="12"/>
        <v>7.4742171852257315E-3</v>
      </c>
    </row>
    <row r="26" spans="1:23" x14ac:dyDescent="0.25">
      <c r="B26" s="194" t="s">
        <v>102</v>
      </c>
      <c r="C26" s="195">
        <v>724</v>
      </c>
      <c r="D26" s="195">
        <v>1657</v>
      </c>
      <c r="E26" s="195">
        <v>2304</v>
      </c>
      <c r="F26" s="195">
        <v>4097</v>
      </c>
      <c r="G26" s="195">
        <v>4177</v>
      </c>
      <c r="H26" s="195">
        <v>4488</v>
      </c>
      <c r="I26" s="212">
        <f>IFERROR(H26/G26-1,"-")</f>
        <v>7.4455350730189052E-2</v>
      </c>
      <c r="J26" s="194">
        <f t="shared" si="13"/>
        <v>311</v>
      </c>
      <c r="K26" s="196">
        <f t="shared" si="12"/>
        <v>1.11665401888459E-2</v>
      </c>
    </row>
    <row r="27" spans="1:23" x14ac:dyDescent="0.25">
      <c r="B27" s="190" t="s">
        <v>109</v>
      </c>
      <c r="C27" s="191">
        <v>60716</v>
      </c>
      <c r="D27" s="191">
        <v>8816</v>
      </c>
      <c r="E27" s="191">
        <v>65978</v>
      </c>
      <c r="F27" s="191">
        <v>100536</v>
      </c>
      <c r="G27" s="191">
        <v>111500</v>
      </c>
      <c r="H27" s="191">
        <v>114690</v>
      </c>
      <c r="I27" s="211">
        <f>IFERROR(H27/G27-1,"-")</f>
        <v>2.8609865470851981E-2</v>
      </c>
      <c r="J27" s="190">
        <f t="shared" si="13"/>
        <v>3190</v>
      </c>
      <c r="K27" s="192">
        <f t="shared" si="12"/>
        <v>0.28535884453180399</v>
      </c>
    </row>
    <row r="28" spans="1:23" x14ac:dyDescent="0.25">
      <c r="B28" s="194" t="s">
        <v>112</v>
      </c>
      <c r="C28" s="195">
        <v>32787</v>
      </c>
      <c r="D28" s="195">
        <v>714</v>
      </c>
      <c r="E28" s="195">
        <v>29557</v>
      </c>
      <c r="F28" s="195">
        <v>50982</v>
      </c>
      <c r="G28" s="195">
        <v>58946</v>
      </c>
      <c r="H28" s="195">
        <v>64601</v>
      </c>
      <c r="I28" s="212">
        <f t="shared" ref="I28:I35" si="14">IFERROR(H28/G28-1,"-")</f>
        <v>9.5935262782885999E-2</v>
      </c>
      <c r="J28" s="194">
        <f t="shared" si="13"/>
        <v>5655</v>
      </c>
      <c r="K28" s="196">
        <f t="shared" si="12"/>
        <v>0.16073299080651382</v>
      </c>
    </row>
    <row r="29" spans="1:23" x14ac:dyDescent="0.25">
      <c r="B29" s="194" t="s">
        <v>115</v>
      </c>
      <c r="C29" s="195">
        <v>5288</v>
      </c>
      <c r="D29" s="195">
        <v>959</v>
      </c>
      <c r="E29" s="195">
        <v>4588</v>
      </c>
      <c r="F29" s="195">
        <v>5359</v>
      </c>
      <c r="G29" s="195">
        <v>6213</v>
      </c>
      <c r="H29" s="195">
        <v>5846</v>
      </c>
      <c r="I29" s="212">
        <f t="shared" si="14"/>
        <v>-5.9069692580073996E-2</v>
      </c>
      <c r="J29" s="194">
        <f t="shared" si="13"/>
        <v>-367</v>
      </c>
      <c r="K29" s="196">
        <f t="shared" si="12"/>
        <v>1.4545364069517187E-2</v>
      </c>
    </row>
    <row r="30" spans="1:23" x14ac:dyDescent="0.25">
      <c r="B30" s="194" t="s">
        <v>118</v>
      </c>
      <c r="C30" s="195">
        <v>1832</v>
      </c>
      <c r="D30" s="195">
        <v>1334</v>
      </c>
      <c r="E30" s="195">
        <v>3650</v>
      </c>
      <c r="F30" s="195">
        <v>6016</v>
      </c>
      <c r="G30" s="195">
        <v>8156</v>
      </c>
      <c r="H30" s="195">
        <v>4482</v>
      </c>
      <c r="I30" s="212">
        <f t="shared" si="14"/>
        <v>-0.45046591466405106</v>
      </c>
      <c r="J30" s="194">
        <f t="shared" si="13"/>
        <v>-3674</v>
      </c>
      <c r="K30" s="196">
        <f t="shared" si="12"/>
        <v>1.1151611659181668E-2</v>
      </c>
    </row>
    <row r="31" spans="1:23" x14ac:dyDescent="0.25">
      <c r="B31" s="194" t="s">
        <v>125</v>
      </c>
      <c r="C31" s="195">
        <v>2275</v>
      </c>
      <c r="D31" s="195">
        <v>258</v>
      </c>
      <c r="E31" s="195">
        <v>3985</v>
      </c>
      <c r="F31" s="195">
        <v>4673</v>
      </c>
      <c r="G31" s="195">
        <v>3896</v>
      </c>
      <c r="H31" s="195">
        <v>3823</v>
      </c>
      <c r="I31" s="212">
        <f t="shared" si="14"/>
        <v>-1.8737166324435339E-2</v>
      </c>
      <c r="J31" s="194">
        <f t="shared" si="13"/>
        <v>-73</v>
      </c>
      <c r="K31" s="196">
        <f t="shared" si="12"/>
        <v>9.5119614843934656E-3</v>
      </c>
    </row>
    <row r="32" spans="1:23" x14ac:dyDescent="0.25">
      <c r="B32" s="194" t="s">
        <v>121</v>
      </c>
      <c r="C32" s="195">
        <v>1200</v>
      </c>
      <c r="D32" s="195">
        <v>342</v>
      </c>
      <c r="E32" s="195">
        <v>1856</v>
      </c>
      <c r="F32" s="195">
        <v>1881</v>
      </c>
      <c r="G32" s="195">
        <v>2098</v>
      </c>
      <c r="H32" s="195">
        <v>1849</v>
      </c>
      <c r="I32" s="212">
        <f t="shared" si="14"/>
        <v>-0.11868446139180167</v>
      </c>
      <c r="J32" s="194">
        <f t="shared" si="13"/>
        <v>-249</v>
      </c>
      <c r="K32" s="196">
        <f t="shared" si="12"/>
        <v>4.6004752248609785E-3</v>
      </c>
    </row>
    <row r="33" spans="2:11" x14ac:dyDescent="0.25">
      <c r="B33" s="194" t="s">
        <v>130</v>
      </c>
      <c r="C33" s="195">
        <v>1994</v>
      </c>
      <c r="D33" s="195">
        <v>24</v>
      </c>
      <c r="E33" s="195">
        <v>1324</v>
      </c>
      <c r="F33" s="195">
        <v>2226</v>
      </c>
      <c r="G33" s="195">
        <v>1689</v>
      </c>
      <c r="H33" s="195">
        <v>2095</v>
      </c>
      <c r="I33" s="212">
        <f t="shared" si="14"/>
        <v>0.24037892243931314</v>
      </c>
      <c r="J33" s="194">
        <f t="shared" si="13"/>
        <v>406</v>
      </c>
      <c r="K33" s="196">
        <f t="shared" si="12"/>
        <v>5.21254494109451E-3</v>
      </c>
    </row>
    <row r="34" spans="2:11" x14ac:dyDescent="0.25">
      <c r="B34" s="194" t="s">
        <v>133</v>
      </c>
      <c r="C34" s="195">
        <v>1701</v>
      </c>
      <c r="D34" s="195">
        <v>107</v>
      </c>
      <c r="E34" s="195">
        <v>798</v>
      </c>
      <c r="F34" s="195">
        <v>1852</v>
      </c>
      <c r="G34" s="195">
        <v>2086</v>
      </c>
      <c r="H34" s="195">
        <v>1198</v>
      </c>
      <c r="I34" s="212">
        <f t="shared" si="14"/>
        <v>-0.42569511025886864</v>
      </c>
      <c r="J34" s="194">
        <f t="shared" si="13"/>
        <v>-888</v>
      </c>
      <c r="K34" s="196">
        <f t="shared" si="12"/>
        <v>2.9807297562917533E-3</v>
      </c>
    </row>
    <row r="35" spans="2:11" x14ac:dyDescent="0.25">
      <c r="B35" s="199" t="s">
        <v>147</v>
      </c>
      <c r="C35" s="200">
        <f t="shared" ref="C35" si="15">C27-SUM(C28:C34)</f>
        <v>13639</v>
      </c>
      <c r="D35" s="200">
        <f t="shared" ref="D35:H35" si="16">D27-SUM(D28:D34)</f>
        <v>5078</v>
      </c>
      <c r="E35" s="200">
        <f t="shared" si="16"/>
        <v>20220</v>
      </c>
      <c r="F35" s="200">
        <f t="shared" si="16"/>
        <v>27547</v>
      </c>
      <c r="G35" s="200">
        <f t="shared" si="16"/>
        <v>28416</v>
      </c>
      <c r="H35" s="200">
        <f t="shared" si="16"/>
        <v>30796</v>
      </c>
      <c r="I35" s="213">
        <f t="shared" si="14"/>
        <v>8.3755630630630629E-2</v>
      </c>
      <c r="J35" s="199">
        <f>H35-G35</f>
        <v>2380</v>
      </c>
      <c r="K35" s="201">
        <f t="shared" si="12"/>
        <v>7.6623166589950609E-2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102171</v>
      </c>
      <c r="D37" s="209">
        <f t="shared" si="17"/>
        <v>32466</v>
      </c>
      <c r="E37" s="209">
        <f t="shared" si="17"/>
        <v>158034</v>
      </c>
      <c r="F37" s="209">
        <f t="shared" si="17"/>
        <v>170056</v>
      </c>
      <c r="G37" s="209">
        <f t="shared" si="17"/>
        <v>177446</v>
      </c>
      <c r="H37" s="209">
        <f t="shared" si="17"/>
        <v>179088</v>
      </c>
      <c r="I37" s="210">
        <f>IFERROR(H37/G37-1,"-")</f>
        <v>9.253519380543862E-3</v>
      </c>
      <c r="J37" s="209">
        <f>H37-G37</f>
        <v>1642</v>
      </c>
      <c r="K37" s="210">
        <f t="shared" ref="K37:K49" si="18">H37/H$9</f>
        <v>0.44558675341801129</v>
      </c>
    </row>
    <row r="38" spans="2:11" x14ac:dyDescent="0.25">
      <c r="B38" s="190" t="s">
        <v>99</v>
      </c>
      <c r="C38" s="191">
        <v>4287</v>
      </c>
      <c r="D38" s="191">
        <v>11116</v>
      </c>
      <c r="E38" s="191">
        <v>8888</v>
      </c>
      <c r="F38" s="191">
        <v>8269</v>
      </c>
      <c r="G38" s="191">
        <v>7456</v>
      </c>
      <c r="H38" s="191">
        <v>8671</v>
      </c>
      <c r="I38" s="211">
        <f>IFERROR(H38/G38-1,"-")</f>
        <v>0.16295600858369097</v>
      </c>
      <c r="J38" s="190">
        <f t="shared" ref="J38:J48" si="19">H38-G38</f>
        <v>1215</v>
      </c>
      <c r="K38" s="192">
        <f t="shared" si="18"/>
        <v>2.1574213453093315E-2</v>
      </c>
    </row>
    <row r="39" spans="2:11" x14ac:dyDescent="0.25">
      <c r="B39" s="194" t="s">
        <v>105</v>
      </c>
      <c r="C39" s="195">
        <v>3014</v>
      </c>
      <c r="D39" s="195">
        <v>10145</v>
      </c>
      <c r="E39" s="195">
        <v>6175</v>
      </c>
      <c r="F39" s="195">
        <v>4855</v>
      </c>
      <c r="G39" s="195">
        <v>3698</v>
      </c>
      <c r="H39" s="195">
        <v>4549</v>
      </c>
      <c r="I39" s="212">
        <f>IFERROR(H39/G39-1,"-")</f>
        <v>0.23012439156300712</v>
      </c>
      <c r="J39" s="194">
        <f t="shared" si="19"/>
        <v>851</v>
      </c>
      <c r="K39" s="196">
        <f t="shared" si="18"/>
        <v>1.1318313573765598E-2</v>
      </c>
    </row>
    <row r="40" spans="2:11" x14ac:dyDescent="0.25">
      <c r="B40" s="194" t="s">
        <v>102</v>
      </c>
      <c r="C40" s="195">
        <v>1273</v>
      </c>
      <c r="D40" s="195">
        <v>971</v>
      </c>
      <c r="E40" s="195">
        <v>2713</v>
      </c>
      <c r="F40" s="195">
        <v>3414</v>
      </c>
      <c r="G40" s="195">
        <v>3758</v>
      </c>
      <c r="H40" s="195">
        <v>4122</v>
      </c>
      <c r="I40" s="212">
        <f>IFERROR(H40/G40-1,"-")</f>
        <v>9.6860031931878643E-2</v>
      </c>
      <c r="J40" s="194">
        <f t="shared" si="19"/>
        <v>364</v>
      </c>
      <c r="K40" s="196">
        <f t="shared" si="18"/>
        <v>1.0255899879327719E-2</v>
      </c>
    </row>
    <row r="41" spans="2:11" x14ac:dyDescent="0.25">
      <c r="B41" s="190" t="s">
        <v>109</v>
      </c>
      <c r="C41" s="191">
        <v>97884</v>
      </c>
      <c r="D41" s="191">
        <v>21350</v>
      </c>
      <c r="E41" s="191">
        <v>149146</v>
      </c>
      <c r="F41" s="191">
        <v>161787</v>
      </c>
      <c r="G41" s="191">
        <v>169990</v>
      </c>
      <c r="H41" s="191">
        <v>170417</v>
      </c>
      <c r="I41" s="211">
        <f>IFERROR(H41/G41-1,"-")</f>
        <v>2.5119124654391367E-3</v>
      </c>
      <c r="J41" s="190">
        <f t="shared" si="19"/>
        <v>427</v>
      </c>
      <c r="K41" s="192">
        <f t="shared" si="18"/>
        <v>0.42401253996491794</v>
      </c>
    </row>
    <row r="42" spans="2:11" x14ac:dyDescent="0.25">
      <c r="B42" s="194" t="s">
        <v>112</v>
      </c>
      <c r="C42" s="195">
        <v>40531</v>
      </c>
      <c r="D42" s="195">
        <v>863</v>
      </c>
      <c r="E42" s="195">
        <v>63024</v>
      </c>
      <c r="F42" s="195">
        <v>77327</v>
      </c>
      <c r="G42" s="195">
        <v>82583</v>
      </c>
      <c r="H42" s="195">
        <v>82513</v>
      </c>
      <c r="I42" s="212">
        <f t="shared" ref="I42:I49" si="20">IFERROR(H42/G42-1,"-")</f>
        <v>-8.4763207924154482E-4</v>
      </c>
      <c r="J42" s="194">
        <f t="shared" si="19"/>
        <v>-70</v>
      </c>
      <c r="K42" s="196">
        <f t="shared" si="18"/>
        <v>0.20529962803080254</v>
      </c>
    </row>
    <row r="43" spans="2:11" x14ac:dyDescent="0.25">
      <c r="B43" s="194" t="s">
        <v>115</v>
      </c>
      <c r="C43" s="195">
        <v>3224</v>
      </c>
      <c r="D43" s="195">
        <v>1548</v>
      </c>
      <c r="E43" s="195">
        <v>4409</v>
      </c>
      <c r="F43" s="195">
        <v>4213</v>
      </c>
      <c r="G43" s="195">
        <v>4932</v>
      </c>
      <c r="H43" s="195">
        <v>5785</v>
      </c>
      <c r="I43" s="212">
        <f t="shared" si="20"/>
        <v>0.1729521492295214</v>
      </c>
      <c r="J43" s="194">
        <f t="shared" si="19"/>
        <v>853</v>
      </c>
      <c r="K43" s="196">
        <f t="shared" si="18"/>
        <v>1.4393590684597489E-2</v>
      </c>
    </row>
    <row r="44" spans="2:11" x14ac:dyDescent="0.25">
      <c r="B44" s="194" t="s">
        <v>118</v>
      </c>
      <c r="C44" s="195">
        <v>1607</v>
      </c>
      <c r="D44" s="195">
        <v>2752</v>
      </c>
      <c r="E44" s="195">
        <v>3574</v>
      </c>
      <c r="F44" s="195">
        <v>3368</v>
      </c>
      <c r="G44" s="195">
        <v>3688</v>
      </c>
      <c r="H44" s="195">
        <v>3559</v>
      </c>
      <c r="I44" s="212">
        <f t="shared" si="20"/>
        <v>-3.4978308026030414E-2</v>
      </c>
      <c r="J44" s="194">
        <f t="shared" si="19"/>
        <v>-129</v>
      </c>
      <c r="K44" s="196">
        <f t="shared" si="18"/>
        <v>8.8551061791672363E-3</v>
      </c>
    </row>
    <row r="45" spans="2:11" x14ac:dyDescent="0.25">
      <c r="B45" s="194" t="s">
        <v>125</v>
      </c>
      <c r="C45" s="195">
        <v>5044</v>
      </c>
      <c r="D45" s="195">
        <v>471</v>
      </c>
      <c r="E45" s="195">
        <v>9708</v>
      </c>
      <c r="F45" s="195">
        <v>8002</v>
      </c>
      <c r="G45" s="195">
        <v>8164</v>
      </c>
      <c r="H45" s="195">
        <v>8245</v>
      </c>
      <c r="I45" s="212">
        <f t="shared" si="20"/>
        <v>9.9216070553649338E-3</v>
      </c>
      <c r="J45" s="194">
        <f t="shared" si="19"/>
        <v>81</v>
      </c>
      <c r="K45" s="196">
        <f t="shared" si="18"/>
        <v>2.0514287846932808E-2</v>
      </c>
    </row>
    <row r="46" spans="2:11" x14ac:dyDescent="0.25">
      <c r="B46" s="194" t="s">
        <v>121</v>
      </c>
      <c r="C46" s="195">
        <v>1457</v>
      </c>
      <c r="D46" s="195">
        <v>398</v>
      </c>
      <c r="E46" s="195">
        <v>2738</v>
      </c>
      <c r="F46" s="195">
        <v>2669</v>
      </c>
      <c r="G46" s="195">
        <v>3525</v>
      </c>
      <c r="H46" s="195">
        <v>3011</v>
      </c>
      <c r="I46" s="212">
        <f t="shared" si="20"/>
        <v>-0.14581560283687944</v>
      </c>
      <c r="J46" s="194">
        <f t="shared" si="19"/>
        <v>-514</v>
      </c>
      <c r="K46" s="196">
        <f t="shared" si="18"/>
        <v>7.4916338031673366E-3</v>
      </c>
    </row>
    <row r="47" spans="2:11" x14ac:dyDescent="0.25">
      <c r="B47" s="194" t="s">
        <v>130</v>
      </c>
      <c r="C47" s="195">
        <v>6272</v>
      </c>
      <c r="D47" s="195">
        <v>72</v>
      </c>
      <c r="E47" s="195">
        <v>7403</v>
      </c>
      <c r="F47" s="195">
        <v>7828</v>
      </c>
      <c r="G47" s="195">
        <v>7538</v>
      </c>
      <c r="H47" s="195">
        <v>6875</v>
      </c>
      <c r="I47" s="212">
        <f t="shared" si="20"/>
        <v>-8.7954364552931819E-2</v>
      </c>
      <c r="J47" s="194">
        <f t="shared" si="19"/>
        <v>-663</v>
      </c>
      <c r="K47" s="196">
        <f t="shared" si="18"/>
        <v>1.7105606906933059E-2</v>
      </c>
    </row>
    <row r="48" spans="2:11" x14ac:dyDescent="0.25">
      <c r="B48" s="194" t="s">
        <v>133</v>
      </c>
      <c r="C48" s="195">
        <v>10629</v>
      </c>
      <c r="D48" s="195">
        <v>866</v>
      </c>
      <c r="E48" s="195">
        <v>7444</v>
      </c>
      <c r="F48" s="195">
        <v>8159</v>
      </c>
      <c r="G48" s="195">
        <v>9310</v>
      </c>
      <c r="H48" s="195">
        <v>6804</v>
      </c>
      <c r="I48" s="212">
        <f t="shared" si="20"/>
        <v>-0.26917293233082706</v>
      </c>
      <c r="J48" s="194">
        <f t="shared" si="19"/>
        <v>-2506</v>
      </c>
      <c r="K48" s="196">
        <f t="shared" si="18"/>
        <v>1.6928952639239641E-2</v>
      </c>
    </row>
    <row r="49" spans="2:11" x14ac:dyDescent="0.25">
      <c r="B49" s="199" t="s">
        <v>147</v>
      </c>
      <c r="C49" s="200">
        <f t="shared" ref="C49" si="21">C41-SUM(C42:C48)</f>
        <v>29120</v>
      </c>
      <c r="D49" s="200">
        <f t="shared" ref="D49:H49" si="22">D41-SUM(D42:D48)</f>
        <v>14380</v>
      </c>
      <c r="E49" s="200">
        <f t="shared" si="22"/>
        <v>50846</v>
      </c>
      <c r="F49" s="200">
        <f t="shared" si="22"/>
        <v>50221</v>
      </c>
      <c r="G49" s="200">
        <f t="shared" si="22"/>
        <v>50250</v>
      </c>
      <c r="H49" s="200">
        <f t="shared" si="22"/>
        <v>53625</v>
      </c>
      <c r="I49" s="213">
        <f t="shared" si="20"/>
        <v>6.7164179104477695E-2</v>
      </c>
      <c r="J49" s="199">
        <f>H49-G49</f>
        <v>3375</v>
      </c>
      <c r="K49" s="201">
        <f t="shared" si="18"/>
        <v>0.13342373387407785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319</v>
      </c>
      <c r="D66" s="191" t="s">
        <v>319</v>
      </c>
      <c r="E66" s="191" t="s">
        <v>319</v>
      </c>
      <c r="F66" s="191" t="s">
        <v>319</v>
      </c>
      <c r="G66" s="191" t="s">
        <v>319</v>
      </c>
      <c r="H66" s="191" t="s">
        <v>319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319</v>
      </c>
      <c r="D67" s="195" t="s">
        <v>319</v>
      </c>
      <c r="E67" s="195" t="s">
        <v>319</v>
      </c>
      <c r="F67" s="195" t="s">
        <v>319</v>
      </c>
      <c r="G67" s="195" t="s">
        <v>319</v>
      </c>
      <c r="H67" s="195" t="s">
        <v>319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319</v>
      </c>
      <c r="D68" s="195" t="s">
        <v>319</v>
      </c>
      <c r="E68" s="195" t="s">
        <v>319</v>
      </c>
      <c r="F68" s="195" t="s">
        <v>319</v>
      </c>
      <c r="G68" s="195" t="s">
        <v>319</v>
      </c>
      <c r="H68" s="195" t="s">
        <v>319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319</v>
      </c>
      <c r="D69" s="191" t="s">
        <v>319</v>
      </c>
      <c r="E69" s="191" t="s">
        <v>319</v>
      </c>
      <c r="F69" s="191" t="s">
        <v>319</v>
      </c>
      <c r="G69" s="191" t="s">
        <v>319</v>
      </c>
      <c r="H69" s="191" t="s">
        <v>319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319</v>
      </c>
      <c r="D70" s="195" t="s">
        <v>319</v>
      </c>
      <c r="E70" s="195" t="s">
        <v>319</v>
      </c>
      <c r="F70" s="195" t="s">
        <v>319</v>
      </c>
      <c r="G70" s="195" t="s">
        <v>319</v>
      </c>
      <c r="H70" s="195" t="s">
        <v>319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319</v>
      </c>
      <c r="D71" s="195" t="s">
        <v>319</v>
      </c>
      <c r="E71" s="195" t="s">
        <v>319</v>
      </c>
      <c r="F71" s="195" t="s">
        <v>319</v>
      </c>
      <c r="G71" s="195" t="s">
        <v>319</v>
      </c>
      <c r="H71" s="195" t="s">
        <v>319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319</v>
      </c>
      <c r="D72" s="195" t="s">
        <v>319</v>
      </c>
      <c r="E72" s="195" t="s">
        <v>319</v>
      </c>
      <c r="F72" s="195" t="s">
        <v>319</v>
      </c>
      <c r="G72" s="195" t="s">
        <v>319</v>
      </c>
      <c r="H72" s="195" t="s">
        <v>319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319</v>
      </c>
      <c r="D73" s="195" t="s">
        <v>319</v>
      </c>
      <c r="E73" s="195" t="s">
        <v>319</v>
      </c>
      <c r="F73" s="195" t="s">
        <v>319</v>
      </c>
      <c r="G73" s="195" t="s">
        <v>319</v>
      </c>
      <c r="H73" s="195" t="s">
        <v>319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319</v>
      </c>
      <c r="D74" s="195" t="s">
        <v>319</v>
      </c>
      <c r="E74" s="195" t="s">
        <v>319</v>
      </c>
      <c r="F74" s="195" t="s">
        <v>319</v>
      </c>
      <c r="G74" s="195" t="s">
        <v>319</v>
      </c>
      <c r="H74" s="195" t="s">
        <v>319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319</v>
      </c>
      <c r="D75" s="195" t="s">
        <v>319</v>
      </c>
      <c r="E75" s="195" t="s">
        <v>319</v>
      </c>
      <c r="F75" s="195" t="s">
        <v>319</v>
      </c>
      <c r="G75" s="195" t="s">
        <v>319</v>
      </c>
      <c r="H75" s="195" t="s">
        <v>319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319</v>
      </c>
      <c r="D76" s="195" t="s">
        <v>319</v>
      </c>
      <c r="E76" s="195" t="s">
        <v>319</v>
      </c>
      <c r="F76" s="195" t="s">
        <v>319</v>
      </c>
      <c r="G76" s="195" t="s">
        <v>319</v>
      </c>
      <c r="H76" s="195" t="s">
        <v>319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26023</v>
      </c>
      <c r="D79" s="209">
        <f t="shared" si="33"/>
        <v>7712</v>
      </c>
      <c r="E79" s="209">
        <f t="shared" si="33"/>
        <v>38303</v>
      </c>
      <c r="F79" s="209">
        <f t="shared" si="33"/>
        <v>46541</v>
      </c>
      <c r="G79" s="209">
        <f t="shared" si="33"/>
        <v>48826</v>
      </c>
      <c r="H79" s="209">
        <f t="shared" si="33"/>
        <v>56027</v>
      </c>
      <c r="I79" s="210">
        <f>IFERROR(H79/G79-1,"-")</f>
        <v>0.14748289845574081</v>
      </c>
      <c r="J79" s="209">
        <f>IFERROR(H79-G79,"-")</f>
        <v>7201</v>
      </c>
      <c r="K79" s="210">
        <f>IFERROR(H79/H$9,"-")</f>
        <v>0.13940012191632559</v>
      </c>
    </row>
    <row r="80" spans="2:11" x14ac:dyDescent="0.25">
      <c r="B80" s="190" t="s">
        <v>99</v>
      </c>
      <c r="C80" s="191">
        <v>6348</v>
      </c>
      <c r="D80" s="191">
        <v>3040</v>
      </c>
      <c r="E80" s="191">
        <v>13265</v>
      </c>
      <c r="F80" s="191">
        <v>14699</v>
      </c>
      <c r="G80" s="191">
        <v>15813</v>
      </c>
      <c r="H80" s="191">
        <v>18459</v>
      </c>
      <c r="I80" s="211">
        <f>IFERROR(H80/G80-1,"-")</f>
        <v>0.16733067729083673</v>
      </c>
      <c r="J80" s="214">
        <f t="shared" ref="J80:J91" si="34">IFERROR(H80-G80,"-")</f>
        <v>2646</v>
      </c>
      <c r="K80" s="192">
        <f t="shared" ref="K80:K91" si="35">IFERROR(H80/H$9,"-")</f>
        <v>4.5927621512011248E-2</v>
      </c>
    </row>
    <row r="81" spans="2:11" x14ac:dyDescent="0.25">
      <c r="B81" s="194" t="s">
        <v>105</v>
      </c>
      <c r="C81" s="195">
        <v>1948</v>
      </c>
      <c r="D81" s="195">
        <v>1777</v>
      </c>
      <c r="E81" s="195">
        <v>6457</v>
      </c>
      <c r="F81" s="195">
        <v>7580</v>
      </c>
      <c r="G81" s="195">
        <v>5510</v>
      </c>
      <c r="H81" s="195">
        <v>5847</v>
      </c>
      <c r="I81" s="212">
        <f>IFERROR(H81/G81-1,"-")</f>
        <v>6.1161524500907394E-2</v>
      </c>
      <c r="J81" s="215">
        <f t="shared" si="34"/>
        <v>337</v>
      </c>
      <c r="K81" s="196">
        <f t="shared" si="35"/>
        <v>1.4547852157794559E-2</v>
      </c>
    </row>
    <row r="82" spans="2:11" x14ac:dyDescent="0.25">
      <c r="B82" s="194" t="s">
        <v>102</v>
      </c>
      <c r="C82" s="195">
        <v>4400</v>
      </c>
      <c r="D82" s="195">
        <v>1263</v>
      </c>
      <c r="E82" s="195">
        <v>6808</v>
      </c>
      <c r="F82" s="195">
        <v>7119</v>
      </c>
      <c r="G82" s="195">
        <v>10303</v>
      </c>
      <c r="H82" s="195">
        <v>12612</v>
      </c>
      <c r="I82" s="212">
        <f>IFERROR(H82/G82-1,"-")</f>
        <v>0.22410948267494901</v>
      </c>
      <c r="J82" s="215">
        <f t="shared" si="34"/>
        <v>2309</v>
      </c>
      <c r="K82" s="196">
        <f t="shared" si="35"/>
        <v>3.1379769354216686E-2</v>
      </c>
    </row>
    <row r="83" spans="2:11" x14ac:dyDescent="0.25">
      <c r="B83" s="190" t="s">
        <v>109</v>
      </c>
      <c r="C83" s="191">
        <v>19675</v>
      </c>
      <c r="D83" s="191">
        <v>4672</v>
      </c>
      <c r="E83" s="191">
        <v>25038</v>
      </c>
      <c r="F83" s="191">
        <v>31842</v>
      </c>
      <c r="G83" s="191">
        <v>33013</v>
      </c>
      <c r="H83" s="191">
        <v>37568</v>
      </c>
      <c r="I83" s="211">
        <f>IFERROR(H83/G83-1,"-")</f>
        <v>0.13797594886862741</v>
      </c>
      <c r="J83" s="214">
        <f t="shared" si="34"/>
        <v>4555</v>
      </c>
      <c r="K83" s="192">
        <f t="shared" si="35"/>
        <v>9.3472500404314346E-2</v>
      </c>
    </row>
    <row r="84" spans="2:11" x14ac:dyDescent="0.25">
      <c r="B84" s="194" t="s">
        <v>112</v>
      </c>
      <c r="C84" s="195">
        <v>1812</v>
      </c>
      <c r="D84" s="195">
        <v>225</v>
      </c>
      <c r="E84" s="195">
        <v>2687</v>
      </c>
      <c r="F84" s="195">
        <v>3742</v>
      </c>
      <c r="G84" s="195">
        <v>4559</v>
      </c>
      <c r="H84" s="195">
        <v>4211</v>
      </c>
      <c r="I84" s="212">
        <f t="shared" ref="I84:I91" si="36">IFERROR(H84/G84-1,"-")</f>
        <v>-7.6332529063391052E-2</v>
      </c>
      <c r="J84" s="215">
        <f t="shared" si="34"/>
        <v>-348</v>
      </c>
      <c r="K84" s="196">
        <f t="shared" si="35"/>
        <v>1.0477339736013834E-2</v>
      </c>
    </row>
    <row r="85" spans="2:11" x14ac:dyDescent="0.25">
      <c r="B85" s="194" t="s">
        <v>115</v>
      </c>
      <c r="C85" s="195">
        <v>4471</v>
      </c>
      <c r="D85" s="195">
        <v>976</v>
      </c>
      <c r="E85" s="195">
        <v>5813</v>
      </c>
      <c r="F85" s="195">
        <v>6642</v>
      </c>
      <c r="G85" s="195">
        <v>7146</v>
      </c>
      <c r="H85" s="195">
        <v>8708</v>
      </c>
      <c r="I85" s="212">
        <f t="shared" si="36"/>
        <v>0.21858382311782809</v>
      </c>
      <c r="J85" s="215">
        <f t="shared" si="34"/>
        <v>1562</v>
      </c>
      <c r="K85" s="196">
        <f t="shared" si="35"/>
        <v>2.1666272719356082E-2</v>
      </c>
    </row>
    <row r="86" spans="2:11" x14ac:dyDescent="0.25">
      <c r="B86" s="194" t="s">
        <v>118</v>
      </c>
      <c r="C86" s="195">
        <v>798</v>
      </c>
      <c r="D86" s="195">
        <v>829</v>
      </c>
      <c r="E86" s="195">
        <v>1741</v>
      </c>
      <c r="F86" s="195">
        <v>1615</v>
      </c>
      <c r="G86" s="195">
        <v>1619</v>
      </c>
      <c r="H86" s="195">
        <v>3850</v>
      </c>
      <c r="I86" s="212">
        <f t="shared" si="36"/>
        <v>1.378011117974058</v>
      </c>
      <c r="J86" s="215">
        <f t="shared" si="34"/>
        <v>2231</v>
      </c>
      <c r="K86" s="196">
        <f t="shared" si="35"/>
        <v>9.5791398678825128E-3</v>
      </c>
    </row>
    <row r="87" spans="2:11" x14ac:dyDescent="0.25">
      <c r="B87" s="194" t="s">
        <v>125</v>
      </c>
      <c r="C87" s="195">
        <v>290</v>
      </c>
      <c r="D87" s="195">
        <v>79</v>
      </c>
      <c r="E87" s="195">
        <v>1441</v>
      </c>
      <c r="F87" s="195">
        <v>1269</v>
      </c>
      <c r="G87" s="195">
        <v>1547</v>
      </c>
      <c r="H87" s="195">
        <v>1234</v>
      </c>
      <c r="I87" s="212">
        <f t="shared" si="36"/>
        <v>-0.2023270846800258</v>
      </c>
      <c r="J87" s="215">
        <f t="shared" si="34"/>
        <v>-313</v>
      </c>
      <c r="K87" s="196">
        <f t="shared" si="35"/>
        <v>3.070300934277148E-3</v>
      </c>
    </row>
    <row r="88" spans="2:11" x14ac:dyDescent="0.25">
      <c r="B88" s="194" t="s">
        <v>121</v>
      </c>
      <c r="C88" s="195">
        <v>94</v>
      </c>
      <c r="D88" s="195">
        <v>73</v>
      </c>
      <c r="E88" s="195">
        <v>275</v>
      </c>
      <c r="F88" s="195">
        <v>216</v>
      </c>
      <c r="G88" s="195">
        <v>261</v>
      </c>
      <c r="H88" s="195">
        <v>321</v>
      </c>
      <c r="I88" s="212">
        <f t="shared" si="36"/>
        <v>0.22988505747126431</v>
      </c>
      <c r="J88" s="215">
        <f t="shared" si="34"/>
        <v>60</v>
      </c>
      <c r="K88" s="196">
        <f t="shared" si="35"/>
        <v>7.9867633703643805E-4</v>
      </c>
    </row>
    <row r="89" spans="2:11" x14ac:dyDescent="0.25">
      <c r="B89" s="194" t="s">
        <v>130</v>
      </c>
      <c r="C89" s="195">
        <v>1314</v>
      </c>
      <c r="D89" s="195">
        <v>36</v>
      </c>
      <c r="E89" s="195">
        <v>1575</v>
      </c>
      <c r="F89" s="195">
        <v>2466</v>
      </c>
      <c r="G89" s="195">
        <v>1740</v>
      </c>
      <c r="H89" s="195">
        <v>1832</v>
      </c>
      <c r="I89" s="212">
        <f t="shared" si="36"/>
        <v>5.2873563218390762E-2</v>
      </c>
      <c r="J89" s="215">
        <f t="shared" si="34"/>
        <v>92</v>
      </c>
      <c r="K89" s="196">
        <f t="shared" si="35"/>
        <v>4.5581777241456524E-3</v>
      </c>
    </row>
    <row r="90" spans="2:11" x14ac:dyDescent="0.25">
      <c r="B90" s="194" t="s">
        <v>133</v>
      </c>
      <c r="C90" s="195">
        <v>2383</v>
      </c>
      <c r="D90" s="195">
        <v>151</v>
      </c>
      <c r="E90" s="195">
        <v>1683</v>
      </c>
      <c r="F90" s="195">
        <v>2999</v>
      </c>
      <c r="G90" s="195">
        <v>2921</v>
      </c>
      <c r="H90" s="195">
        <v>1905</v>
      </c>
      <c r="I90" s="212">
        <f t="shared" si="36"/>
        <v>-0.34782608695652173</v>
      </c>
      <c r="J90" s="215">
        <f t="shared" si="34"/>
        <v>-1016</v>
      </c>
      <c r="K90" s="196">
        <f t="shared" si="35"/>
        <v>4.7398081683938144E-3</v>
      </c>
    </row>
    <row r="91" spans="2:11" x14ac:dyDescent="0.25">
      <c r="B91" s="199" t="s">
        <v>147</v>
      </c>
      <c r="C91" s="200">
        <f t="shared" ref="C91:H91" si="37">IFERROR(C83-SUM(C84:C90),"nd")</f>
        <v>8513</v>
      </c>
      <c r="D91" s="200">
        <f t="shared" si="37"/>
        <v>2303</v>
      </c>
      <c r="E91" s="200">
        <f t="shared" si="37"/>
        <v>9823</v>
      </c>
      <c r="F91" s="200">
        <f t="shared" si="37"/>
        <v>12893</v>
      </c>
      <c r="G91" s="200">
        <f t="shared" si="37"/>
        <v>13220</v>
      </c>
      <c r="H91" s="200">
        <f t="shared" si="37"/>
        <v>15507</v>
      </c>
      <c r="I91" s="213">
        <f t="shared" si="36"/>
        <v>0.17299546142208766</v>
      </c>
      <c r="J91" s="216">
        <f t="shared" si="34"/>
        <v>2287</v>
      </c>
      <c r="K91" s="201">
        <f t="shared" si="35"/>
        <v>3.8582784917208859E-2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319</v>
      </c>
      <c r="D94" s="191" t="s">
        <v>319</v>
      </c>
      <c r="E94" s="191" t="s">
        <v>319</v>
      </c>
      <c r="F94" s="191" t="s">
        <v>319</v>
      </c>
      <c r="G94" s="191" t="s">
        <v>319</v>
      </c>
      <c r="H94" s="191" t="s">
        <v>319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319</v>
      </c>
      <c r="D95" s="195" t="s">
        <v>319</v>
      </c>
      <c r="E95" s="195" t="s">
        <v>319</v>
      </c>
      <c r="F95" s="195" t="s">
        <v>319</v>
      </c>
      <c r="G95" s="195" t="s">
        <v>319</v>
      </c>
      <c r="H95" s="195" t="s">
        <v>319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319</v>
      </c>
      <c r="D96" s="195" t="s">
        <v>319</v>
      </c>
      <c r="E96" s="195" t="s">
        <v>319</v>
      </c>
      <c r="F96" s="195" t="s">
        <v>319</v>
      </c>
      <c r="G96" s="195" t="s">
        <v>319</v>
      </c>
      <c r="H96" s="195" t="s">
        <v>319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319</v>
      </c>
      <c r="D97" s="191" t="s">
        <v>319</v>
      </c>
      <c r="E97" s="191" t="s">
        <v>319</v>
      </c>
      <c r="F97" s="191" t="s">
        <v>319</v>
      </c>
      <c r="G97" s="191" t="s">
        <v>319</v>
      </c>
      <c r="H97" s="191" t="s">
        <v>319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319</v>
      </c>
      <c r="D98" s="195" t="s">
        <v>319</v>
      </c>
      <c r="E98" s="195" t="s">
        <v>319</v>
      </c>
      <c r="F98" s="195" t="s">
        <v>319</v>
      </c>
      <c r="G98" s="195" t="s">
        <v>319</v>
      </c>
      <c r="H98" s="195" t="s">
        <v>319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319</v>
      </c>
      <c r="D99" s="195" t="s">
        <v>319</v>
      </c>
      <c r="E99" s="195" t="s">
        <v>319</v>
      </c>
      <c r="F99" s="195" t="s">
        <v>319</v>
      </c>
      <c r="G99" s="195" t="s">
        <v>319</v>
      </c>
      <c r="H99" s="195" t="s">
        <v>319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319</v>
      </c>
      <c r="D100" s="195" t="s">
        <v>319</v>
      </c>
      <c r="E100" s="195" t="s">
        <v>319</v>
      </c>
      <c r="F100" s="195" t="s">
        <v>319</v>
      </c>
      <c r="G100" s="195" t="s">
        <v>319</v>
      </c>
      <c r="H100" s="195" t="s">
        <v>319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319</v>
      </c>
      <c r="D101" s="195" t="s">
        <v>319</v>
      </c>
      <c r="E101" s="195" t="s">
        <v>319</v>
      </c>
      <c r="F101" s="195" t="s">
        <v>319</v>
      </c>
      <c r="G101" s="195" t="s">
        <v>319</v>
      </c>
      <c r="H101" s="195" t="s">
        <v>319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319</v>
      </c>
      <c r="D102" s="195" t="s">
        <v>319</v>
      </c>
      <c r="E102" s="195" t="s">
        <v>319</v>
      </c>
      <c r="F102" s="195" t="s">
        <v>319</v>
      </c>
      <c r="G102" s="195" t="s">
        <v>319</v>
      </c>
      <c r="H102" s="195" t="s">
        <v>319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319</v>
      </c>
      <c r="D103" s="195" t="s">
        <v>319</v>
      </c>
      <c r="E103" s="195" t="s">
        <v>319</v>
      </c>
      <c r="F103" s="195" t="s">
        <v>319</v>
      </c>
      <c r="G103" s="195" t="s">
        <v>319</v>
      </c>
      <c r="H103" s="195" t="s">
        <v>319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319</v>
      </c>
      <c r="D104" s="195" t="s">
        <v>319</v>
      </c>
      <c r="E104" s="195" t="s">
        <v>319</v>
      </c>
      <c r="F104" s="195" t="s">
        <v>319</v>
      </c>
      <c r="G104" s="195" t="s">
        <v>319</v>
      </c>
      <c r="H104" s="195" t="s">
        <v>319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13382</v>
      </c>
      <c r="D107" s="209">
        <f t="shared" si="43"/>
        <v>25</v>
      </c>
      <c r="E107" s="209">
        <f t="shared" si="43"/>
        <v>8166</v>
      </c>
      <c r="F107" s="209">
        <f t="shared" si="43"/>
        <v>9341</v>
      </c>
      <c r="G107" s="209">
        <f t="shared" si="43"/>
        <v>9383</v>
      </c>
      <c r="H107" s="209">
        <f t="shared" si="43"/>
        <v>10117</v>
      </c>
      <c r="I107" s="210">
        <f>IFERROR(H107/G107-1,"-")</f>
        <v>7.8226579985079425E-2</v>
      </c>
      <c r="J107" s="209">
        <f>IFERROR(H107-G107,"-")</f>
        <v>734</v>
      </c>
      <c r="K107" s="210">
        <f>IFERROR(H107/H$9,"-")</f>
        <v>2.5171989102173345E-2</v>
      </c>
    </row>
    <row r="108" spans="2:11" x14ac:dyDescent="0.25">
      <c r="B108" s="190" t="s">
        <v>99</v>
      </c>
      <c r="C108" s="191">
        <v>1767</v>
      </c>
      <c r="D108" s="191">
        <v>24</v>
      </c>
      <c r="E108" s="191">
        <v>1456</v>
      </c>
      <c r="F108" s="191">
        <v>1249</v>
      </c>
      <c r="G108" s="191">
        <v>873</v>
      </c>
      <c r="H108" s="191">
        <v>1243</v>
      </c>
      <c r="I108" s="211">
        <f>IFERROR(H108/G108-1,"-")</f>
        <v>0.42382588774341357</v>
      </c>
      <c r="J108" s="214">
        <f t="shared" ref="J108:J119" si="44">IFERROR(H108-G108,"-")</f>
        <v>370</v>
      </c>
      <c r="K108" s="192">
        <f t="shared" ref="K108:K119" si="45">IFERROR(H108/H$9,"-")</f>
        <v>3.0926937287734969E-3</v>
      </c>
    </row>
    <row r="109" spans="2:11" x14ac:dyDescent="0.25">
      <c r="B109" s="194" t="s">
        <v>105</v>
      </c>
      <c r="C109" s="195">
        <v>1178</v>
      </c>
      <c r="D109" s="195">
        <v>18</v>
      </c>
      <c r="E109" s="195">
        <v>959</v>
      </c>
      <c r="F109" s="195">
        <v>782</v>
      </c>
      <c r="G109" s="195">
        <v>347</v>
      </c>
      <c r="H109" s="195">
        <v>586</v>
      </c>
      <c r="I109" s="212">
        <f>IFERROR(H109/G109-1,"-")</f>
        <v>0.6887608069164266</v>
      </c>
      <c r="J109" s="215">
        <f t="shared" si="44"/>
        <v>239</v>
      </c>
      <c r="K109" s="196">
        <f t="shared" si="45"/>
        <v>1.4580197305400396E-3</v>
      </c>
    </row>
    <row r="110" spans="2:11" x14ac:dyDescent="0.25">
      <c r="B110" s="194" t="s">
        <v>102</v>
      </c>
      <c r="C110" s="195">
        <v>589</v>
      </c>
      <c r="D110" s="195">
        <v>6</v>
      </c>
      <c r="E110" s="195">
        <v>497</v>
      </c>
      <c r="F110" s="195">
        <v>467</v>
      </c>
      <c r="G110" s="195">
        <v>526</v>
      </c>
      <c r="H110" s="195">
        <v>657</v>
      </c>
      <c r="I110" s="212">
        <f>IFERROR(H110/G110-1,"-")</f>
        <v>0.24904942965779475</v>
      </c>
      <c r="J110" s="215">
        <f t="shared" si="44"/>
        <v>131</v>
      </c>
      <c r="K110" s="196">
        <f t="shared" si="45"/>
        <v>1.6346739982334574E-3</v>
      </c>
    </row>
    <row r="111" spans="2:11" x14ac:dyDescent="0.25">
      <c r="B111" s="190" t="s">
        <v>109</v>
      </c>
      <c r="C111" s="191">
        <v>11615</v>
      </c>
      <c r="D111" s="191">
        <v>1</v>
      </c>
      <c r="E111" s="191">
        <v>6710</v>
      </c>
      <c r="F111" s="191">
        <v>8092</v>
      </c>
      <c r="G111" s="191">
        <v>8510</v>
      </c>
      <c r="H111" s="191">
        <v>8874</v>
      </c>
      <c r="I111" s="211">
        <f>IFERROR(H111/G111-1,"-")</f>
        <v>4.277320799059936E-2</v>
      </c>
      <c r="J111" s="214">
        <f t="shared" si="44"/>
        <v>364</v>
      </c>
      <c r="K111" s="192">
        <f t="shared" si="45"/>
        <v>2.2079295373399848E-2</v>
      </c>
    </row>
    <row r="112" spans="2:11" x14ac:dyDescent="0.25">
      <c r="B112" s="194" t="s">
        <v>112</v>
      </c>
      <c r="C112" s="195">
        <v>6038</v>
      </c>
      <c r="D112" s="195">
        <v>0</v>
      </c>
      <c r="E112" s="195">
        <v>4009</v>
      </c>
      <c r="F112" s="195">
        <v>4685</v>
      </c>
      <c r="G112" s="195">
        <v>4618</v>
      </c>
      <c r="H112" s="195">
        <v>4670</v>
      </c>
      <c r="I112" s="212">
        <f t="shared" ref="I112:I119" si="46">IFERROR(H112/G112-1,"-")</f>
        <v>1.1260285838025075E-2</v>
      </c>
      <c r="J112" s="215">
        <f t="shared" si="44"/>
        <v>52</v>
      </c>
      <c r="K112" s="196">
        <f t="shared" si="45"/>
        <v>1.1619372255327619E-2</v>
      </c>
    </row>
    <row r="113" spans="2:11" x14ac:dyDescent="0.25">
      <c r="B113" s="194" t="s">
        <v>115</v>
      </c>
      <c r="C113" s="195">
        <v>474</v>
      </c>
      <c r="D113" s="195">
        <v>0</v>
      </c>
      <c r="E113" s="195">
        <v>315</v>
      </c>
      <c r="F113" s="195">
        <v>512</v>
      </c>
      <c r="G113" s="195">
        <v>472</v>
      </c>
      <c r="H113" s="195">
        <v>491</v>
      </c>
      <c r="I113" s="212">
        <f t="shared" si="46"/>
        <v>4.0254237288135597E-2</v>
      </c>
      <c r="J113" s="215">
        <f t="shared" si="44"/>
        <v>19</v>
      </c>
      <c r="K113" s="196">
        <f t="shared" si="45"/>
        <v>1.2216513441896918E-3</v>
      </c>
    </row>
    <row r="114" spans="2:11" x14ac:dyDescent="0.25">
      <c r="B114" s="194" t="s">
        <v>118</v>
      </c>
      <c r="C114" s="195">
        <v>623</v>
      </c>
      <c r="D114" s="195">
        <v>0</v>
      </c>
      <c r="E114" s="195">
        <v>300</v>
      </c>
      <c r="F114" s="195">
        <v>424</v>
      </c>
      <c r="G114" s="195">
        <v>389</v>
      </c>
      <c r="H114" s="195">
        <v>417</v>
      </c>
      <c r="I114" s="212">
        <f t="shared" si="46"/>
        <v>7.1979434447300816E-2</v>
      </c>
      <c r="J114" s="215">
        <f t="shared" si="44"/>
        <v>28</v>
      </c>
      <c r="K114" s="196">
        <f t="shared" si="45"/>
        <v>1.0375328116641578E-3</v>
      </c>
    </row>
    <row r="115" spans="2:11" x14ac:dyDescent="0.25">
      <c r="B115" s="194" t="s">
        <v>125</v>
      </c>
      <c r="C115" s="195">
        <v>157</v>
      </c>
      <c r="D115" s="195">
        <v>0</v>
      </c>
      <c r="E115" s="195">
        <v>169</v>
      </c>
      <c r="F115" s="195">
        <v>176</v>
      </c>
      <c r="G115" s="195">
        <v>178</v>
      </c>
      <c r="H115" s="195">
        <v>241</v>
      </c>
      <c r="I115" s="212">
        <f t="shared" si="46"/>
        <v>0.35393258426966301</v>
      </c>
      <c r="J115" s="215">
        <f t="shared" si="44"/>
        <v>63</v>
      </c>
      <c r="K115" s="196">
        <f t="shared" si="45"/>
        <v>5.9962927484667153E-4</v>
      </c>
    </row>
    <row r="116" spans="2:11" x14ac:dyDescent="0.25">
      <c r="B116" s="194" t="s">
        <v>121</v>
      </c>
      <c r="C116" s="195">
        <v>252</v>
      </c>
      <c r="D116" s="195">
        <v>1</v>
      </c>
      <c r="E116" s="195">
        <v>131</v>
      </c>
      <c r="F116" s="195">
        <v>153</v>
      </c>
      <c r="G116" s="195">
        <v>137</v>
      </c>
      <c r="H116" s="195">
        <v>143</v>
      </c>
      <c r="I116" s="212">
        <f t="shared" si="46"/>
        <v>4.3795620437956151E-2</v>
      </c>
      <c r="J116" s="215">
        <f t="shared" si="44"/>
        <v>6</v>
      </c>
      <c r="K116" s="196">
        <f t="shared" si="45"/>
        <v>3.5579662366420759E-4</v>
      </c>
    </row>
    <row r="117" spans="2:11" x14ac:dyDescent="0.25">
      <c r="B117" s="194" t="s">
        <v>130</v>
      </c>
      <c r="C117" s="195">
        <v>180</v>
      </c>
      <c r="D117" s="195">
        <v>0</v>
      </c>
      <c r="E117" s="195">
        <v>52</v>
      </c>
      <c r="F117" s="195">
        <v>102</v>
      </c>
      <c r="G117" s="195">
        <v>65</v>
      </c>
      <c r="H117" s="195">
        <v>55</v>
      </c>
      <c r="I117" s="212">
        <f t="shared" si="46"/>
        <v>-0.15384615384615385</v>
      </c>
      <c r="J117" s="215">
        <f t="shared" si="44"/>
        <v>-10</v>
      </c>
      <c r="K117" s="196">
        <f t="shared" si="45"/>
        <v>1.3684485525546446E-4</v>
      </c>
    </row>
    <row r="118" spans="2:11" x14ac:dyDescent="0.25">
      <c r="B118" s="194" t="s">
        <v>133</v>
      </c>
      <c r="C118" s="195">
        <v>383</v>
      </c>
      <c r="D118" s="195">
        <v>0</v>
      </c>
      <c r="E118" s="195">
        <v>67</v>
      </c>
      <c r="F118" s="195">
        <v>58</v>
      </c>
      <c r="G118" s="195">
        <v>62</v>
      </c>
      <c r="H118" s="195">
        <v>49</v>
      </c>
      <c r="I118" s="212">
        <f t="shared" si="46"/>
        <v>-0.20967741935483875</v>
      </c>
      <c r="J118" s="215">
        <f t="shared" si="44"/>
        <v>-13</v>
      </c>
      <c r="K118" s="196">
        <f t="shared" si="45"/>
        <v>1.2191632559123197E-4</v>
      </c>
    </row>
    <row r="119" spans="2:11" x14ac:dyDescent="0.25">
      <c r="B119" s="199" t="s">
        <v>147</v>
      </c>
      <c r="C119" s="200">
        <f t="shared" ref="C119:H119" si="47">IFERROR(C111-SUM(C112:C118),"nd")</f>
        <v>3508</v>
      </c>
      <c r="D119" s="200">
        <f t="shared" si="47"/>
        <v>0</v>
      </c>
      <c r="E119" s="200">
        <f t="shared" si="47"/>
        <v>1667</v>
      </c>
      <c r="F119" s="200">
        <f t="shared" si="47"/>
        <v>1982</v>
      </c>
      <c r="G119" s="200">
        <f t="shared" si="47"/>
        <v>2589</v>
      </c>
      <c r="H119" s="200">
        <f t="shared" si="47"/>
        <v>2808</v>
      </c>
      <c r="I119" s="213">
        <f t="shared" si="46"/>
        <v>8.4588644264194768E-2</v>
      </c>
      <c r="J119" s="216">
        <f t="shared" si="44"/>
        <v>219</v>
      </c>
      <c r="K119" s="201">
        <f t="shared" si="45"/>
        <v>6.9865518828608041E-3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319</v>
      </c>
      <c r="D122" s="191" t="s">
        <v>319</v>
      </c>
      <c r="E122" s="191" t="s">
        <v>319</v>
      </c>
      <c r="F122" s="191" t="s">
        <v>319</v>
      </c>
      <c r="G122" s="191" t="s">
        <v>319</v>
      </c>
      <c r="H122" s="191" t="s">
        <v>319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319</v>
      </c>
      <c r="D123" s="195" t="s">
        <v>319</v>
      </c>
      <c r="E123" s="195" t="s">
        <v>319</v>
      </c>
      <c r="F123" s="195" t="s">
        <v>319</v>
      </c>
      <c r="G123" s="195" t="s">
        <v>319</v>
      </c>
      <c r="H123" s="195" t="s">
        <v>319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319</v>
      </c>
      <c r="D124" s="195" t="s">
        <v>319</v>
      </c>
      <c r="E124" s="195" t="s">
        <v>319</v>
      </c>
      <c r="F124" s="195" t="s">
        <v>319</v>
      </c>
      <c r="G124" s="195" t="s">
        <v>319</v>
      </c>
      <c r="H124" s="195" t="s">
        <v>319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319</v>
      </c>
      <c r="D125" s="191" t="s">
        <v>319</v>
      </c>
      <c r="E125" s="191" t="s">
        <v>319</v>
      </c>
      <c r="F125" s="191" t="s">
        <v>319</v>
      </c>
      <c r="G125" s="191" t="s">
        <v>319</v>
      </c>
      <c r="H125" s="191" t="s">
        <v>319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319</v>
      </c>
      <c r="D126" s="195" t="s">
        <v>319</v>
      </c>
      <c r="E126" s="195" t="s">
        <v>319</v>
      </c>
      <c r="F126" s="195" t="s">
        <v>319</v>
      </c>
      <c r="G126" s="195" t="s">
        <v>319</v>
      </c>
      <c r="H126" s="195" t="s">
        <v>319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319</v>
      </c>
      <c r="D127" s="195" t="s">
        <v>319</v>
      </c>
      <c r="E127" s="195" t="s">
        <v>319</v>
      </c>
      <c r="F127" s="195" t="s">
        <v>319</v>
      </c>
      <c r="G127" s="195" t="s">
        <v>319</v>
      </c>
      <c r="H127" s="195" t="s">
        <v>319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319</v>
      </c>
      <c r="D128" s="195" t="s">
        <v>319</v>
      </c>
      <c r="E128" s="195" t="s">
        <v>319</v>
      </c>
      <c r="F128" s="195" t="s">
        <v>319</v>
      </c>
      <c r="G128" s="195" t="s">
        <v>319</v>
      </c>
      <c r="H128" s="195" t="s">
        <v>319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319</v>
      </c>
      <c r="D129" s="195" t="s">
        <v>319</v>
      </c>
      <c r="E129" s="195" t="s">
        <v>319</v>
      </c>
      <c r="F129" s="195" t="s">
        <v>319</v>
      </c>
      <c r="G129" s="195" t="s">
        <v>319</v>
      </c>
      <c r="H129" s="195" t="s">
        <v>319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319</v>
      </c>
      <c r="D130" s="195" t="s">
        <v>319</v>
      </c>
      <c r="E130" s="195" t="s">
        <v>319</v>
      </c>
      <c r="F130" s="195" t="s">
        <v>319</v>
      </c>
      <c r="G130" s="195" t="s">
        <v>319</v>
      </c>
      <c r="H130" s="195" t="s">
        <v>319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319</v>
      </c>
      <c r="D131" s="195" t="s">
        <v>319</v>
      </c>
      <c r="E131" s="195" t="s">
        <v>319</v>
      </c>
      <c r="F131" s="195" t="s">
        <v>319</v>
      </c>
      <c r="G131" s="195" t="s">
        <v>319</v>
      </c>
      <c r="H131" s="195" t="s">
        <v>319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319</v>
      </c>
      <c r="D132" s="195" t="s">
        <v>319</v>
      </c>
      <c r="E132" s="195" t="s">
        <v>319</v>
      </c>
      <c r="F132" s="195" t="s">
        <v>319</v>
      </c>
      <c r="G132" s="195" t="s">
        <v>319</v>
      </c>
      <c r="H132" s="195" t="s">
        <v>319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13012</v>
      </c>
      <c r="D135" s="209">
        <f t="shared" si="53"/>
        <v>3291</v>
      </c>
      <c r="E135" s="209">
        <f t="shared" si="53"/>
        <v>15796</v>
      </c>
      <c r="F135" s="209">
        <f t="shared" si="53"/>
        <v>16653</v>
      </c>
      <c r="G135" s="209">
        <f t="shared" si="53"/>
        <v>17056</v>
      </c>
      <c r="H135" s="209">
        <f t="shared" si="53"/>
        <v>17345</v>
      </c>
      <c r="I135" s="210">
        <f>IFERROR(H135/G135-1,"-")</f>
        <v>1.6944183864915585E-2</v>
      </c>
      <c r="J135" s="209">
        <f>IFERROR(H135-G135,"-")</f>
        <v>289</v>
      </c>
      <c r="K135" s="210">
        <f>IFERROR(H135/H$9,"-")</f>
        <v>4.315589117101875E-2</v>
      </c>
    </row>
    <row r="136" spans="2:11" x14ac:dyDescent="0.25">
      <c r="B136" s="190" t="s">
        <v>99</v>
      </c>
      <c r="C136" s="191">
        <v>742</v>
      </c>
      <c r="D136" s="191">
        <v>1364</v>
      </c>
      <c r="E136" s="191">
        <v>1214</v>
      </c>
      <c r="F136" s="191">
        <v>2178</v>
      </c>
      <c r="G136" s="191">
        <v>1502</v>
      </c>
      <c r="H136" s="191">
        <v>1199</v>
      </c>
      <c r="I136" s="211">
        <f>IFERROR(H136/G136-1,"-")</f>
        <v>-0.20173102529960052</v>
      </c>
      <c r="J136" s="214">
        <f t="shared" ref="J136:J147" si="54">IFERROR(H136-G136,"-")</f>
        <v>-303</v>
      </c>
      <c r="K136" s="192">
        <f t="shared" ref="K136:K147" si="55">IFERROR(H136/H$9,"-")</f>
        <v>2.9832178445691254E-3</v>
      </c>
    </row>
    <row r="137" spans="2:11" x14ac:dyDescent="0.25">
      <c r="B137" s="194" t="s">
        <v>105</v>
      </c>
      <c r="C137" s="195">
        <v>617</v>
      </c>
      <c r="D137" s="195">
        <v>1090</v>
      </c>
      <c r="E137" s="195">
        <v>775</v>
      </c>
      <c r="F137" s="195">
        <v>1447</v>
      </c>
      <c r="G137" s="195">
        <v>1059</v>
      </c>
      <c r="H137" s="195">
        <v>656</v>
      </c>
      <c r="I137" s="212">
        <f>IFERROR(H137/G137-1,"-")</f>
        <v>-0.38054768649669501</v>
      </c>
      <c r="J137" s="215">
        <f t="shared" si="54"/>
        <v>-403</v>
      </c>
      <c r="K137" s="196">
        <f t="shared" si="55"/>
        <v>1.6321859099560853E-3</v>
      </c>
    </row>
    <row r="138" spans="2:11" x14ac:dyDescent="0.25">
      <c r="B138" s="194" t="s">
        <v>102</v>
      </c>
      <c r="C138" s="195">
        <v>125</v>
      </c>
      <c r="D138" s="195">
        <v>274</v>
      </c>
      <c r="E138" s="195">
        <v>439</v>
      </c>
      <c r="F138" s="195">
        <v>731</v>
      </c>
      <c r="G138" s="195">
        <v>443</v>
      </c>
      <c r="H138" s="195">
        <v>543</v>
      </c>
      <c r="I138" s="212">
        <f>IFERROR(H138/G138-1,"-")</f>
        <v>0.22573363431151239</v>
      </c>
      <c r="J138" s="215">
        <f t="shared" si="54"/>
        <v>100</v>
      </c>
      <c r="K138" s="196">
        <f t="shared" si="55"/>
        <v>1.3510319346130401E-3</v>
      </c>
    </row>
    <row r="139" spans="2:11" x14ac:dyDescent="0.25">
      <c r="B139" s="190" t="s">
        <v>109</v>
      </c>
      <c r="C139" s="191">
        <v>12270</v>
      </c>
      <c r="D139" s="191">
        <v>1927</v>
      </c>
      <c r="E139" s="191">
        <v>14582</v>
      </c>
      <c r="F139" s="191">
        <v>14475</v>
      </c>
      <c r="G139" s="191">
        <v>15554</v>
      </c>
      <c r="H139" s="191">
        <v>16146</v>
      </c>
      <c r="I139" s="211">
        <f>IFERROR(H139/G139-1,"-")</f>
        <v>3.8060948952038043E-2</v>
      </c>
      <c r="J139" s="214">
        <f t="shared" si="54"/>
        <v>592</v>
      </c>
      <c r="K139" s="192">
        <f t="shared" si="55"/>
        <v>4.0172673326449623E-2</v>
      </c>
    </row>
    <row r="140" spans="2:11" x14ac:dyDescent="0.25">
      <c r="B140" s="194" t="s">
        <v>112</v>
      </c>
      <c r="C140" s="195">
        <v>6096</v>
      </c>
      <c r="D140" s="195">
        <v>67</v>
      </c>
      <c r="E140" s="195">
        <v>5025</v>
      </c>
      <c r="F140" s="195">
        <v>5503</v>
      </c>
      <c r="G140" s="195">
        <v>6655</v>
      </c>
      <c r="H140" s="195">
        <v>6578</v>
      </c>
      <c r="I140" s="212">
        <f t="shared" ref="I140:I147" si="56">IFERROR(H140/G140-1,"-")</f>
        <v>-1.1570247933884281E-2</v>
      </c>
      <c r="J140" s="215">
        <f t="shared" si="54"/>
        <v>-77</v>
      </c>
      <c r="K140" s="196">
        <f t="shared" si="55"/>
        <v>1.6366644688553551E-2</v>
      </c>
    </row>
    <row r="141" spans="2:11" x14ac:dyDescent="0.25">
      <c r="B141" s="194" t="s">
        <v>115</v>
      </c>
      <c r="C141" s="195">
        <v>664</v>
      </c>
      <c r="D141" s="195">
        <v>166</v>
      </c>
      <c r="E141" s="195">
        <v>1436</v>
      </c>
      <c r="F141" s="195">
        <v>1030</v>
      </c>
      <c r="G141" s="195">
        <v>1161</v>
      </c>
      <c r="H141" s="195">
        <v>1176</v>
      </c>
      <c r="I141" s="212">
        <f t="shared" si="56"/>
        <v>1.2919896640826822E-2</v>
      </c>
      <c r="J141" s="215">
        <f t="shared" si="54"/>
        <v>15</v>
      </c>
      <c r="K141" s="196">
        <f t="shared" si="55"/>
        <v>2.9259918141895675E-3</v>
      </c>
    </row>
    <row r="142" spans="2:11" x14ac:dyDescent="0.25">
      <c r="B142" s="194" t="s">
        <v>118</v>
      </c>
      <c r="C142" s="195">
        <v>466</v>
      </c>
      <c r="D142" s="195">
        <v>477</v>
      </c>
      <c r="E142" s="195">
        <v>1508</v>
      </c>
      <c r="F142" s="195">
        <v>1311</v>
      </c>
      <c r="G142" s="195">
        <v>1186</v>
      </c>
      <c r="H142" s="195">
        <v>1319</v>
      </c>
      <c r="I142" s="212">
        <f t="shared" si="56"/>
        <v>0.11214165261382791</v>
      </c>
      <c r="J142" s="215">
        <f t="shared" si="54"/>
        <v>133</v>
      </c>
      <c r="K142" s="196">
        <f t="shared" si="55"/>
        <v>3.2817884378537753E-3</v>
      </c>
    </row>
    <row r="143" spans="2:11" x14ac:dyDescent="0.25">
      <c r="B143" s="194" t="s">
        <v>125</v>
      </c>
      <c r="C143" s="195">
        <v>359</v>
      </c>
      <c r="D143" s="195">
        <v>29</v>
      </c>
      <c r="E143" s="195">
        <v>717</v>
      </c>
      <c r="F143" s="195">
        <v>467</v>
      </c>
      <c r="G143" s="195">
        <v>499</v>
      </c>
      <c r="H143" s="195">
        <v>540</v>
      </c>
      <c r="I143" s="212">
        <f t="shared" si="56"/>
        <v>8.21643286573146E-2</v>
      </c>
      <c r="J143" s="215">
        <f t="shared" si="54"/>
        <v>41</v>
      </c>
      <c r="K143" s="196">
        <f t="shared" si="55"/>
        <v>1.3435676697809238E-3</v>
      </c>
    </row>
    <row r="144" spans="2:11" x14ac:dyDescent="0.25">
      <c r="B144" s="194" t="s">
        <v>121</v>
      </c>
      <c r="C144" s="195">
        <v>190</v>
      </c>
      <c r="D144" s="195">
        <v>11</v>
      </c>
      <c r="E144" s="195">
        <v>449</v>
      </c>
      <c r="F144" s="195">
        <v>244</v>
      </c>
      <c r="G144" s="195">
        <v>336</v>
      </c>
      <c r="H144" s="195">
        <v>342</v>
      </c>
      <c r="I144" s="212">
        <f t="shared" si="56"/>
        <v>1.7857142857142794E-2</v>
      </c>
      <c r="J144" s="215">
        <f t="shared" si="54"/>
        <v>6</v>
      </c>
      <c r="K144" s="196">
        <f t="shared" si="55"/>
        <v>8.5092619086125172E-4</v>
      </c>
    </row>
    <row r="145" spans="2:11" x14ac:dyDescent="0.25">
      <c r="B145" s="194" t="s">
        <v>130</v>
      </c>
      <c r="C145" s="195">
        <v>380</v>
      </c>
      <c r="D145" s="195">
        <v>15</v>
      </c>
      <c r="E145" s="195">
        <v>219</v>
      </c>
      <c r="F145" s="195">
        <v>294</v>
      </c>
      <c r="G145" s="195">
        <v>182</v>
      </c>
      <c r="H145" s="195">
        <v>245</v>
      </c>
      <c r="I145" s="212">
        <f t="shared" si="56"/>
        <v>0.34615384615384626</v>
      </c>
      <c r="J145" s="215">
        <f t="shared" si="54"/>
        <v>63</v>
      </c>
      <c r="K145" s="196">
        <f t="shared" si="55"/>
        <v>6.0958162795615993E-4</v>
      </c>
    </row>
    <row r="146" spans="2:11" x14ac:dyDescent="0.25">
      <c r="B146" s="194" t="s">
        <v>133</v>
      </c>
      <c r="C146" s="195">
        <v>656</v>
      </c>
      <c r="D146" s="195">
        <v>4</v>
      </c>
      <c r="E146" s="195">
        <v>163</v>
      </c>
      <c r="F146" s="195">
        <v>282</v>
      </c>
      <c r="G146" s="195">
        <v>305</v>
      </c>
      <c r="H146" s="195">
        <v>269</v>
      </c>
      <c r="I146" s="212">
        <f t="shared" si="56"/>
        <v>-0.11803278688524588</v>
      </c>
      <c r="J146" s="215">
        <f t="shared" si="54"/>
        <v>-36</v>
      </c>
      <c r="K146" s="196">
        <f t="shared" si="55"/>
        <v>6.692957466130898E-4</v>
      </c>
    </row>
    <row r="147" spans="2:11" x14ac:dyDescent="0.25">
      <c r="B147" s="199" t="s">
        <v>147</v>
      </c>
      <c r="C147" s="200">
        <f t="shared" ref="C147:H147" si="57">IFERROR(C139-SUM(C140:C146),"nd")</f>
        <v>3459</v>
      </c>
      <c r="D147" s="200">
        <f t="shared" si="57"/>
        <v>1158</v>
      </c>
      <c r="E147" s="200">
        <f t="shared" si="57"/>
        <v>5065</v>
      </c>
      <c r="F147" s="200">
        <f t="shared" si="57"/>
        <v>5344</v>
      </c>
      <c r="G147" s="200">
        <f t="shared" si="57"/>
        <v>5230</v>
      </c>
      <c r="H147" s="200">
        <f t="shared" si="57"/>
        <v>5677</v>
      </c>
      <c r="I147" s="213">
        <f t="shared" si="56"/>
        <v>8.5468451242829868E-2</v>
      </c>
      <c r="J147" s="216">
        <f t="shared" si="54"/>
        <v>447</v>
      </c>
      <c r="K147" s="201">
        <f t="shared" si="55"/>
        <v>1.4124877150641304E-2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1913</v>
      </c>
      <c r="D149" s="209">
        <f t="shared" si="58"/>
        <v>327</v>
      </c>
      <c r="E149" s="209">
        <f t="shared" si="58"/>
        <v>5051</v>
      </c>
      <c r="F149" s="209">
        <f t="shared" si="58"/>
        <v>5926</v>
      </c>
      <c r="G149" s="209">
        <f t="shared" si="58"/>
        <v>16998</v>
      </c>
      <c r="H149" s="209">
        <f t="shared" si="58"/>
        <v>16891</v>
      </c>
      <c r="I149" s="210">
        <f>IFERROR(H149/G149-1,"-")</f>
        <v>-6.2948582186139745E-3</v>
      </c>
      <c r="J149" s="209">
        <f>IFERROR(H149-G149,"-")</f>
        <v>-107</v>
      </c>
      <c r="K149" s="210">
        <f>IFERROR(H149/H$9,"-")</f>
        <v>4.2026299093091822E-2</v>
      </c>
    </row>
    <row r="150" spans="2:11" x14ac:dyDescent="0.25">
      <c r="B150" s="190" t="s">
        <v>99</v>
      </c>
      <c r="C150" s="191">
        <v>287</v>
      </c>
      <c r="D150" s="191">
        <v>126</v>
      </c>
      <c r="E150" s="191">
        <v>558</v>
      </c>
      <c r="F150" s="191">
        <v>798</v>
      </c>
      <c r="G150" s="191">
        <v>1339</v>
      </c>
      <c r="H150" s="191">
        <v>1225</v>
      </c>
      <c r="I150" s="211">
        <f>IFERROR(H150/G150-1,"-")</f>
        <v>-8.5138162808065743E-2</v>
      </c>
      <c r="J150" s="214">
        <f t="shared" ref="J150:J161" si="59">IFERROR(H150-G150,"-")</f>
        <v>-114</v>
      </c>
      <c r="K150" s="192">
        <f t="shared" ref="K150:K161" si="60">IFERROR(H150/H$9,"-")</f>
        <v>3.0479081397807996E-3</v>
      </c>
    </row>
    <row r="151" spans="2:11" x14ac:dyDescent="0.25">
      <c r="B151" s="194" t="s">
        <v>105</v>
      </c>
      <c r="C151" s="195">
        <v>245</v>
      </c>
      <c r="D151" s="195">
        <v>38</v>
      </c>
      <c r="E151" s="195">
        <v>291</v>
      </c>
      <c r="F151" s="195">
        <v>270</v>
      </c>
      <c r="G151" s="195">
        <v>1048</v>
      </c>
      <c r="H151" s="195">
        <v>774</v>
      </c>
      <c r="I151" s="212">
        <f>IFERROR(H151/G151-1,"-")</f>
        <v>-0.26145038167938928</v>
      </c>
      <c r="J151" s="215">
        <f t="shared" si="59"/>
        <v>-274</v>
      </c>
      <c r="K151" s="196">
        <f t="shared" si="60"/>
        <v>1.9257803266859907E-3</v>
      </c>
    </row>
    <row r="152" spans="2:11" x14ac:dyDescent="0.25">
      <c r="B152" s="194" t="s">
        <v>102</v>
      </c>
      <c r="C152" s="195">
        <v>42</v>
      </c>
      <c r="D152" s="195">
        <v>88</v>
      </c>
      <c r="E152" s="195">
        <v>267</v>
      </c>
      <c r="F152" s="195">
        <v>528</v>
      </c>
      <c r="G152" s="195">
        <v>291</v>
      </c>
      <c r="H152" s="195">
        <v>451</v>
      </c>
      <c r="I152" s="212">
        <f>IFERROR(H152/G152-1,"-")</f>
        <v>0.54982817869415812</v>
      </c>
      <c r="J152" s="215">
        <f t="shared" si="59"/>
        <v>160</v>
      </c>
      <c r="K152" s="196">
        <f t="shared" si="60"/>
        <v>1.1221278130948086E-3</v>
      </c>
    </row>
    <row r="153" spans="2:11" x14ac:dyDescent="0.25">
      <c r="B153" s="190" t="s">
        <v>109</v>
      </c>
      <c r="C153" s="191">
        <v>1626</v>
      </c>
      <c r="D153" s="191">
        <v>201</v>
      </c>
      <c r="E153" s="191">
        <v>4493</v>
      </c>
      <c r="F153" s="191">
        <v>5128</v>
      </c>
      <c r="G153" s="191">
        <v>15659</v>
      </c>
      <c r="H153" s="191">
        <v>15666</v>
      </c>
      <c r="I153" s="211">
        <f>IFERROR(H153/G153-1,"-")</f>
        <v>4.4702726866341358E-4</v>
      </c>
      <c r="J153" s="214">
        <f t="shared" si="59"/>
        <v>7</v>
      </c>
      <c r="K153" s="192">
        <f t="shared" si="60"/>
        <v>3.8978390953311022E-2</v>
      </c>
    </row>
    <row r="154" spans="2:11" x14ac:dyDescent="0.25">
      <c r="B154" s="194" t="s">
        <v>112</v>
      </c>
      <c r="C154" s="195">
        <v>279</v>
      </c>
      <c r="D154" s="195">
        <v>6</v>
      </c>
      <c r="E154" s="195">
        <v>1821</v>
      </c>
      <c r="F154" s="195">
        <v>1052</v>
      </c>
      <c r="G154" s="195">
        <v>7783</v>
      </c>
      <c r="H154" s="195">
        <v>8552</v>
      </c>
      <c r="I154" s="212">
        <f t="shared" ref="I154:I161" si="61">IFERROR(H154/G154-1,"-")</f>
        <v>9.8805088012334563E-2</v>
      </c>
      <c r="J154" s="215">
        <f t="shared" si="59"/>
        <v>769</v>
      </c>
      <c r="K154" s="196">
        <f t="shared" si="60"/>
        <v>2.1278130948086039E-2</v>
      </c>
    </row>
    <row r="155" spans="2:11" x14ac:dyDescent="0.25">
      <c r="B155" s="194" t="s">
        <v>115</v>
      </c>
      <c r="C155" s="195">
        <v>422</v>
      </c>
      <c r="D155" s="195">
        <v>65</v>
      </c>
      <c r="E155" s="195">
        <v>650</v>
      </c>
      <c r="F155" s="195">
        <v>1190</v>
      </c>
      <c r="G155" s="195">
        <v>1642</v>
      </c>
      <c r="H155" s="195">
        <v>1258</v>
      </c>
      <c r="I155" s="212">
        <f t="shared" si="61"/>
        <v>-0.23386114494518884</v>
      </c>
      <c r="J155" s="215">
        <f t="shared" si="59"/>
        <v>-384</v>
      </c>
      <c r="K155" s="196">
        <f t="shared" si="60"/>
        <v>3.130015052934078E-3</v>
      </c>
    </row>
    <row r="156" spans="2:11" x14ac:dyDescent="0.25">
      <c r="B156" s="194" t="s">
        <v>118</v>
      </c>
      <c r="C156" s="195">
        <v>56</v>
      </c>
      <c r="D156" s="195">
        <v>30</v>
      </c>
      <c r="E156" s="195">
        <v>156</v>
      </c>
      <c r="F156" s="195">
        <v>462</v>
      </c>
      <c r="G156" s="195">
        <v>247</v>
      </c>
      <c r="H156" s="195">
        <v>426</v>
      </c>
      <c r="I156" s="212">
        <f t="shared" si="61"/>
        <v>0.72469635627530371</v>
      </c>
      <c r="J156" s="215">
        <f t="shared" si="59"/>
        <v>179</v>
      </c>
      <c r="K156" s="196">
        <f t="shared" si="60"/>
        <v>1.0599256061605065E-3</v>
      </c>
    </row>
    <row r="157" spans="2:11" x14ac:dyDescent="0.25">
      <c r="B157" s="194" t="s">
        <v>125</v>
      </c>
      <c r="C157" s="195">
        <v>28</v>
      </c>
      <c r="D157" s="195">
        <v>2</v>
      </c>
      <c r="E157" s="195">
        <v>690</v>
      </c>
      <c r="F157" s="195">
        <v>316</v>
      </c>
      <c r="G157" s="195">
        <v>1048</v>
      </c>
      <c r="H157" s="195">
        <v>1272</v>
      </c>
      <c r="I157" s="212">
        <f t="shared" si="61"/>
        <v>0.21374045801526709</v>
      </c>
      <c r="J157" s="215">
        <f t="shared" si="59"/>
        <v>224</v>
      </c>
      <c r="K157" s="196">
        <f t="shared" si="60"/>
        <v>3.1648482888172874E-3</v>
      </c>
    </row>
    <row r="158" spans="2:11" x14ac:dyDescent="0.25">
      <c r="B158" s="194" t="s">
        <v>121</v>
      </c>
      <c r="C158" s="195">
        <v>37</v>
      </c>
      <c r="D158" s="195">
        <v>6</v>
      </c>
      <c r="E158" s="195">
        <v>111</v>
      </c>
      <c r="F158" s="195">
        <v>290</v>
      </c>
      <c r="G158" s="195">
        <v>330</v>
      </c>
      <c r="H158" s="195">
        <v>38</v>
      </c>
      <c r="I158" s="212">
        <f t="shared" si="61"/>
        <v>-0.88484848484848488</v>
      </c>
      <c r="J158" s="215">
        <f t="shared" si="59"/>
        <v>-292</v>
      </c>
      <c r="K158" s="196">
        <f t="shared" si="60"/>
        <v>9.4547354540139083E-5</v>
      </c>
    </row>
    <row r="159" spans="2:11" x14ac:dyDescent="0.25">
      <c r="B159" s="194" t="s">
        <v>130</v>
      </c>
      <c r="C159" s="195">
        <v>152</v>
      </c>
      <c r="D159" s="195">
        <v>1</v>
      </c>
      <c r="E159" s="195">
        <v>162</v>
      </c>
      <c r="F159" s="195">
        <v>160</v>
      </c>
      <c r="G159" s="195">
        <v>593</v>
      </c>
      <c r="H159" s="195">
        <v>734</v>
      </c>
      <c r="I159" s="212">
        <f t="shared" si="61"/>
        <v>0.23777403035413158</v>
      </c>
      <c r="J159" s="215">
        <f t="shared" si="59"/>
        <v>141</v>
      </c>
      <c r="K159" s="196">
        <f t="shared" si="60"/>
        <v>1.8262567955911076E-3</v>
      </c>
    </row>
    <row r="160" spans="2:11" x14ac:dyDescent="0.25">
      <c r="B160" s="194" t="s">
        <v>133</v>
      </c>
      <c r="C160" s="195">
        <v>158</v>
      </c>
      <c r="D160" s="195">
        <v>0</v>
      </c>
      <c r="E160" s="195">
        <v>138</v>
      </c>
      <c r="F160" s="195">
        <v>55</v>
      </c>
      <c r="G160" s="195">
        <v>1524</v>
      </c>
      <c r="H160" s="195">
        <v>1375</v>
      </c>
      <c r="I160" s="212">
        <f t="shared" si="61"/>
        <v>-9.776902887139105E-2</v>
      </c>
      <c r="J160" s="215">
        <f t="shared" si="59"/>
        <v>-149</v>
      </c>
      <c r="K160" s="196">
        <f t="shared" si="60"/>
        <v>3.4211213813866116E-3</v>
      </c>
    </row>
    <row r="161" spans="2:11" x14ac:dyDescent="0.25">
      <c r="B161" s="199" t="s">
        <v>147</v>
      </c>
      <c r="C161" s="200">
        <f t="shared" ref="C161:H161" si="62">IFERROR(C153-SUM(C154:C160),"nd")</f>
        <v>494</v>
      </c>
      <c r="D161" s="200">
        <f t="shared" si="62"/>
        <v>91</v>
      </c>
      <c r="E161" s="200">
        <f t="shared" si="62"/>
        <v>765</v>
      </c>
      <c r="F161" s="200">
        <f t="shared" si="62"/>
        <v>1603</v>
      </c>
      <c r="G161" s="200">
        <f t="shared" si="62"/>
        <v>2492</v>
      </c>
      <c r="H161" s="200">
        <f t="shared" si="62"/>
        <v>2011</v>
      </c>
      <c r="I161" s="213">
        <f t="shared" si="61"/>
        <v>-0.1930176565008026</v>
      </c>
      <c r="J161" s="216">
        <f t="shared" si="59"/>
        <v>-481</v>
      </c>
      <c r="K161" s="201">
        <f t="shared" si="60"/>
        <v>5.0035455257952553E-3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1E17F-6F4B-421E-B7F2-00A8F5456D2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263</v>
      </c>
      <c r="D6" s="205" t="s">
        <v>264</v>
      </c>
      <c r="E6" s="205" t="s">
        <v>265</v>
      </c>
      <c r="F6" s="205" t="s">
        <v>266</v>
      </c>
      <c r="G6" s="205" t="s">
        <v>267</v>
      </c>
      <c r="H6" s="205" t="s">
        <v>268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263</v>
      </c>
      <c r="L6" s="205" t="s">
        <v>264</v>
      </c>
      <c r="M6" s="205" t="s">
        <v>265</v>
      </c>
      <c r="N6" s="205" t="s">
        <v>266</v>
      </c>
      <c r="O6" s="205" t="s">
        <v>267</v>
      </c>
      <c r="P6" s="205" t="s">
        <v>268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263</v>
      </c>
      <c r="T6" s="205" t="s">
        <v>265</v>
      </c>
      <c r="U6" s="205" t="s">
        <v>266</v>
      </c>
      <c r="V6" s="205" t="s">
        <v>267</v>
      </c>
      <c r="W6" s="205" t="s">
        <v>268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148691</v>
      </c>
      <c r="D8" s="209">
        <f t="shared" si="0"/>
        <v>44559</v>
      </c>
      <c r="E8" s="209">
        <f t="shared" si="0"/>
        <v>210898</v>
      </c>
      <c r="F8" s="209">
        <f t="shared" si="0"/>
        <v>258067</v>
      </c>
      <c r="G8" s="209">
        <f t="shared" si="0"/>
        <v>252025</v>
      </c>
      <c r="H8" s="209">
        <f t="shared" si="0"/>
        <v>251900</v>
      </c>
      <c r="I8" s="210">
        <f>IFERROR(H8/G8-1,"-")</f>
        <v>-4.9598254141458575E-4</v>
      </c>
      <c r="J8" s="210">
        <f t="shared" ref="J8:J20" si="1">H8/H$8</f>
        <v>1</v>
      </c>
      <c r="K8" s="209">
        <f t="shared" ref="K8:P8" si="2">K9+K12</f>
        <v>575900</v>
      </c>
      <c r="L8" s="209">
        <f t="shared" si="2"/>
        <v>155801</v>
      </c>
      <c r="M8" s="209">
        <f t="shared" si="2"/>
        <v>933260</v>
      </c>
      <c r="N8" s="209">
        <f t="shared" si="2"/>
        <v>1084680</v>
      </c>
      <c r="O8" s="209">
        <f t="shared" si="2"/>
        <v>1145697</v>
      </c>
      <c r="P8" s="209">
        <f t="shared" si="2"/>
        <v>1129689</v>
      </c>
      <c r="Q8" s="210">
        <f>IFERROR(P8/O8-1,"-")</f>
        <v>-1.3972280629171552E-2</v>
      </c>
      <c r="R8" s="210">
        <f t="shared" ref="R8:R20" si="3">P8/P$8</f>
        <v>1</v>
      </c>
      <c r="S8" s="209">
        <f>S9+S12</f>
        <v>724591</v>
      </c>
      <c r="T8" s="209">
        <f>T9+T12</f>
        <v>1144158</v>
      </c>
      <c r="U8" s="209">
        <f>U9+U12</f>
        <v>1342747</v>
      </c>
      <c r="V8" s="209">
        <f>V9+V12</f>
        <v>1397722</v>
      </c>
      <c r="W8" s="209">
        <f>W9+W12</f>
        <v>1381589</v>
      </c>
      <c r="X8" s="210">
        <f>IFERROR(W8/V8-1,"-")</f>
        <v>-1.1542352484971929E-2</v>
      </c>
      <c r="Y8" s="210">
        <f>W8/W$8</f>
        <v>1</v>
      </c>
    </row>
    <row r="9" spans="1:25" x14ac:dyDescent="0.25">
      <c r="A9" s="1"/>
      <c r="B9" s="190" t="s">
        <v>99</v>
      </c>
      <c r="C9" s="191">
        <v>30892</v>
      </c>
      <c r="D9" s="191">
        <v>22092</v>
      </c>
      <c r="E9" s="191">
        <v>47086</v>
      </c>
      <c r="F9" s="191">
        <v>65902</v>
      </c>
      <c r="G9" s="191">
        <v>59268</v>
      </c>
      <c r="H9" s="191">
        <v>54310</v>
      </c>
      <c r="I9" s="192">
        <f>IFERROR(H9/G9-1,"-")</f>
        <v>-8.3653911048120366E-2</v>
      </c>
      <c r="J9" s="192">
        <f t="shared" si="1"/>
        <v>0.21560142913854705</v>
      </c>
      <c r="K9" s="191">
        <v>91967</v>
      </c>
      <c r="L9" s="191">
        <v>82473</v>
      </c>
      <c r="M9" s="191">
        <v>171740</v>
      </c>
      <c r="N9" s="191">
        <v>180632</v>
      </c>
      <c r="O9" s="191">
        <v>166659</v>
      </c>
      <c r="P9" s="191">
        <v>174679</v>
      </c>
      <c r="Q9" s="192">
        <f>IFERROR(P9/O9-1,"-")</f>
        <v>4.8122213621826671E-2</v>
      </c>
      <c r="R9" s="192">
        <f t="shared" si="3"/>
        <v>0.15462574212902844</v>
      </c>
      <c r="S9" s="191">
        <v>122859</v>
      </c>
      <c r="T9" s="191">
        <v>218826</v>
      </c>
      <c r="U9" s="191">
        <v>246534</v>
      </c>
      <c r="V9" s="191">
        <v>225927</v>
      </c>
      <c r="W9" s="191">
        <v>228989</v>
      </c>
      <c r="X9" s="192">
        <f>IFERROR(W9/V9-1,"-")</f>
        <v>1.3553050321563953E-2</v>
      </c>
      <c r="Y9" s="192">
        <f>W9/W$8</f>
        <v>0.16574321306843062</v>
      </c>
    </row>
    <row r="10" spans="1:25" x14ac:dyDescent="0.25">
      <c r="A10" s="193"/>
      <c r="B10" s="194" t="s">
        <v>105</v>
      </c>
      <c r="C10" s="195">
        <v>14381</v>
      </c>
      <c r="D10" s="195">
        <v>16688</v>
      </c>
      <c r="E10" s="195">
        <v>25957</v>
      </c>
      <c r="F10" s="195">
        <v>36205</v>
      </c>
      <c r="G10" s="195">
        <v>31918</v>
      </c>
      <c r="H10" s="195">
        <v>27089</v>
      </c>
      <c r="I10" s="196">
        <f>IFERROR(H10/G10-1,"-")</f>
        <v>-0.15129394072310298</v>
      </c>
      <c r="J10" s="196">
        <f t="shared" si="1"/>
        <v>0.10753870583564906</v>
      </c>
      <c r="K10" s="195">
        <v>26759</v>
      </c>
      <c r="L10" s="195">
        <v>54648</v>
      </c>
      <c r="M10" s="195">
        <v>62419</v>
      </c>
      <c r="N10" s="195">
        <v>55283</v>
      </c>
      <c r="O10" s="195">
        <v>46644</v>
      </c>
      <c r="P10" s="195">
        <v>50494</v>
      </c>
      <c r="Q10" s="196">
        <f>IFERROR(P10/O10-1,"-")</f>
        <v>8.2540090901294993E-2</v>
      </c>
      <c r="R10" s="196">
        <f t="shared" si="3"/>
        <v>4.4697257386767511E-2</v>
      </c>
      <c r="S10" s="195">
        <v>41140</v>
      </c>
      <c r="T10" s="195">
        <v>88376</v>
      </c>
      <c r="U10" s="195">
        <v>91488</v>
      </c>
      <c r="V10" s="195">
        <v>78562</v>
      </c>
      <c r="W10" s="195">
        <v>77583</v>
      </c>
      <c r="X10" s="196">
        <f>IFERROR(W10/V10-1,"-")</f>
        <v>-1.246149537944552E-2</v>
      </c>
      <c r="Y10" s="196">
        <f>W10/W$8</f>
        <v>5.6154905691924301E-2</v>
      </c>
    </row>
    <row r="11" spans="1:25" x14ac:dyDescent="0.25">
      <c r="A11" s="193"/>
      <c r="B11" s="194" t="s">
        <v>102</v>
      </c>
      <c r="C11" s="195">
        <v>16511</v>
      </c>
      <c r="D11" s="195">
        <v>5404</v>
      </c>
      <c r="E11" s="195">
        <v>21129</v>
      </c>
      <c r="F11" s="195">
        <v>29697</v>
      </c>
      <c r="G11" s="195">
        <v>27350</v>
      </c>
      <c r="H11" s="195">
        <v>27221</v>
      </c>
      <c r="I11" s="196">
        <f>IFERROR(H11/G11-1,"-")</f>
        <v>-4.7166361974405602E-3</v>
      </c>
      <c r="J11" s="196">
        <f t="shared" si="1"/>
        <v>0.10806272330289797</v>
      </c>
      <c r="K11" s="195">
        <v>65208</v>
      </c>
      <c r="L11" s="195">
        <v>27825</v>
      </c>
      <c r="M11" s="195">
        <v>109321</v>
      </c>
      <c r="N11" s="195">
        <v>125349</v>
      </c>
      <c r="O11" s="195">
        <v>120015</v>
      </c>
      <c r="P11" s="195">
        <v>124185</v>
      </c>
      <c r="Q11" s="196">
        <f>IFERROR(P11/O11-1,"-")</f>
        <v>3.4745656792900981E-2</v>
      </c>
      <c r="R11" s="196">
        <f t="shared" si="3"/>
        <v>0.10992848474226093</v>
      </c>
      <c r="S11" s="195">
        <v>81719</v>
      </c>
      <c r="T11" s="195">
        <v>130450</v>
      </c>
      <c r="U11" s="195">
        <v>155046</v>
      </c>
      <c r="V11" s="195">
        <v>147365</v>
      </c>
      <c r="W11" s="195">
        <v>151406</v>
      </c>
      <c r="X11" s="196">
        <f>IFERROR(W11/V11-1,"-")</f>
        <v>2.7421708003935841E-2</v>
      </c>
      <c r="Y11" s="196">
        <f>W11/W$8</f>
        <v>0.10958830737650632</v>
      </c>
    </row>
    <row r="12" spans="1:25" x14ac:dyDescent="0.25">
      <c r="A12" s="1"/>
      <c r="B12" s="190" t="s">
        <v>109</v>
      </c>
      <c r="C12" s="191">
        <v>117799</v>
      </c>
      <c r="D12" s="191">
        <v>22467</v>
      </c>
      <c r="E12" s="191">
        <v>163812</v>
      </c>
      <c r="F12" s="191">
        <v>192165</v>
      </c>
      <c r="G12" s="191">
        <v>192757</v>
      </c>
      <c r="H12" s="191">
        <v>197590</v>
      </c>
      <c r="I12" s="192">
        <f>IFERROR(H12/G12-1,"-")</f>
        <v>2.5073019397479746E-2</v>
      </c>
      <c r="J12" s="192">
        <f t="shared" si="1"/>
        <v>0.78439857086145293</v>
      </c>
      <c r="K12" s="191">
        <v>483933</v>
      </c>
      <c r="L12" s="191">
        <v>73328</v>
      </c>
      <c r="M12" s="191">
        <v>761520</v>
      </c>
      <c r="N12" s="191">
        <v>904048</v>
      </c>
      <c r="O12" s="191">
        <v>979038</v>
      </c>
      <c r="P12" s="191">
        <v>955010</v>
      </c>
      <c r="Q12" s="192">
        <f>IFERROR(P12/O12-1,"-")</f>
        <v>-2.454245902610519E-2</v>
      </c>
      <c r="R12" s="192">
        <f t="shared" si="3"/>
        <v>0.84537425787097153</v>
      </c>
      <c r="S12" s="191">
        <v>601732</v>
      </c>
      <c r="T12" s="191">
        <v>925332</v>
      </c>
      <c r="U12" s="191">
        <v>1096213</v>
      </c>
      <c r="V12" s="191">
        <v>1171795</v>
      </c>
      <c r="W12" s="191">
        <v>1152600</v>
      </c>
      <c r="X12" s="192">
        <f>IFERROR(W12/V12-1,"-")</f>
        <v>-1.6380851599469226E-2</v>
      </c>
      <c r="Y12" s="192">
        <f>W12/W$8</f>
        <v>0.83425678693156935</v>
      </c>
    </row>
    <row r="13" spans="1:25" s="74" customFormat="1" x14ac:dyDescent="0.25">
      <c r="B13" s="194" t="s">
        <v>112</v>
      </c>
      <c r="C13" s="195">
        <v>39547</v>
      </c>
      <c r="D13" s="195">
        <v>1417</v>
      </c>
      <c r="E13" s="195">
        <v>53527</v>
      </c>
      <c r="F13" s="195">
        <v>68980</v>
      </c>
      <c r="G13" s="195">
        <v>66014</v>
      </c>
      <c r="H13" s="195">
        <v>65639</v>
      </c>
      <c r="I13" s="196">
        <f t="shared" ref="I13:I20" si="4">IFERROR(H13/G13-1,"-")</f>
        <v>-5.6806132032599654E-3</v>
      </c>
      <c r="J13" s="196">
        <f t="shared" si="1"/>
        <v>0.26057562524811434</v>
      </c>
      <c r="K13" s="195">
        <v>200754</v>
      </c>
      <c r="L13" s="195">
        <v>3387</v>
      </c>
      <c r="M13" s="195">
        <v>323077</v>
      </c>
      <c r="N13" s="195">
        <v>379170</v>
      </c>
      <c r="O13" s="195">
        <v>413412</v>
      </c>
      <c r="P13" s="195">
        <v>409458</v>
      </c>
      <c r="Q13" s="196">
        <f t="shared" ref="Q13:Q20" si="5">IFERROR(P13/O13-1,"-")</f>
        <v>-9.5643087283387995E-3</v>
      </c>
      <c r="R13" s="196">
        <f t="shared" si="3"/>
        <v>0.36245196686875769</v>
      </c>
      <c r="S13" s="195">
        <v>240301</v>
      </c>
      <c r="T13" s="195">
        <v>376604</v>
      </c>
      <c r="U13" s="195">
        <v>448150</v>
      </c>
      <c r="V13" s="195">
        <v>479426</v>
      </c>
      <c r="W13" s="195">
        <v>475097</v>
      </c>
      <c r="X13" s="196">
        <f t="shared" ref="X13:X20" si="6">IFERROR(W13/V13-1,"-")</f>
        <v>-9.0295478342851121E-3</v>
      </c>
      <c r="Y13" s="196">
        <f t="shared" ref="Y13:Y20" si="7">W13/W$8</f>
        <v>0.34387723121709857</v>
      </c>
    </row>
    <row r="14" spans="1:25" s="74" customFormat="1" x14ac:dyDescent="0.25">
      <c r="B14" s="194" t="s">
        <v>115</v>
      </c>
      <c r="C14" s="195">
        <v>18311</v>
      </c>
      <c r="D14" s="195">
        <v>3791</v>
      </c>
      <c r="E14" s="195">
        <v>22853</v>
      </c>
      <c r="F14" s="195">
        <v>28385</v>
      </c>
      <c r="G14" s="195">
        <v>28876</v>
      </c>
      <c r="H14" s="195">
        <v>28896</v>
      </c>
      <c r="I14" s="196">
        <f t="shared" si="4"/>
        <v>6.9261670591491686E-4</v>
      </c>
      <c r="J14" s="196">
        <f t="shared" si="1"/>
        <v>0.11471218737594284</v>
      </c>
      <c r="K14" s="195">
        <v>68786</v>
      </c>
      <c r="L14" s="195">
        <v>11407</v>
      </c>
      <c r="M14" s="195">
        <v>90318</v>
      </c>
      <c r="N14" s="195">
        <v>111710</v>
      </c>
      <c r="O14" s="195">
        <v>121886</v>
      </c>
      <c r="P14" s="195">
        <v>115312</v>
      </c>
      <c r="Q14" s="196">
        <f t="shared" si="5"/>
        <v>-5.3935644782829861E-2</v>
      </c>
      <c r="R14" s="196">
        <f t="shared" si="3"/>
        <v>0.10207411066231503</v>
      </c>
      <c r="S14" s="195">
        <v>87097</v>
      </c>
      <c r="T14" s="195">
        <v>113171</v>
      </c>
      <c r="U14" s="195">
        <v>140095</v>
      </c>
      <c r="V14" s="195">
        <v>150762</v>
      </c>
      <c r="W14" s="195">
        <v>144208</v>
      </c>
      <c r="X14" s="196">
        <f t="shared" si="6"/>
        <v>-4.347249306854517E-2</v>
      </c>
      <c r="Y14" s="196">
        <f t="shared" si="7"/>
        <v>0.10437836433266333</v>
      </c>
    </row>
    <row r="15" spans="1:25" x14ac:dyDescent="0.25">
      <c r="A15" s="1"/>
      <c r="B15" s="194" t="s">
        <v>118</v>
      </c>
      <c r="C15" s="195">
        <v>7641</v>
      </c>
      <c r="D15" s="195">
        <v>5212</v>
      </c>
      <c r="E15" s="195">
        <v>11029</v>
      </c>
      <c r="F15" s="195">
        <v>13759</v>
      </c>
      <c r="G15" s="195">
        <v>11470</v>
      </c>
      <c r="H15" s="195">
        <v>11880</v>
      </c>
      <c r="I15" s="196">
        <f t="shared" si="4"/>
        <v>3.574542284219695E-2</v>
      </c>
      <c r="J15" s="196">
        <f t="shared" si="1"/>
        <v>4.7161572052401748E-2</v>
      </c>
      <c r="K15" s="195">
        <v>24259</v>
      </c>
      <c r="L15" s="195">
        <v>14881</v>
      </c>
      <c r="M15" s="195">
        <v>44833</v>
      </c>
      <c r="N15" s="195">
        <v>53793</v>
      </c>
      <c r="O15" s="195">
        <v>57281</v>
      </c>
      <c r="P15" s="195">
        <v>52323</v>
      </c>
      <c r="Q15" s="196">
        <f t="shared" si="5"/>
        <v>-8.6555751470819287E-2</v>
      </c>
      <c r="R15" s="196">
        <f t="shared" si="3"/>
        <v>4.6316287048913461E-2</v>
      </c>
      <c r="S15" s="195">
        <v>31900</v>
      </c>
      <c r="T15" s="195">
        <v>55862</v>
      </c>
      <c r="U15" s="195">
        <v>67552</v>
      </c>
      <c r="V15" s="195">
        <v>68751</v>
      </c>
      <c r="W15" s="195">
        <v>64203</v>
      </c>
      <c r="X15" s="196">
        <f t="shared" si="6"/>
        <v>-6.6151765065235457E-2</v>
      </c>
      <c r="Y15" s="196">
        <f t="shared" si="7"/>
        <v>4.647040472962654E-2</v>
      </c>
    </row>
    <row r="16" spans="1:25" x14ac:dyDescent="0.25">
      <c r="A16" s="1"/>
      <c r="B16" s="194" t="s">
        <v>125</v>
      </c>
      <c r="C16" s="195">
        <v>3334</v>
      </c>
      <c r="D16" s="195">
        <v>296</v>
      </c>
      <c r="E16" s="195">
        <v>6812</v>
      </c>
      <c r="F16" s="195">
        <v>5343</v>
      </c>
      <c r="G16" s="195">
        <v>5121</v>
      </c>
      <c r="H16" s="195">
        <v>5379</v>
      </c>
      <c r="I16" s="196">
        <f t="shared" si="4"/>
        <v>5.0380785002929196E-2</v>
      </c>
      <c r="J16" s="196">
        <f t="shared" si="1"/>
        <v>2.1353711790393012E-2</v>
      </c>
      <c r="K16" s="195">
        <v>16002</v>
      </c>
      <c r="L16" s="195">
        <v>992</v>
      </c>
      <c r="M16" s="195">
        <v>36569</v>
      </c>
      <c r="N16" s="195">
        <v>33659</v>
      </c>
      <c r="O16" s="195">
        <v>37308</v>
      </c>
      <c r="P16" s="195">
        <v>35283</v>
      </c>
      <c r="Q16" s="196">
        <f t="shared" si="5"/>
        <v>-5.4277902862656768E-2</v>
      </c>
      <c r="R16" s="196">
        <f t="shared" si="3"/>
        <v>3.1232489649806273E-2</v>
      </c>
      <c r="S16" s="195">
        <v>19336</v>
      </c>
      <c r="T16" s="195">
        <v>43381</v>
      </c>
      <c r="U16" s="195">
        <v>39002</v>
      </c>
      <c r="V16" s="195">
        <v>42429</v>
      </c>
      <c r="W16" s="195">
        <v>40662</v>
      </c>
      <c r="X16" s="196">
        <f t="shared" si="6"/>
        <v>-4.1646043979353786E-2</v>
      </c>
      <c r="Y16" s="196">
        <f t="shared" si="7"/>
        <v>2.94313287091892E-2</v>
      </c>
    </row>
    <row r="17" spans="1:25" x14ac:dyDescent="0.25">
      <c r="A17" s="74"/>
      <c r="B17" s="194" t="s">
        <v>121</v>
      </c>
      <c r="C17" s="195">
        <v>2305</v>
      </c>
      <c r="D17" s="195">
        <v>421</v>
      </c>
      <c r="E17" s="195">
        <v>3717</v>
      </c>
      <c r="F17" s="195">
        <v>3400</v>
      </c>
      <c r="G17" s="195">
        <v>3560</v>
      </c>
      <c r="H17" s="195">
        <v>3536</v>
      </c>
      <c r="I17" s="196">
        <f t="shared" si="4"/>
        <v>-6.741573033707815E-3</v>
      </c>
      <c r="J17" s="196">
        <f t="shared" si="1"/>
        <v>1.4037316395394997E-2</v>
      </c>
      <c r="K17" s="195">
        <v>23899</v>
      </c>
      <c r="L17" s="195">
        <v>2452</v>
      </c>
      <c r="M17" s="195">
        <v>43713</v>
      </c>
      <c r="N17" s="195">
        <v>40303</v>
      </c>
      <c r="O17" s="195">
        <v>44333</v>
      </c>
      <c r="P17" s="195">
        <v>40739</v>
      </c>
      <c r="Q17" s="196">
        <f t="shared" si="5"/>
        <v>-8.1068278708862462E-2</v>
      </c>
      <c r="R17" s="196">
        <f t="shared" si="3"/>
        <v>3.6062137455529795E-2</v>
      </c>
      <c r="S17" s="195">
        <v>26204</v>
      </c>
      <c r="T17" s="195">
        <v>47430</v>
      </c>
      <c r="U17" s="195">
        <v>43703</v>
      </c>
      <c r="V17" s="195">
        <v>47893</v>
      </c>
      <c r="W17" s="195">
        <v>44275</v>
      </c>
      <c r="X17" s="196">
        <f t="shared" si="6"/>
        <v>-7.5543398826550812E-2</v>
      </c>
      <c r="Y17" s="196">
        <f t="shared" si="7"/>
        <v>3.2046433490712505E-2</v>
      </c>
    </row>
    <row r="18" spans="1:25" x14ac:dyDescent="0.25">
      <c r="A18" s="74"/>
      <c r="B18" s="194" t="s">
        <v>130</v>
      </c>
      <c r="C18" s="195">
        <v>3269</v>
      </c>
      <c r="D18" s="195">
        <v>50</v>
      </c>
      <c r="E18" s="195">
        <v>3220</v>
      </c>
      <c r="F18" s="195">
        <v>3864</v>
      </c>
      <c r="G18" s="195">
        <v>3097</v>
      </c>
      <c r="H18" s="195">
        <v>3335</v>
      </c>
      <c r="I18" s="196">
        <f t="shared" si="4"/>
        <v>7.6848563125605507E-2</v>
      </c>
      <c r="J18" s="196">
        <f t="shared" si="1"/>
        <v>1.3239380706629614E-2</v>
      </c>
      <c r="K18" s="195">
        <v>14707</v>
      </c>
      <c r="L18" s="195">
        <v>227</v>
      </c>
      <c r="M18" s="195">
        <v>17031</v>
      </c>
      <c r="N18" s="195">
        <v>23267</v>
      </c>
      <c r="O18" s="195">
        <v>20178</v>
      </c>
      <c r="P18" s="195">
        <v>19046</v>
      </c>
      <c r="Q18" s="196">
        <f t="shared" si="5"/>
        <v>-5.6100703736743029E-2</v>
      </c>
      <c r="R18" s="196">
        <f t="shared" si="3"/>
        <v>1.6859507351138232E-2</v>
      </c>
      <c r="S18" s="195">
        <v>17976</v>
      </c>
      <c r="T18" s="195">
        <v>20251</v>
      </c>
      <c r="U18" s="195">
        <v>27131</v>
      </c>
      <c r="V18" s="195">
        <v>23275</v>
      </c>
      <c r="W18" s="195">
        <v>22381</v>
      </c>
      <c r="X18" s="196">
        <f t="shared" si="6"/>
        <v>-3.8410311493018212E-2</v>
      </c>
      <c r="Y18" s="196">
        <f t="shared" si="7"/>
        <v>1.6199463082001955E-2</v>
      </c>
    </row>
    <row r="19" spans="1:25" x14ac:dyDescent="0.25">
      <c r="A19" s="74"/>
      <c r="B19" s="194" t="s">
        <v>133</v>
      </c>
      <c r="C19" s="195">
        <v>3260</v>
      </c>
      <c r="D19" s="195">
        <v>149</v>
      </c>
      <c r="E19" s="195">
        <v>1850</v>
      </c>
      <c r="F19" s="195">
        <v>2316</v>
      </c>
      <c r="G19" s="195">
        <v>1894</v>
      </c>
      <c r="H19" s="195">
        <v>1757</v>
      </c>
      <c r="I19" s="196">
        <f t="shared" si="4"/>
        <v>-7.2333685322069741E-2</v>
      </c>
      <c r="J19" s="196">
        <f t="shared" si="1"/>
        <v>6.9749900754267563E-3</v>
      </c>
      <c r="K19" s="195">
        <v>20819</v>
      </c>
      <c r="L19" s="195">
        <v>936</v>
      </c>
      <c r="M19" s="195">
        <v>12764</v>
      </c>
      <c r="N19" s="195">
        <v>21407</v>
      </c>
      <c r="O19" s="195">
        <v>21323</v>
      </c>
      <c r="P19" s="195">
        <v>17668</v>
      </c>
      <c r="Q19" s="196">
        <f t="shared" si="5"/>
        <v>-0.17141115227688408</v>
      </c>
      <c r="R19" s="196">
        <f t="shared" si="3"/>
        <v>1.5639702608417006E-2</v>
      </c>
      <c r="S19" s="195">
        <v>24079</v>
      </c>
      <c r="T19" s="195">
        <v>14614</v>
      </c>
      <c r="U19" s="195">
        <v>23723</v>
      </c>
      <c r="V19" s="195">
        <v>23217</v>
      </c>
      <c r="W19" s="195">
        <v>19425</v>
      </c>
      <c r="X19" s="196">
        <f t="shared" si="6"/>
        <v>-0.16332859542576561</v>
      </c>
      <c r="Y19" s="196">
        <f t="shared" si="7"/>
        <v>1.4059897697506277E-2</v>
      </c>
    </row>
    <row r="20" spans="1:25" x14ac:dyDescent="0.25">
      <c r="A20" s="74"/>
      <c r="B20" s="199" t="s">
        <v>147</v>
      </c>
      <c r="C20" s="200">
        <f t="shared" ref="C20" si="8">C12-SUM(C13:C19)</f>
        <v>40132</v>
      </c>
      <c r="D20" s="200">
        <f t="shared" ref="D20:H20" si="9">D12-SUM(D13:D19)</f>
        <v>11131</v>
      </c>
      <c r="E20" s="200">
        <f t="shared" si="9"/>
        <v>60804</v>
      </c>
      <c r="F20" s="200">
        <f t="shared" si="9"/>
        <v>66118</v>
      </c>
      <c r="G20" s="200">
        <f t="shared" si="9"/>
        <v>72725</v>
      </c>
      <c r="H20" s="200">
        <f t="shared" si="9"/>
        <v>77168</v>
      </c>
      <c r="I20" s="201">
        <f t="shared" si="4"/>
        <v>6.109315916122382E-2</v>
      </c>
      <c r="J20" s="201">
        <f t="shared" si="1"/>
        <v>0.30634378721714967</v>
      </c>
      <c r="K20" s="200">
        <f t="shared" ref="K20:P20" si="10">K12-SUM(K13:K19)</f>
        <v>114707</v>
      </c>
      <c r="L20" s="200">
        <f t="shared" si="10"/>
        <v>39046</v>
      </c>
      <c r="M20" s="200">
        <f t="shared" si="10"/>
        <v>193215</v>
      </c>
      <c r="N20" s="200">
        <f t="shared" si="10"/>
        <v>240739</v>
      </c>
      <c r="O20" s="200">
        <f t="shared" si="10"/>
        <v>263317</v>
      </c>
      <c r="P20" s="200">
        <f t="shared" si="10"/>
        <v>265181</v>
      </c>
      <c r="Q20" s="201">
        <f t="shared" si="5"/>
        <v>7.0789200849166178E-3</v>
      </c>
      <c r="R20" s="201">
        <f t="shared" si="3"/>
        <v>0.23473805622609409</v>
      </c>
      <c r="S20" s="200">
        <f>S12-SUM(S13:S19)</f>
        <v>154839</v>
      </c>
      <c r="T20" s="200">
        <f>T12-SUM(T13:T19)</f>
        <v>254019</v>
      </c>
      <c r="U20" s="200">
        <f>U12-SUM(U13:U19)</f>
        <v>306857</v>
      </c>
      <c r="V20" s="200">
        <f>V12-SUM(V13:V19)</f>
        <v>336042</v>
      </c>
      <c r="W20" s="200">
        <f>W12-SUM(W13:W19)</f>
        <v>342349</v>
      </c>
      <c r="X20" s="201">
        <f t="shared" si="6"/>
        <v>1.8768487272424306E-2</v>
      </c>
      <c r="Y20" s="201">
        <f t="shared" si="7"/>
        <v>0.247793663672771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35847</v>
      </c>
      <c r="D22" s="209">
        <f t="shared" si="11"/>
        <v>1798</v>
      </c>
      <c r="E22" s="209">
        <f t="shared" si="11"/>
        <v>49778</v>
      </c>
      <c r="F22" s="209">
        <f t="shared" si="11"/>
        <v>55498</v>
      </c>
      <c r="G22" s="209">
        <f t="shared" si="11"/>
        <v>51838</v>
      </c>
      <c r="H22" s="209">
        <f t="shared" si="11"/>
        <v>52151</v>
      </c>
      <c r="I22" s="210">
        <f>IFERROR(H22/G22-1,"-")</f>
        <v>6.0380415911107654E-3</v>
      </c>
      <c r="J22" s="210">
        <f t="shared" ref="J22:J34" si="12">H22/H$8</f>
        <v>0.20703056768558953</v>
      </c>
      <c r="K22" s="209">
        <f t="shared" ref="K22:P22" si="13">K23+K26</f>
        <v>243977</v>
      </c>
      <c r="L22" s="209">
        <f t="shared" si="13"/>
        <v>71173</v>
      </c>
      <c r="M22" s="209">
        <f t="shared" si="13"/>
        <v>414955</v>
      </c>
      <c r="N22" s="209">
        <f t="shared" si="13"/>
        <v>443544</v>
      </c>
      <c r="O22" s="209">
        <f t="shared" si="13"/>
        <v>468200</v>
      </c>
      <c r="P22" s="209">
        <f t="shared" si="13"/>
        <v>443827</v>
      </c>
      <c r="Q22" s="210">
        <f>IFERROR(P22/O22-1,"-")</f>
        <v>-5.2056813327637785E-2</v>
      </c>
      <c r="R22" s="210">
        <f t="shared" ref="R22:R34" si="14">P22/P$8</f>
        <v>0.39287538428717994</v>
      </c>
      <c r="S22" s="209">
        <f>S23+S26</f>
        <v>279824</v>
      </c>
      <c r="T22" s="209">
        <f>T23+T26</f>
        <v>464733</v>
      </c>
      <c r="U22" s="209">
        <f>U23+U26</f>
        <v>499042</v>
      </c>
      <c r="V22" s="209">
        <f>V23+V26</f>
        <v>520038</v>
      </c>
      <c r="W22" s="209">
        <f>W23+W26</f>
        <v>495978</v>
      </c>
      <c r="X22" s="210">
        <f>IFERROR(W22/V22-1,"-")</f>
        <v>-4.6265849803283632E-2</v>
      </c>
      <c r="Y22" s="210">
        <f>W22/W$8</f>
        <v>0.35899098791319273</v>
      </c>
    </row>
    <row r="23" spans="1:25" x14ac:dyDescent="0.25">
      <c r="A23" s="74"/>
      <c r="B23" s="190" t="s">
        <v>99</v>
      </c>
      <c r="C23" s="191">
        <v>1527</v>
      </c>
      <c r="D23" s="191">
        <v>210</v>
      </c>
      <c r="E23" s="191">
        <v>2853</v>
      </c>
      <c r="F23" s="191">
        <v>2966</v>
      </c>
      <c r="G23" s="191">
        <v>1455</v>
      </c>
      <c r="H23" s="191">
        <v>2061</v>
      </c>
      <c r="I23" s="192">
        <f>IFERROR(H23/G23-1,"-")</f>
        <v>0.41649484536082482</v>
      </c>
      <c r="J23" s="192">
        <f t="shared" si="12"/>
        <v>8.1818181818181825E-3</v>
      </c>
      <c r="K23" s="191">
        <v>15120</v>
      </c>
      <c r="L23" s="191">
        <v>34741</v>
      </c>
      <c r="M23" s="191">
        <v>35122</v>
      </c>
      <c r="N23" s="191">
        <v>30268</v>
      </c>
      <c r="O23" s="191">
        <v>24443</v>
      </c>
      <c r="P23" s="191">
        <v>22790</v>
      </c>
      <c r="Q23" s="192">
        <f>IFERROR(P23/O23-1,"-")</f>
        <v>-6.7626723397291699E-2</v>
      </c>
      <c r="R23" s="192">
        <f t="shared" si="14"/>
        <v>2.0173693821927983E-2</v>
      </c>
      <c r="S23" s="191">
        <v>16647</v>
      </c>
      <c r="T23" s="191">
        <v>37975</v>
      </c>
      <c r="U23" s="191">
        <v>33234</v>
      </c>
      <c r="V23" s="191">
        <v>25898</v>
      </c>
      <c r="W23" s="191">
        <v>24851</v>
      </c>
      <c r="X23" s="192">
        <f>IFERROR(W23/V23-1,"-")</f>
        <v>-4.0427832265039765E-2</v>
      </c>
      <c r="Y23" s="192">
        <f>W23/W$8</f>
        <v>1.7987259597463501E-2</v>
      </c>
    </row>
    <row r="24" spans="1:25" x14ac:dyDescent="0.25">
      <c r="A24" s="74"/>
      <c r="B24" s="194" t="s">
        <v>105</v>
      </c>
      <c r="C24" s="195">
        <v>1004</v>
      </c>
      <c r="D24" s="195">
        <v>132</v>
      </c>
      <c r="E24" s="195">
        <v>1734</v>
      </c>
      <c r="F24" s="195">
        <v>1540</v>
      </c>
      <c r="G24" s="195">
        <v>358</v>
      </c>
      <c r="H24" s="195">
        <v>715</v>
      </c>
      <c r="I24" s="196">
        <f>IFERROR(H24/G24-1,"-")</f>
        <v>0.9972067039106145</v>
      </c>
      <c r="J24" s="196">
        <f t="shared" si="12"/>
        <v>2.8384279475982535E-3</v>
      </c>
      <c r="K24" s="195">
        <v>5468</v>
      </c>
      <c r="L24" s="195">
        <v>22369</v>
      </c>
      <c r="M24" s="195">
        <v>14467</v>
      </c>
      <c r="N24" s="195">
        <v>11432</v>
      </c>
      <c r="O24" s="195">
        <v>7670</v>
      </c>
      <c r="P24" s="195">
        <v>8769</v>
      </c>
      <c r="Q24" s="196">
        <f>IFERROR(P24/O24-1,"-")</f>
        <v>0.1432855280312908</v>
      </c>
      <c r="R24" s="196">
        <f t="shared" si="14"/>
        <v>7.7623133446461812E-3</v>
      </c>
      <c r="S24" s="195">
        <v>6472</v>
      </c>
      <c r="T24" s="195">
        <v>16201</v>
      </c>
      <c r="U24" s="195">
        <v>12972</v>
      </c>
      <c r="V24" s="195">
        <v>8028</v>
      </c>
      <c r="W24" s="195">
        <v>9484</v>
      </c>
      <c r="X24" s="196">
        <f>IFERROR(W24/V24-1,"-")</f>
        <v>0.18136522172396607</v>
      </c>
      <c r="Y24" s="196">
        <f>W24/W$8</f>
        <v>6.8645595759665142E-3</v>
      </c>
    </row>
    <row r="25" spans="1:25" x14ac:dyDescent="0.25">
      <c r="A25" s="74"/>
      <c r="B25" s="194" t="s">
        <v>102</v>
      </c>
      <c r="C25" s="195">
        <v>523</v>
      </c>
      <c r="D25" s="195">
        <v>78</v>
      </c>
      <c r="E25" s="195">
        <v>1119</v>
      </c>
      <c r="F25" s="195">
        <v>1426</v>
      </c>
      <c r="G25" s="195">
        <v>1097</v>
      </c>
      <c r="H25" s="195">
        <v>1346</v>
      </c>
      <c r="I25" s="196">
        <f>IFERROR(H25/G25-1,"-")</f>
        <v>0.22698268003646316</v>
      </c>
      <c r="J25" s="196">
        <f t="shared" si="12"/>
        <v>5.3433902342199281E-3</v>
      </c>
      <c r="K25" s="195">
        <v>9652</v>
      </c>
      <c r="L25" s="195">
        <v>12372</v>
      </c>
      <c r="M25" s="195">
        <v>20655</v>
      </c>
      <c r="N25" s="195">
        <v>18836</v>
      </c>
      <c r="O25" s="195">
        <v>16773</v>
      </c>
      <c r="P25" s="195">
        <v>14021</v>
      </c>
      <c r="Q25" s="196">
        <f>IFERROR(P25/O25-1,"-")</f>
        <v>-0.16407321290168719</v>
      </c>
      <c r="R25" s="196">
        <f t="shared" si="14"/>
        <v>1.2411380477281801E-2</v>
      </c>
      <c r="S25" s="195">
        <v>10175</v>
      </c>
      <c r="T25" s="195">
        <v>21774</v>
      </c>
      <c r="U25" s="195">
        <v>20262</v>
      </c>
      <c r="V25" s="195">
        <v>17870</v>
      </c>
      <c r="W25" s="195">
        <v>15367</v>
      </c>
      <c r="X25" s="196">
        <f>IFERROR(W25/V25-1,"-")</f>
        <v>-0.14006715165081141</v>
      </c>
      <c r="Y25" s="196">
        <f>W25/W$8</f>
        <v>1.1122700021496986E-2</v>
      </c>
    </row>
    <row r="26" spans="1:25" x14ac:dyDescent="0.25">
      <c r="A26" s="74"/>
      <c r="B26" s="190" t="s">
        <v>109</v>
      </c>
      <c r="C26" s="191">
        <v>34320</v>
      </c>
      <c r="D26" s="191">
        <v>1588</v>
      </c>
      <c r="E26" s="191">
        <v>46925</v>
      </c>
      <c r="F26" s="191">
        <v>52532</v>
      </c>
      <c r="G26" s="191">
        <v>50383</v>
      </c>
      <c r="H26" s="191">
        <v>50090</v>
      </c>
      <c r="I26" s="192">
        <f>IFERROR(H26/G26-1,"-")</f>
        <v>-5.8154536252307265E-3</v>
      </c>
      <c r="J26" s="192">
        <f t="shared" si="12"/>
        <v>0.19884874950377135</v>
      </c>
      <c r="K26" s="191">
        <v>228857</v>
      </c>
      <c r="L26" s="191">
        <v>36432</v>
      </c>
      <c r="M26" s="191">
        <v>379833</v>
      </c>
      <c r="N26" s="191">
        <v>413276</v>
      </c>
      <c r="O26" s="191">
        <v>443757</v>
      </c>
      <c r="P26" s="191">
        <v>421037</v>
      </c>
      <c r="Q26" s="192">
        <f>IFERROR(P26/O26-1,"-")</f>
        <v>-5.119919235076853E-2</v>
      </c>
      <c r="R26" s="192">
        <f t="shared" si="14"/>
        <v>0.37270169046525192</v>
      </c>
      <c r="S26" s="191">
        <v>263177</v>
      </c>
      <c r="T26" s="191">
        <v>426758</v>
      </c>
      <c r="U26" s="191">
        <v>465808</v>
      </c>
      <c r="V26" s="191">
        <v>494140</v>
      </c>
      <c r="W26" s="191">
        <v>471127</v>
      </c>
      <c r="X26" s="192">
        <f>IFERROR(W26/V26-1,"-")</f>
        <v>-4.6571821750920783E-2</v>
      </c>
      <c r="Y26" s="192">
        <f>W26/W$8</f>
        <v>0.34100372831572923</v>
      </c>
    </row>
    <row r="27" spans="1:25" s="74" customFormat="1" x14ac:dyDescent="0.25">
      <c r="B27" s="194" t="s">
        <v>112</v>
      </c>
      <c r="C27" s="195">
        <v>13636</v>
      </c>
      <c r="D27" s="195">
        <v>1</v>
      </c>
      <c r="E27" s="195">
        <v>18047</v>
      </c>
      <c r="F27" s="195">
        <v>21219</v>
      </c>
      <c r="G27" s="195">
        <v>21426</v>
      </c>
      <c r="H27" s="195">
        <v>20383</v>
      </c>
      <c r="I27" s="196">
        <f t="shared" ref="I27:I34" si="15">IFERROR(H27/G27-1,"-")</f>
        <v>-4.8679174834313499E-2</v>
      </c>
      <c r="J27" s="196">
        <f t="shared" si="12"/>
        <v>8.0917030567685594E-2</v>
      </c>
      <c r="K27" s="195">
        <v>101958</v>
      </c>
      <c r="L27" s="195">
        <v>1534</v>
      </c>
      <c r="M27" s="195">
        <v>177915</v>
      </c>
      <c r="N27" s="195">
        <v>196318</v>
      </c>
      <c r="O27" s="195">
        <v>210587</v>
      </c>
      <c r="P27" s="195">
        <v>204496</v>
      </c>
      <c r="Q27" s="196">
        <f t="shared" ref="Q27:Q34" si="16">IFERROR(P27/O27-1,"-")</f>
        <v>-2.8923912682169317E-2</v>
      </c>
      <c r="R27" s="196">
        <f t="shared" si="14"/>
        <v>0.18101973197933235</v>
      </c>
      <c r="S27" s="195">
        <v>115594</v>
      </c>
      <c r="T27" s="195">
        <v>195962</v>
      </c>
      <c r="U27" s="195">
        <v>217537</v>
      </c>
      <c r="V27" s="195">
        <v>232013</v>
      </c>
      <c r="W27" s="195">
        <v>224879</v>
      </c>
      <c r="X27" s="196">
        <f t="shared" ref="X27:X34" si="17">IFERROR(W27/V27-1,"-")</f>
        <v>-3.0748277036200533E-2</v>
      </c>
      <c r="Y27" s="196">
        <f t="shared" ref="Y27:Y34" si="18">W27/W$8</f>
        <v>0.1627683775710432</v>
      </c>
    </row>
    <row r="28" spans="1:25" s="74" customFormat="1" x14ac:dyDescent="0.25">
      <c r="B28" s="194" t="s">
        <v>115</v>
      </c>
      <c r="C28" s="195">
        <v>5913</v>
      </c>
      <c r="D28" s="195">
        <v>21</v>
      </c>
      <c r="E28" s="195">
        <v>8304</v>
      </c>
      <c r="F28" s="195">
        <v>10326</v>
      </c>
      <c r="G28" s="195">
        <v>9483</v>
      </c>
      <c r="H28" s="195">
        <v>9883</v>
      </c>
      <c r="I28" s="196">
        <f t="shared" si="15"/>
        <v>4.2180744490140309E-2</v>
      </c>
      <c r="J28" s="196">
        <f t="shared" si="12"/>
        <v>3.9233822945613339E-2</v>
      </c>
      <c r="K28" s="195">
        <v>28236</v>
      </c>
      <c r="L28" s="195">
        <v>6056</v>
      </c>
      <c r="M28" s="195">
        <v>40172</v>
      </c>
      <c r="N28" s="195">
        <v>46330</v>
      </c>
      <c r="O28" s="195">
        <v>49246</v>
      </c>
      <c r="P28" s="195">
        <v>43821</v>
      </c>
      <c r="Q28" s="196">
        <f t="shared" si="16"/>
        <v>-0.11016123136904521</v>
      </c>
      <c r="R28" s="196">
        <f t="shared" si="14"/>
        <v>3.8790321938161738E-2</v>
      </c>
      <c r="S28" s="195">
        <v>34149</v>
      </c>
      <c r="T28" s="195">
        <v>48476</v>
      </c>
      <c r="U28" s="195">
        <v>56656</v>
      </c>
      <c r="V28" s="195">
        <v>58729</v>
      </c>
      <c r="W28" s="195">
        <v>53704</v>
      </c>
      <c r="X28" s="196">
        <f t="shared" si="17"/>
        <v>-8.5562498935789821E-2</v>
      </c>
      <c r="Y28" s="196">
        <f t="shared" si="18"/>
        <v>3.8871183832529063E-2</v>
      </c>
    </row>
    <row r="29" spans="1:25" x14ac:dyDescent="0.25">
      <c r="A29" s="74"/>
      <c r="B29" s="194" t="s">
        <v>118</v>
      </c>
      <c r="C29" s="195">
        <v>2029</v>
      </c>
      <c r="D29" s="195">
        <v>1252</v>
      </c>
      <c r="E29" s="195">
        <v>1487</v>
      </c>
      <c r="F29" s="195">
        <v>1303</v>
      </c>
      <c r="G29" s="195">
        <v>1139</v>
      </c>
      <c r="H29" s="195">
        <v>1157</v>
      </c>
      <c r="I29" s="196">
        <f t="shared" si="15"/>
        <v>1.5803336259877065E-2</v>
      </c>
      <c r="J29" s="196">
        <f t="shared" si="12"/>
        <v>4.5930924970226279E-3</v>
      </c>
      <c r="K29" s="195">
        <v>8997</v>
      </c>
      <c r="L29" s="195">
        <v>6287</v>
      </c>
      <c r="M29" s="195">
        <v>16867</v>
      </c>
      <c r="N29" s="195">
        <v>16494</v>
      </c>
      <c r="O29" s="195">
        <v>14594</v>
      </c>
      <c r="P29" s="195">
        <v>13496</v>
      </c>
      <c r="Q29" s="196">
        <f t="shared" si="16"/>
        <v>-7.5236398519939685E-2</v>
      </c>
      <c r="R29" s="196">
        <f t="shared" si="14"/>
        <v>1.1946650803893816E-2</v>
      </c>
      <c r="S29" s="195">
        <v>11026</v>
      </c>
      <c r="T29" s="195">
        <v>18354</v>
      </c>
      <c r="U29" s="195">
        <v>17797</v>
      </c>
      <c r="V29" s="195">
        <v>15733</v>
      </c>
      <c r="W29" s="195">
        <v>14653</v>
      </c>
      <c r="X29" s="196">
        <f t="shared" si="17"/>
        <v>-6.8645522150893035E-2</v>
      </c>
      <c r="Y29" s="196">
        <f t="shared" si="18"/>
        <v>1.0605903781804864E-2</v>
      </c>
    </row>
    <row r="30" spans="1:25" x14ac:dyDescent="0.25">
      <c r="A30" s="74"/>
      <c r="B30" s="194" t="s">
        <v>125</v>
      </c>
      <c r="C30" s="195">
        <v>1607</v>
      </c>
      <c r="D30" s="195">
        <v>4</v>
      </c>
      <c r="E30" s="195">
        <v>2867</v>
      </c>
      <c r="F30" s="195">
        <v>1635</v>
      </c>
      <c r="G30" s="195">
        <v>1198</v>
      </c>
      <c r="H30" s="195">
        <v>1251</v>
      </c>
      <c r="I30" s="196">
        <f t="shared" si="15"/>
        <v>4.4240400667779678E-2</v>
      </c>
      <c r="J30" s="196">
        <f t="shared" si="12"/>
        <v>4.9662564509726078E-3</v>
      </c>
      <c r="K30" s="195">
        <v>8621</v>
      </c>
      <c r="L30" s="195">
        <v>441</v>
      </c>
      <c r="M30" s="195">
        <v>20978</v>
      </c>
      <c r="N30" s="195">
        <v>16903</v>
      </c>
      <c r="O30" s="195">
        <v>18489</v>
      </c>
      <c r="P30" s="195">
        <v>17604</v>
      </c>
      <c r="Q30" s="196">
        <f t="shared" si="16"/>
        <v>-4.7866298880415381E-2</v>
      </c>
      <c r="R30" s="196">
        <f t="shared" si="14"/>
        <v>1.5583049848232567E-2</v>
      </c>
      <c r="S30" s="195">
        <v>10228</v>
      </c>
      <c r="T30" s="195">
        <v>23845</v>
      </c>
      <c r="U30" s="195">
        <v>18538</v>
      </c>
      <c r="V30" s="195">
        <v>19687</v>
      </c>
      <c r="W30" s="195">
        <v>18855</v>
      </c>
      <c r="X30" s="196">
        <f t="shared" si="17"/>
        <v>-4.2261390765479745E-2</v>
      </c>
      <c r="Y30" s="196">
        <f t="shared" si="18"/>
        <v>1.3647329270861305E-2</v>
      </c>
    </row>
    <row r="31" spans="1:25" x14ac:dyDescent="0.25">
      <c r="A31" s="74"/>
      <c r="B31" s="194" t="s">
        <v>121</v>
      </c>
      <c r="C31" s="195">
        <v>1003</v>
      </c>
      <c r="D31" s="195">
        <v>48</v>
      </c>
      <c r="E31" s="195">
        <v>1559</v>
      </c>
      <c r="F31" s="195">
        <v>1224</v>
      </c>
      <c r="G31" s="195">
        <v>893</v>
      </c>
      <c r="H31" s="195">
        <v>935</v>
      </c>
      <c r="I31" s="196">
        <f t="shared" si="15"/>
        <v>4.7032474804031388E-2</v>
      </c>
      <c r="J31" s="196">
        <f t="shared" si="12"/>
        <v>3.7117903930131003E-3</v>
      </c>
      <c r="K31" s="195">
        <v>13673</v>
      </c>
      <c r="L31" s="195">
        <v>1522</v>
      </c>
      <c r="M31" s="195">
        <v>27707</v>
      </c>
      <c r="N31" s="195">
        <v>23446</v>
      </c>
      <c r="O31" s="195">
        <v>25324</v>
      </c>
      <c r="P31" s="195">
        <v>24863</v>
      </c>
      <c r="Q31" s="196">
        <f t="shared" si="16"/>
        <v>-1.8204075185594748E-2</v>
      </c>
      <c r="R31" s="196">
        <f t="shared" si="14"/>
        <v>2.2008712132277113E-2</v>
      </c>
      <c r="S31" s="195">
        <v>14676</v>
      </c>
      <c r="T31" s="195">
        <v>29266</v>
      </c>
      <c r="U31" s="195">
        <v>24670</v>
      </c>
      <c r="V31" s="195">
        <v>26217</v>
      </c>
      <c r="W31" s="195">
        <v>25798</v>
      </c>
      <c r="X31" s="196">
        <f t="shared" si="17"/>
        <v>-1.5981996414540234E-2</v>
      </c>
      <c r="Y31" s="196">
        <f t="shared" si="18"/>
        <v>1.8672702229099971E-2</v>
      </c>
    </row>
    <row r="32" spans="1:25" x14ac:dyDescent="0.25">
      <c r="A32" s="74"/>
      <c r="B32" s="194" t="s">
        <v>130</v>
      </c>
      <c r="C32" s="195">
        <v>1374</v>
      </c>
      <c r="D32" s="195">
        <v>0</v>
      </c>
      <c r="E32" s="195">
        <v>1066</v>
      </c>
      <c r="F32" s="195">
        <v>1493</v>
      </c>
      <c r="G32" s="195">
        <v>1528</v>
      </c>
      <c r="H32" s="195">
        <v>1317</v>
      </c>
      <c r="I32" s="196">
        <f t="shared" si="15"/>
        <v>-0.13808900523560208</v>
      </c>
      <c r="J32" s="196">
        <f t="shared" si="12"/>
        <v>5.2282651845970626E-3</v>
      </c>
      <c r="K32" s="195">
        <v>8151</v>
      </c>
      <c r="L32" s="195">
        <v>82</v>
      </c>
      <c r="M32" s="195">
        <v>9637</v>
      </c>
      <c r="N32" s="195">
        <v>10624</v>
      </c>
      <c r="O32" s="195">
        <v>9421</v>
      </c>
      <c r="P32" s="195">
        <v>8292</v>
      </c>
      <c r="Q32" s="196">
        <f t="shared" si="16"/>
        <v>-0.11983865831652696</v>
      </c>
      <c r="R32" s="196">
        <f t="shared" si="14"/>
        <v>7.3400732413965259E-3</v>
      </c>
      <c r="S32" s="195">
        <v>9525</v>
      </c>
      <c r="T32" s="195">
        <v>10703</v>
      </c>
      <c r="U32" s="195">
        <v>12117</v>
      </c>
      <c r="V32" s="195">
        <v>10949</v>
      </c>
      <c r="W32" s="195">
        <v>9609</v>
      </c>
      <c r="X32" s="196">
        <f t="shared" si="17"/>
        <v>-0.12238560599141479</v>
      </c>
      <c r="Y32" s="196">
        <f t="shared" si="18"/>
        <v>6.955035108125499E-3</v>
      </c>
    </row>
    <row r="33" spans="1:25" x14ac:dyDescent="0.25">
      <c r="A33" s="74"/>
      <c r="B33" s="194" t="s">
        <v>133</v>
      </c>
      <c r="C33" s="195">
        <v>662</v>
      </c>
      <c r="D33" s="195">
        <v>3</v>
      </c>
      <c r="E33" s="195">
        <v>352</v>
      </c>
      <c r="F33" s="195">
        <v>525</v>
      </c>
      <c r="G33" s="195">
        <v>294</v>
      </c>
      <c r="H33" s="195">
        <v>250</v>
      </c>
      <c r="I33" s="196">
        <f t="shared" si="15"/>
        <v>-0.14965986394557829</v>
      </c>
      <c r="J33" s="196">
        <f t="shared" si="12"/>
        <v>9.9245732433505358E-4</v>
      </c>
      <c r="K33" s="195">
        <v>10437</v>
      </c>
      <c r="L33" s="195">
        <v>171</v>
      </c>
      <c r="M33" s="195">
        <v>6286</v>
      </c>
      <c r="N33" s="195">
        <v>10576</v>
      </c>
      <c r="O33" s="195">
        <v>10574</v>
      </c>
      <c r="P33" s="195">
        <v>9044</v>
      </c>
      <c r="Q33" s="196">
        <f t="shared" si="16"/>
        <v>-0.14469453376205788</v>
      </c>
      <c r="R33" s="196">
        <f t="shared" si="14"/>
        <v>8.0057431735636973E-3</v>
      </c>
      <c r="S33" s="195">
        <v>11099</v>
      </c>
      <c r="T33" s="195">
        <v>6638</v>
      </c>
      <c r="U33" s="195">
        <v>11101</v>
      </c>
      <c r="V33" s="195">
        <v>10868</v>
      </c>
      <c r="W33" s="195">
        <v>9294</v>
      </c>
      <c r="X33" s="196">
        <f t="shared" si="17"/>
        <v>-0.14482885535517109</v>
      </c>
      <c r="Y33" s="196">
        <f t="shared" si="18"/>
        <v>6.727036767084857E-3</v>
      </c>
    </row>
    <row r="34" spans="1:25" x14ac:dyDescent="0.25">
      <c r="A34" s="74"/>
      <c r="B34" s="199" t="s">
        <v>147</v>
      </c>
      <c r="C34" s="200">
        <f t="shared" ref="C34" si="19">C26-SUM(C27:C33)</f>
        <v>8096</v>
      </c>
      <c r="D34" s="200">
        <f t="shared" ref="D34:H34" si="20">D26-SUM(D27:D33)</f>
        <v>259</v>
      </c>
      <c r="E34" s="200">
        <f t="shared" si="20"/>
        <v>13243</v>
      </c>
      <c r="F34" s="200">
        <f t="shared" si="20"/>
        <v>14807</v>
      </c>
      <c r="G34" s="200">
        <f t="shared" si="20"/>
        <v>14422</v>
      </c>
      <c r="H34" s="200">
        <f t="shared" si="20"/>
        <v>14914</v>
      </c>
      <c r="I34" s="201">
        <f t="shared" si="15"/>
        <v>3.411454721952567E-2</v>
      </c>
      <c r="J34" s="201">
        <f t="shared" si="12"/>
        <v>5.9206034140531959E-2</v>
      </c>
      <c r="K34" s="200">
        <f t="shared" ref="K34:P34" si="21">K26-SUM(K27:K33)</f>
        <v>48784</v>
      </c>
      <c r="L34" s="200">
        <f t="shared" si="21"/>
        <v>20339</v>
      </c>
      <c r="M34" s="200">
        <f t="shared" si="21"/>
        <v>80271</v>
      </c>
      <c r="N34" s="200">
        <f t="shared" si="21"/>
        <v>92585</v>
      </c>
      <c r="O34" s="200">
        <f t="shared" si="21"/>
        <v>105522</v>
      </c>
      <c r="P34" s="200">
        <f t="shared" si="21"/>
        <v>99421</v>
      </c>
      <c r="Q34" s="201">
        <f t="shared" si="16"/>
        <v>-5.7817327192433821E-2</v>
      </c>
      <c r="R34" s="201">
        <f t="shared" si="14"/>
        <v>8.8007407348394115E-2</v>
      </c>
      <c r="S34" s="200">
        <f>S26-SUM(S27:S33)</f>
        <v>56880</v>
      </c>
      <c r="T34" s="200">
        <f>T26-SUM(T27:T33)</f>
        <v>93514</v>
      </c>
      <c r="U34" s="200">
        <f>U26-SUM(U27:U33)</f>
        <v>107392</v>
      </c>
      <c r="V34" s="200">
        <f>V26-SUM(V27:V33)</f>
        <v>119944</v>
      </c>
      <c r="W34" s="200">
        <f>W26-SUM(W27:W33)</f>
        <v>114335</v>
      </c>
      <c r="X34" s="201">
        <f t="shared" si="17"/>
        <v>-4.6763489628493304E-2</v>
      </c>
      <c r="Y34" s="201">
        <f t="shared" si="18"/>
        <v>8.2756159755180442E-2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39616</v>
      </c>
      <c r="D36" s="209">
        <f t="shared" si="22"/>
        <v>2159</v>
      </c>
      <c r="E36" s="209">
        <f t="shared" si="22"/>
        <v>53743</v>
      </c>
      <c r="F36" s="209">
        <f t="shared" si="22"/>
        <v>68161</v>
      </c>
      <c r="G36" s="209">
        <f t="shared" si="22"/>
        <v>66590</v>
      </c>
      <c r="H36" s="209">
        <f t="shared" si="22"/>
        <v>66232</v>
      </c>
      <c r="I36" s="210">
        <f>IFERROR(H36/G36-1,"-")</f>
        <v>-5.3761826100015009E-3</v>
      </c>
      <c r="J36" s="210">
        <f t="shared" ref="J36:J48" si="23">H36/H$8</f>
        <v>0.2629297340214371</v>
      </c>
      <c r="K36" s="209">
        <f t="shared" ref="K36:P36" si="24">K37+K40</f>
        <v>107490</v>
      </c>
      <c r="L36" s="209">
        <f t="shared" si="24"/>
        <v>10159</v>
      </c>
      <c r="M36" s="209">
        <f t="shared" si="24"/>
        <v>164818</v>
      </c>
      <c r="N36" s="209">
        <f t="shared" si="24"/>
        <v>193267</v>
      </c>
      <c r="O36" s="209">
        <f t="shared" si="24"/>
        <v>206850</v>
      </c>
      <c r="P36" s="209">
        <f t="shared" si="24"/>
        <v>217174</v>
      </c>
      <c r="Q36" s="210">
        <f>IFERROR(P36/O36-1,"-")</f>
        <v>4.9910563210055603E-2</v>
      </c>
      <c r="R36" s="210">
        <f t="shared" ref="R36:R48" si="25">P36/P$8</f>
        <v>0.19224228969211882</v>
      </c>
      <c r="S36" s="209">
        <f>S37+S40</f>
        <v>147106</v>
      </c>
      <c r="T36" s="209">
        <f>T37+T40</f>
        <v>218561</v>
      </c>
      <c r="U36" s="209">
        <f>U37+U40</f>
        <v>261428</v>
      </c>
      <c r="V36" s="209">
        <f>V37+V40</f>
        <v>273440</v>
      </c>
      <c r="W36" s="209">
        <f>W37+W40</f>
        <v>283406</v>
      </c>
      <c r="X36" s="210">
        <f>IFERROR(W36/V36-1,"-")</f>
        <v>3.6446752486834377E-2</v>
      </c>
      <c r="Y36" s="210">
        <f>W36/W$8</f>
        <v>0.20513046933639453</v>
      </c>
    </row>
    <row r="37" spans="1:25" x14ac:dyDescent="0.25">
      <c r="A37" s="74"/>
      <c r="B37" s="190" t="s">
        <v>99</v>
      </c>
      <c r="C37" s="191">
        <v>2530</v>
      </c>
      <c r="D37" s="191">
        <v>806</v>
      </c>
      <c r="E37" s="191">
        <v>5789</v>
      </c>
      <c r="F37" s="191">
        <v>7768</v>
      </c>
      <c r="G37" s="191">
        <v>6860</v>
      </c>
      <c r="H37" s="191">
        <v>5863</v>
      </c>
      <c r="I37" s="192">
        <f>IFERROR(H37/G37-1,"-")</f>
        <v>-0.14533527696793003</v>
      </c>
      <c r="J37" s="192">
        <f t="shared" si="23"/>
        <v>2.3275109170305678E-2</v>
      </c>
      <c r="K37" s="191">
        <v>7136</v>
      </c>
      <c r="L37" s="191">
        <v>2599</v>
      </c>
      <c r="M37" s="191">
        <v>14459</v>
      </c>
      <c r="N37" s="191">
        <v>12829</v>
      </c>
      <c r="O37" s="191">
        <v>11993</v>
      </c>
      <c r="P37" s="191">
        <v>15037</v>
      </c>
      <c r="Q37" s="192">
        <f>IFERROR(P37/O37-1,"-")</f>
        <v>0.25381472525639959</v>
      </c>
      <c r="R37" s="192">
        <f t="shared" si="25"/>
        <v>1.3310743045209787E-2</v>
      </c>
      <c r="S37" s="191">
        <v>9666</v>
      </c>
      <c r="T37" s="191">
        <v>20248</v>
      </c>
      <c r="U37" s="191">
        <v>20597</v>
      </c>
      <c r="V37" s="191">
        <v>18853</v>
      </c>
      <c r="W37" s="191">
        <v>20900</v>
      </c>
      <c r="X37" s="192">
        <f>IFERROR(W37/V37-1,"-")</f>
        <v>0.1085768843154935</v>
      </c>
      <c r="Y37" s="192">
        <f>W37/W$8</f>
        <v>1.51275089769823E-2</v>
      </c>
    </row>
    <row r="38" spans="1:25" x14ac:dyDescent="0.25">
      <c r="A38" s="74"/>
      <c r="B38" s="194" t="s">
        <v>105</v>
      </c>
      <c r="C38" s="195">
        <v>1111</v>
      </c>
      <c r="D38" s="195">
        <v>699</v>
      </c>
      <c r="E38" s="195">
        <v>2989</v>
      </c>
      <c r="F38" s="195">
        <v>3715</v>
      </c>
      <c r="G38" s="195">
        <v>4937</v>
      </c>
      <c r="H38" s="195">
        <v>3406</v>
      </c>
      <c r="I38" s="196">
        <f>IFERROR(H38/G38-1,"-")</f>
        <v>-0.31010735264330569</v>
      </c>
      <c r="J38" s="196">
        <f t="shared" si="23"/>
        <v>1.352123858674077E-2</v>
      </c>
      <c r="K38" s="195">
        <v>954</v>
      </c>
      <c r="L38" s="195">
        <v>1034</v>
      </c>
      <c r="M38" s="195">
        <v>2418</v>
      </c>
      <c r="N38" s="195">
        <v>1989</v>
      </c>
      <c r="O38" s="195">
        <v>2158</v>
      </c>
      <c r="P38" s="195">
        <v>4037</v>
      </c>
      <c r="Q38" s="196">
        <f>IFERROR(P38/O38-1,"-")</f>
        <v>0.87071362372567185</v>
      </c>
      <c r="R38" s="196">
        <f t="shared" si="25"/>
        <v>3.5735498885091383E-3</v>
      </c>
      <c r="S38" s="195">
        <v>2065</v>
      </c>
      <c r="T38" s="195">
        <v>5407</v>
      </c>
      <c r="U38" s="195">
        <v>5704</v>
      </c>
      <c r="V38" s="195">
        <v>7095</v>
      </c>
      <c r="W38" s="195">
        <v>7443</v>
      </c>
      <c r="X38" s="196">
        <f>IFERROR(W38/V38-1,"-")</f>
        <v>4.9048625792811773E-2</v>
      </c>
      <c r="Y38" s="196">
        <f>W38/W$8</f>
        <v>5.387275086874606E-3</v>
      </c>
    </row>
    <row r="39" spans="1:25" x14ac:dyDescent="0.25">
      <c r="A39" s="74"/>
      <c r="B39" s="194" t="s">
        <v>102</v>
      </c>
      <c r="C39" s="195">
        <v>1419</v>
      </c>
      <c r="D39" s="195">
        <v>107</v>
      </c>
      <c r="E39" s="195">
        <v>2800</v>
      </c>
      <c r="F39" s="195">
        <v>4053</v>
      </c>
      <c r="G39" s="195">
        <v>1923</v>
      </c>
      <c r="H39" s="195">
        <v>2457</v>
      </c>
      <c r="I39" s="196">
        <f>IFERROR(H39/G39-1,"-")</f>
        <v>0.27769110764430582</v>
      </c>
      <c r="J39" s="196">
        <f t="shared" si="23"/>
        <v>9.753870583564906E-3</v>
      </c>
      <c r="K39" s="195">
        <v>6182</v>
      </c>
      <c r="L39" s="195">
        <v>1565</v>
      </c>
      <c r="M39" s="195">
        <v>12041</v>
      </c>
      <c r="N39" s="195">
        <v>10840</v>
      </c>
      <c r="O39" s="195">
        <v>9835</v>
      </c>
      <c r="P39" s="195">
        <v>11000</v>
      </c>
      <c r="Q39" s="196">
        <f>IFERROR(P39/O39-1,"-")</f>
        <v>0.11845449923741747</v>
      </c>
      <c r="R39" s="196">
        <f t="shared" si="25"/>
        <v>9.7371931567006489E-3</v>
      </c>
      <c r="S39" s="195">
        <v>7601</v>
      </c>
      <c r="T39" s="195">
        <v>14841</v>
      </c>
      <c r="U39" s="195">
        <v>14893</v>
      </c>
      <c r="V39" s="195">
        <v>11758</v>
      </c>
      <c r="W39" s="195">
        <v>13457</v>
      </c>
      <c r="X39" s="196">
        <f>IFERROR(W39/V39-1,"-")</f>
        <v>0.14449736349719333</v>
      </c>
      <c r="Y39" s="196">
        <f>W39/W$8</f>
        <v>9.7402338901076951E-3</v>
      </c>
    </row>
    <row r="40" spans="1:25" x14ac:dyDescent="0.25">
      <c r="A40" s="74"/>
      <c r="B40" s="190" t="s">
        <v>109</v>
      </c>
      <c r="C40" s="191">
        <v>37086</v>
      </c>
      <c r="D40" s="191">
        <v>1353</v>
      </c>
      <c r="E40" s="191">
        <v>47954</v>
      </c>
      <c r="F40" s="191">
        <v>60393</v>
      </c>
      <c r="G40" s="191">
        <v>59730</v>
      </c>
      <c r="H40" s="191">
        <v>60369</v>
      </c>
      <c r="I40" s="192">
        <f>IFERROR(H40/G40-1,"-")</f>
        <v>1.0698141637368153E-2</v>
      </c>
      <c r="J40" s="192">
        <f t="shared" si="23"/>
        <v>0.2396546248511314</v>
      </c>
      <c r="K40" s="191">
        <v>100354</v>
      </c>
      <c r="L40" s="191">
        <v>7560</v>
      </c>
      <c r="M40" s="191">
        <v>150359</v>
      </c>
      <c r="N40" s="191">
        <v>180438</v>
      </c>
      <c r="O40" s="191">
        <v>194857</v>
      </c>
      <c r="P40" s="191">
        <v>202137</v>
      </c>
      <c r="Q40" s="192">
        <f>IFERROR(P40/O40-1,"-")</f>
        <v>3.736073120288208E-2</v>
      </c>
      <c r="R40" s="192">
        <f t="shared" si="25"/>
        <v>0.17893154664690902</v>
      </c>
      <c r="S40" s="191">
        <v>137440</v>
      </c>
      <c r="T40" s="191">
        <v>198313</v>
      </c>
      <c r="U40" s="191">
        <v>240831</v>
      </c>
      <c r="V40" s="191">
        <v>254587</v>
      </c>
      <c r="W40" s="191">
        <v>262506</v>
      </c>
      <c r="X40" s="192">
        <f>IFERROR(W40/V40-1,"-")</f>
        <v>3.1105280316748196E-2</v>
      </c>
      <c r="Y40" s="192">
        <f>W40/W$8</f>
        <v>0.19000296035941225</v>
      </c>
    </row>
    <row r="41" spans="1:25" s="74" customFormat="1" x14ac:dyDescent="0.25">
      <c r="B41" s="194" t="s">
        <v>112</v>
      </c>
      <c r="C41" s="195">
        <v>18060</v>
      </c>
      <c r="D41" s="195">
        <v>33</v>
      </c>
      <c r="E41" s="195">
        <v>20438</v>
      </c>
      <c r="F41" s="195">
        <v>23712</v>
      </c>
      <c r="G41" s="195">
        <v>22889</v>
      </c>
      <c r="H41" s="195">
        <v>21912</v>
      </c>
      <c r="I41" s="196">
        <f t="shared" ref="I41:I48" si="26">IFERROR(H41/G41-1,"-")</f>
        <v>-4.268425881427762E-2</v>
      </c>
      <c r="J41" s="196">
        <f t="shared" si="23"/>
        <v>8.6986899563318773E-2</v>
      </c>
      <c r="K41" s="195">
        <v>48199</v>
      </c>
      <c r="L41" s="195">
        <v>276</v>
      </c>
      <c r="M41" s="195">
        <v>68247</v>
      </c>
      <c r="N41" s="195">
        <v>82622</v>
      </c>
      <c r="O41" s="195">
        <v>95713</v>
      </c>
      <c r="P41" s="195">
        <v>98613</v>
      </c>
      <c r="Q41" s="196">
        <f t="shared" ref="Q41:Q48" si="27">IFERROR(P41/O41-1,"-")</f>
        <v>3.0298914463030124E-2</v>
      </c>
      <c r="R41" s="196">
        <f t="shared" si="25"/>
        <v>8.7292166251065562E-2</v>
      </c>
      <c r="S41" s="195">
        <v>66259</v>
      </c>
      <c r="T41" s="195">
        <v>88685</v>
      </c>
      <c r="U41" s="195">
        <v>106334</v>
      </c>
      <c r="V41" s="195">
        <v>118602</v>
      </c>
      <c r="W41" s="195">
        <v>120525</v>
      </c>
      <c r="X41" s="196">
        <f t="shared" ref="X41:X48" si="28">IFERROR(W41/V41-1,"-")</f>
        <v>1.6213891839935268E-2</v>
      </c>
      <c r="Y41" s="196">
        <f t="shared" ref="Y41:Y48" si="29">W41/W$8</f>
        <v>8.7236508107693386E-2</v>
      </c>
    </row>
    <row r="42" spans="1:25" s="74" customFormat="1" x14ac:dyDescent="0.25">
      <c r="B42" s="194" t="s">
        <v>115</v>
      </c>
      <c r="C42" s="195">
        <v>2861</v>
      </c>
      <c r="D42" s="195">
        <v>69</v>
      </c>
      <c r="E42" s="195">
        <v>2327</v>
      </c>
      <c r="F42" s="195">
        <v>4190</v>
      </c>
      <c r="G42" s="195">
        <v>4306</v>
      </c>
      <c r="H42" s="195">
        <v>4682</v>
      </c>
      <c r="I42" s="196">
        <f t="shared" si="26"/>
        <v>8.7320018578727288E-2</v>
      </c>
      <c r="J42" s="196">
        <f t="shared" si="23"/>
        <v>1.8586740770146885E-2</v>
      </c>
      <c r="K42" s="195">
        <v>5618</v>
      </c>
      <c r="L42" s="195">
        <v>787</v>
      </c>
      <c r="M42" s="195">
        <v>7209</v>
      </c>
      <c r="N42" s="195">
        <v>9285</v>
      </c>
      <c r="O42" s="195">
        <v>8228</v>
      </c>
      <c r="P42" s="195">
        <v>7780</v>
      </c>
      <c r="Q42" s="196">
        <f t="shared" si="27"/>
        <v>-5.4448225571220199E-2</v>
      </c>
      <c r="R42" s="196">
        <f t="shared" si="25"/>
        <v>6.8868511599210046E-3</v>
      </c>
      <c r="S42" s="195">
        <v>8479</v>
      </c>
      <c r="T42" s="195">
        <v>9536</v>
      </c>
      <c r="U42" s="195">
        <v>13475</v>
      </c>
      <c r="V42" s="195">
        <v>12534</v>
      </c>
      <c r="W42" s="195">
        <v>12462</v>
      </c>
      <c r="X42" s="196">
        <f t="shared" si="28"/>
        <v>-5.7443752991862551E-3</v>
      </c>
      <c r="Y42" s="196">
        <f t="shared" si="29"/>
        <v>9.0200486541221741E-3</v>
      </c>
    </row>
    <row r="43" spans="1:25" x14ac:dyDescent="0.25">
      <c r="A43" s="74"/>
      <c r="B43" s="194" t="s">
        <v>118</v>
      </c>
      <c r="C43" s="195">
        <v>1616</v>
      </c>
      <c r="D43" s="195">
        <v>69</v>
      </c>
      <c r="E43" s="195">
        <v>1573</v>
      </c>
      <c r="F43" s="195">
        <v>2601</v>
      </c>
      <c r="G43" s="195">
        <v>2541</v>
      </c>
      <c r="H43" s="195">
        <v>2597</v>
      </c>
      <c r="I43" s="196">
        <f t="shared" si="26"/>
        <v>2.2038567493112948E-2</v>
      </c>
      <c r="J43" s="196">
        <f t="shared" si="23"/>
        <v>1.0309646685192537E-2</v>
      </c>
      <c r="K43" s="195">
        <v>2576</v>
      </c>
      <c r="L43" s="195">
        <v>1215</v>
      </c>
      <c r="M43" s="195">
        <v>4253</v>
      </c>
      <c r="N43" s="195">
        <v>4850</v>
      </c>
      <c r="O43" s="195">
        <v>4162</v>
      </c>
      <c r="P43" s="195">
        <v>4765</v>
      </c>
      <c r="Q43" s="196">
        <f t="shared" si="27"/>
        <v>0.14488226814031724</v>
      </c>
      <c r="R43" s="196">
        <f t="shared" si="25"/>
        <v>4.2179750356071454E-3</v>
      </c>
      <c r="S43" s="195">
        <v>4192</v>
      </c>
      <c r="T43" s="195">
        <v>5826</v>
      </c>
      <c r="U43" s="195">
        <v>7451</v>
      </c>
      <c r="V43" s="195">
        <v>6703</v>
      </c>
      <c r="W43" s="195">
        <v>7362</v>
      </c>
      <c r="X43" s="196">
        <f t="shared" si="28"/>
        <v>9.8314187677159381E-2</v>
      </c>
      <c r="Y43" s="196">
        <f t="shared" si="29"/>
        <v>5.3286469420355835E-3</v>
      </c>
    </row>
    <row r="44" spans="1:25" x14ac:dyDescent="0.25">
      <c r="A44" s="74"/>
      <c r="B44" s="194" t="s">
        <v>125</v>
      </c>
      <c r="C44" s="195">
        <v>711</v>
      </c>
      <c r="D44" s="195">
        <v>6</v>
      </c>
      <c r="E44" s="195">
        <v>1042</v>
      </c>
      <c r="F44" s="195">
        <v>1305</v>
      </c>
      <c r="G44" s="195">
        <v>1226</v>
      </c>
      <c r="H44" s="195">
        <v>1162</v>
      </c>
      <c r="I44" s="196">
        <f t="shared" si="26"/>
        <v>-5.2202283849918429E-2</v>
      </c>
      <c r="J44" s="196">
        <f t="shared" si="23"/>
        <v>4.6129416435093289E-3</v>
      </c>
      <c r="K44" s="195">
        <v>4692</v>
      </c>
      <c r="L44" s="195">
        <v>94</v>
      </c>
      <c r="M44" s="195">
        <v>8605</v>
      </c>
      <c r="N44" s="195">
        <v>8555</v>
      </c>
      <c r="O44" s="195">
        <v>9296</v>
      </c>
      <c r="P44" s="195">
        <v>8143</v>
      </c>
      <c r="Q44" s="196">
        <f t="shared" si="27"/>
        <v>-0.12403184165232362</v>
      </c>
      <c r="R44" s="196">
        <f t="shared" si="25"/>
        <v>7.2081785340921264E-3</v>
      </c>
      <c r="S44" s="195">
        <v>5403</v>
      </c>
      <c r="T44" s="195">
        <v>9647</v>
      </c>
      <c r="U44" s="195">
        <v>9860</v>
      </c>
      <c r="V44" s="195">
        <v>10522</v>
      </c>
      <c r="W44" s="195">
        <v>9305</v>
      </c>
      <c r="X44" s="196">
        <f t="shared" si="28"/>
        <v>-0.11566242159285312</v>
      </c>
      <c r="Y44" s="196">
        <f t="shared" si="29"/>
        <v>6.7349986139148476E-3</v>
      </c>
    </row>
    <row r="45" spans="1:25" x14ac:dyDescent="0.25">
      <c r="A45" s="74"/>
      <c r="B45" s="194" t="s">
        <v>121</v>
      </c>
      <c r="C45" s="195">
        <v>694</v>
      </c>
      <c r="D45" s="195">
        <v>14</v>
      </c>
      <c r="E45" s="195">
        <v>591</v>
      </c>
      <c r="F45" s="195">
        <v>831</v>
      </c>
      <c r="G45" s="195">
        <v>862</v>
      </c>
      <c r="H45" s="195">
        <v>831</v>
      </c>
      <c r="I45" s="196">
        <f t="shared" si="26"/>
        <v>-3.5962877030162432E-2</v>
      </c>
      <c r="J45" s="196">
        <f t="shared" si="23"/>
        <v>3.298928146089718E-3</v>
      </c>
      <c r="K45" s="195">
        <v>6876</v>
      </c>
      <c r="L45" s="195">
        <v>177</v>
      </c>
      <c r="M45" s="195">
        <v>9265</v>
      </c>
      <c r="N45" s="195">
        <v>10443</v>
      </c>
      <c r="O45" s="195">
        <v>11641</v>
      </c>
      <c r="P45" s="195">
        <v>8419</v>
      </c>
      <c r="Q45" s="196">
        <f t="shared" si="27"/>
        <v>-0.27678034533115714</v>
      </c>
      <c r="R45" s="196">
        <f t="shared" si="25"/>
        <v>7.4524935623875247E-3</v>
      </c>
      <c r="S45" s="195">
        <v>7570</v>
      </c>
      <c r="T45" s="195">
        <v>9856</v>
      </c>
      <c r="U45" s="195">
        <v>11274</v>
      </c>
      <c r="V45" s="195">
        <v>12503</v>
      </c>
      <c r="W45" s="195">
        <v>9250</v>
      </c>
      <c r="X45" s="196">
        <f t="shared" si="28"/>
        <v>-0.26017755738622728</v>
      </c>
      <c r="Y45" s="196">
        <f t="shared" si="29"/>
        <v>6.6951893797648938E-3</v>
      </c>
    </row>
    <row r="46" spans="1:25" x14ac:dyDescent="0.25">
      <c r="A46" s="74"/>
      <c r="B46" s="194" t="s">
        <v>130</v>
      </c>
      <c r="C46" s="195">
        <v>1093</v>
      </c>
      <c r="D46" s="195">
        <v>0</v>
      </c>
      <c r="E46" s="195">
        <v>1345</v>
      </c>
      <c r="F46" s="195">
        <v>1441</v>
      </c>
      <c r="G46" s="195">
        <v>784</v>
      </c>
      <c r="H46" s="195">
        <v>1137</v>
      </c>
      <c r="I46" s="196">
        <f t="shared" si="26"/>
        <v>0.45025510204081631</v>
      </c>
      <c r="J46" s="196">
        <f t="shared" si="23"/>
        <v>4.513695911075824E-3</v>
      </c>
      <c r="K46" s="195">
        <v>2222</v>
      </c>
      <c r="L46" s="195">
        <v>90</v>
      </c>
      <c r="M46" s="195">
        <v>2871</v>
      </c>
      <c r="N46" s="195">
        <v>4316</v>
      </c>
      <c r="O46" s="195">
        <v>3750</v>
      </c>
      <c r="P46" s="195">
        <v>4607</v>
      </c>
      <c r="Q46" s="196">
        <f t="shared" si="27"/>
        <v>0.22853333333333326</v>
      </c>
      <c r="R46" s="196">
        <f t="shared" si="25"/>
        <v>4.0781135339018086E-3</v>
      </c>
      <c r="S46" s="195">
        <v>3315</v>
      </c>
      <c r="T46" s="195">
        <v>4216</v>
      </c>
      <c r="U46" s="195">
        <v>5757</v>
      </c>
      <c r="V46" s="195">
        <v>4534</v>
      </c>
      <c r="W46" s="195">
        <v>5744</v>
      </c>
      <c r="X46" s="196">
        <f t="shared" si="28"/>
        <v>0.26687251874724316</v>
      </c>
      <c r="Y46" s="196">
        <f t="shared" si="29"/>
        <v>4.1575316537696815E-3</v>
      </c>
    </row>
    <row r="47" spans="1:25" x14ac:dyDescent="0.25">
      <c r="A47" s="74"/>
      <c r="B47" s="194" t="s">
        <v>133</v>
      </c>
      <c r="C47" s="195">
        <v>1061</v>
      </c>
      <c r="D47" s="195">
        <v>2</v>
      </c>
      <c r="E47" s="195">
        <v>728</v>
      </c>
      <c r="F47" s="195">
        <v>973</v>
      </c>
      <c r="G47" s="195">
        <v>827</v>
      </c>
      <c r="H47" s="195">
        <v>713</v>
      </c>
      <c r="I47" s="196">
        <f t="shared" si="26"/>
        <v>-0.13784764207980649</v>
      </c>
      <c r="J47" s="196">
        <f t="shared" si="23"/>
        <v>2.8304882890035727E-3</v>
      </c>
      <c r="K47" s="195">
        <v>3677</v>
      </c>
      <c r="L47" s="195">
        <v>611</v>
      </c>
      <c r="M47" s="195">
        <v>2953</v>
      </c>
      <c r="N47" s="195">
        <v>4617</v>
      </c>
      <c r="O47" s="195">
        <v>4415</v>
      </c>
      <c r="P47" s="195">
        <v>3747</v>
      </c>
      <c r="Q47" s="196">
        <f t="shared" si="27"/>
        <v>-0.15130237825594561</v>
      </c>
      <c r="R47" s="196">
        <f t="shared" si="25"/>
        <v>3.3168420689233939E-3</v>
      </c>
      <c r="S47" s="195">
        <v>4738</v>
      </c>
      <c r="T47" s="195">
        <v>3681</v>
      </c>
      <c r="U47" s="195">
        <v>5590</v>
      </c>
      <c r="V47" s="195">
        <v>5242</v>
      </c>
      <c r="W47" s="195">
        <v>4460</v>
      </c>
      <c r="X47" s="196">
        <f t="shared" si="28"/>
        <v>-0.14917970240366274</v>
      </c>
      <c r="Y47" s="196">
        <f t="shared" si="29"/>
        <v>3.2281669874325868E-3</v>
      </c>
    </row>
    <row r="48" spans="1:25" x14ac:dyDescent="0.25">
      <c r="A48" s="74"/>
      <c r="B48" s="199" t="s">
        <v>147</v>
      </c>
      <c r="C48" s="200">
        <f t="shared" ref="C48" si="30">C40-SUM(C41:C47)</f>
        <v>10990</v>
      </c>
      <c r="D48" s="200">
        <f t="shared" ref="D48:H48" si="31">D40-SUM(D41:D47)</f>
        <v>1160</v>
      </c>
      <c r="E48" s="200">
        <f t="shared" si="31"/>
        <v>19910</v>
      </c>
      <c r="F48" s="200">
        <f t="shared" si="31"/>
        <v>25340</v>
      </c>
      <c r="G48" s="200">
        <f t="shared" si="31"/>
        <v>26295</v>
      </c>
      <c r="H48" s="200">
        <f t="shared" si="31"/>
        <v>27335</v>
      </c>
      <c r="I48" s="201">
        <f t="shared" si="26"/>
        <v>3.9551245483932407E-2</v>
      </c>
      <c r="J48" s="201">
        <f t="shared" si="23"/>
        <v>0.10851528384279475</v>
      </c>
      <c r="K48" s="200">
        <f t="shared" ref="K48:P48" si="32">K40-SUM(K41:K47)</f>
        <v>26494</v>
      </c>
      <c r="L48" s="200">
        <f t="shared" si="32"/>
        <v>4310</v>
      </c>
      <c r="M48" s="200">
        <f t="shared" si="32"/>
        <v>46956</v>
      </c>
      <c r="N48" s="200">
        <f t="shared" si="32"/>
        <v>55750</v>
      </c>
      <c r="O48" s="200">
        <f t="shared" si="32"/>
        <v>57652</v>
      </c>
      <c r="P48" s="200">
        <f t="shared" si="32"/>
        <v>66063</v>
      </c>
      <c r="Q48" s="201">
        <f t="shared" si="27"/>
        <v>0.1458925969610767</v>
      </c>
      <c r="R48" s="201">
        <f t="shared" si="25"/>
        <v>5.8478926501010456E-2</v>
      </c>
      <c r="S48" s="200">
        <f>S40-SUM(S41:S47)</f>
        <v>37484</v>
      </c>
      <c r="T48" s="200">
        <f>T40-SUM(T41:T47)</f>
        <v>66866</v>
      </c>
      <c r="U48" s="200">
        <f>U40-SUM(U41:U47)</f>
        <v>81090</v>
      </c>
      <c r="V48" s="200">
        <f>V40-SUM(V41:V47)</f>
        <v>83947</v>
      </c>
      <c r="W48" s="200">
        <f>W40-SUM(W41:W47)</f>
        <v>93398</v>
      </c>
      <c r="X48" s="201">
        <f t="shared" si="28"/>
        <v>0.11258293923547003</v>
      </c>
      <c r="Y48" s="201">
        <f t="shared" si="29"/>
        <v>6.7601870020679092E-2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0</v>
      </c>
      <c r="D50" s="209">
        <f t="shared" si="33"/>
        <v>2365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8192</v>
      </c>
      <c r="T50" s="209">
        <f>T51+T54</f>
        <v>11908</v>
      </c>
      <c r="U50" s="209">
        <f>U51+U54</f>
        <v>20524</v>
      </c>
      <c r="V50" s="209">
        <f>V51+V54</f>
        <v>18751</v>
      </c>
      <c r="W50" s="209">
        <f>W51+W54</f>
        <v>15557</v>
      </c>
      <c r="X50" s="210">
        <f>IFERROR(W50/V50-1,"-")</f>
        <v>-0.17033758199562687</v>
      </c>
      <c r="Y50" s="210">
        <f>W50/W$8</f>
        <v>1.1260222830378643E-2</v>
      </c>
    </row>
    <row r="51" spans="1:25" x14ac:dyDescent="0.25">
      <c r="A51" s="74"/>
      <c r="B51" s="190" t="s">
        <v>99</v>
      </c>
      <c r="C51" s="191">
        <v>0</v>
      </c>
      <c r="D51" s="191">
        <v>461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773</v>
      </c>
      <c r="T51" s="191">
        <v>991</v>
      </c>
      <c r="U51" s="191">
        <v>8538</v>
      </c>
      <c r="V51" s="191">
        <v>4999</v>
      </c>
      <c r="W51" s="191">
        <v>2874</v>
      </c>
      <c r="X51" s="192">
        <f>IFERROR(W51/V51-1,"-")</f>
        <v>-0.42508501700340073</v>
      </c>
      <c r="Y51" s="192">
        <f>W51/W$8</f>
        <v>2.0802134353993845E-3</v>
      </c>
    </row>
    <row r="52" spans="1:25" x14ac:dyDescent="0.25">
      <c r="A52" s="74"/>
      <c r="B52" s="194" t="s">
        <v>105</v>
      </c>
      <c r="C52" s="195">
        <v>0</v>
      </c>
      <c r="D52" s="195">
        <v>181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367</v>
      </c>
      <c r="T52" s="195">
        <v>229</v>
      </c>
      <c r="U52" s="195">
        <v>6255</v>
      </c>
      <c r="V52" s="195">
        <v>3332</v>
      </c>
      <c r="W52" s="195">
        <v>1823</v>
      </c>
      <c r="X52" s="196">
        <f>IFERROR(W52/V52-1,"-")</f>
        <v>-0.45288115246098437</v>
      </c>
      <c r="Y52" s="196">
        <f>W52/W$8</f>
        <v>1.3194951610066381E-3</v>
      </c>
    </row>
    <row r="53" spans="1:25" x14ac:dyDescent="0.25">
      <c r="A53" s="74"/>
      <c r="B53" s="194" t="s">
        <v>102</v>
      </c>
      <c r="C53" s="195">
        <v>0</v>
      </c>
      <c r="D53" s="195">
        <v>280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406</v>
      </c>
      <c r="T53" s="195">
        <v>762</v>
      </c>
      <c r="U53" s="195">
        <v>2283</v>
      </c>
      <c r="V53" s="195">
        <v>1667</v>
      </c>
      <c r="W53" s="195">
        <v>1051</v>
      </c>
      <c r="X53" s="196">
        <f>IFERROR(W53/V53-1,"-")</f>
        <v>-0.36952609478104381</v>
      </c>
      <c r="Y53" s="196">
        <f>W53/W$8</f>
        <v>7.6071827439274633E-4</v>
      </c>
    </row>
    <row r="54" spans="1:25" x14ac:dyDescent="0.25">
      <c r="A54" s="74"/>
      <c r="B54" s="190" t="s">
        <v>109</v>
      </c>
      <c r="C54" s="191">
        <v>0</v>
      </c>
      <c r="D54" s="191">
        <v>1904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7419</v>
      </c>
      <c r="T54" s="191">
        <v>10917</v>
      </c>
      <c r="U54" s="191">
        <v>11986</v>
      </c>
      <c r="V54" s="191">
        <v>13752</v>
      </c>
      <c r="W54" s="191">
        <v>12683</v>
      </c>
      <c r="X54" s="192">
        <f>IFERROR(W54/V54-1,"-")</f>
        <v>-7.7734147760325722E-2</v>
      </c>
      <c r="Y54" s="192">
        <f>W54/W$8</f>
        <v>9.1800093949792588E-3</v>
      </c>
    </row>
    <row r="55" spans="1:25" s="74" customFormat="1" x14ac:dyDescent="0.25">
      <c r="B55" s="194" t="s">
        <v>112</v>
      </c>
      <c r="C55" s="195">
        <v>0</v>
      </c>
      <c r="D55" s="195">
        <v>33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2301</v>
      </c>
      <c r="T55" s="195">
        <v>3479</v>
      </c>
      <c r="U55" s="195">
        <v>3293</v>
      </c>
      <c r="V55" s="195">
        <v>3704</v>
      </c>
      <c r="W55" s="195">
        <v>4269</v>
      </c>
      <c r="X55" s="196">
        <f t="shared" ref="X55:X62" si="39">IFERROR(W55/V55-1,"-")</f>
        <v>0.15253779697624181</v>
      </c>
      <c r="Y55" s="196">
        <f t="shared" ref="Y55:Y62" si="40">W55/W$8</f>
        <v>3.0899203742936576E-3</v>
      </c>
    </row>
    <row r="56" spans="1:25" s="74" customFormat="1" x14ac:dyDescent="0.25">
      <c r="B56" s="194" t="s">
        <v>115</v>
      </c>
      <c r="C56" s="195">
        <v>0</v>
      </c>
      <c r="D56" s="195">
        <v>800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2164</v>
      </c>
      <c r="T56" s="195">
        <v>3013</v>
      </c>
      <c r="U56" s="195">
        <v>2347</v>
      </c>
      <c r="V56" s="195">
        <v>3199</v>
      </c>
      <c r="W56" s="195">
        <v>2841</v>
      </c>
      <c r="X56" s="196">
        <f t="shared" si="39"/>
        <v>-0.11190997186620821</v>
      </c>
      <c r="Y56" s="196">
        <f t="shared" si="40"/>
        <v>2.0563278949094124E-3</v>
      </c>
    </row>
    <row r="57" spans="1:25" x14ac:dyDescent="0.25">
      <c r="A57" s="74"/>
      <c r="B57" s="194" t="s">
        <v>118</v>
      </c>
      <c r="C57" s="195">
        <v>0</v>
      </c>
      <c r="D57" s="195">
        <v>255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393</v>
      </c>
      <c r="T57" s="195">
        <v>830</v>
      </c>
      <c r="U57" s="195">
        <v>1263</v>
      </c>
      <c r="V57" s="195">
        <v>1088</v>
      </c>
      <c r="W57" s="195">
        <v>749</v>
      </c>
      <c r="X57" s="196">
        <f t="shared" si="39"/>
        <v>-0.31158088235294112</v>
      </c>
      <c r="Y57" s="196">
        <f t="shared" si="40"/>
        <v>5.4212938869663849E-4</v>
      </c>
    </row>
    <row r="58" spans="1:25" x14ac:dyDescent="0.25">
      <c r="A58" s="74"/>
      <c r="B58" s="194" t="s">
        <v>125</v>
      </c>
      <c r="C58" s="195">
        <v>0</v>
      </c>
      <c r="D58" s="195">
        <v>33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205</v>
      </c>
      <c r="T58" s="195">
        <v>323</v>
      </c>
      <c r="U58" s="195">
        <v>306</v>
      </c>
      <c r="V58" s="195">
        <v>511</v>
      </c>
      <c r="W58" s="195">
        <v>390</v>
      </c>
      <c r="X58" s="196">
        <f t="shared" si="39"/>
        <v>-0.23679060665362039</v>
      </c>
      <c r="Y58" s="196">
        <f t="shared" si="40"/>
        <v>2.8228366033603334E-4</v>
      </c>
    </row>
    <row r="59" spans="1:25" x14ac:dyDescent="0.25">
      <c r="A59" s="74"/>
      <c r="B59" s="194" t="s">
        <v>121</v>
      </c>
      <c r="C59" s="195">
        <v>0</v>
      </c>
      <c r="D59" s="195">
        <v>47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135</v>
      </c>
      <c r="T59" s="195">
        <v>324</v>
      </c>
      <c r="U59" s="195">
        <v>279</v>
      </c>
      <c r="V59" s="195">
        <v>376</v>
      </c>
      <c r="W59" s="195">
        <v>381</v>
      </c>
      <c r="X59" s="196">
        <f t="shared" si="39"/>
        <v>1.3297872340425565E-2</v>
      </c>
      <c r="Y59" s="196">
        <f t="shared" si="40"/>
        <v>2.7576942202058643E-4</v>
      </c>
    </row>
    <row r="60" spans="1:25" x14ac:dyDescent="0.25">
      <c r="A60" s="74"/>
      <c r="B60" s="194" t="s">
        <v>130</v>
      </c>
      <c r="C60" s="195">
        <v>0</v>
      </c>
      <c r="D60" s="195">
        <v>17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42</v>
      </c>
      <c r="U60" s="195">
        <v>143</v>
      </c>
      <c r="V60" s="195">
        <v>78</v>
      </c>
      <c r="W60" s="195">
        <v>159</v>
      </c>
      <c r="X60" s="196">
        <f t="shared" si="39"/>
        <v>1.0384615384615383</v>
      </c>
      <c r="Y60" s="196">
        <f t="shared" si="40"/>
        <v>1.1508487690622898E-4</v>
      </c>
    </row>
    <row r="61" spans="1:25" x14ac:dyDescent="0.25">
      <c r="A61" s="74"/>
      <c r="B61" s="194" t="s">
        <v>133</v>
      </c>
      <c r="C61" s="195">
        <v>0</v>
      </c>
      <c r="D61" s="195">
        <v>13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105</v>
      </c>
      <c r="T61" s="195">
        <v>86</v>
      </c>
      <c r="U61" s="195">
        <v>132</v>
      </c>
      <c r="V61" s="195">
        <v>83</v>
      </c>
      <c r="W61" s="195">
        <v>109</v>
      </c>
      <c r="X61" s="196">
        <f t="shared" si="39"/>
        <v>0.31325301204819267</v>
      </c>
      <c r="Y61" s="196">
        <f t="shared" si="40"/>
        <v>7.889466404263496E-5</v>
      </c>
    </row>
    <row r="62" spans="1:25" x14ac:dyDescent="0.25">
      <c r="A62" s="74"/>
      <c r="B62" s="199" t="s">
        <v>147</v>
      </c>
      <c r="C62" s="200">
        <f t="shared" ref="C62" si="41">C54-SUM(C55:C61)</f>
        <v>0</v>
      </c>
      <c r="D62" s="200">
        <f t="shared" ref="D62:H62" si="42">D54-SUM(D55:D61)</f>
        <v>706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2040</v>
      </c>
      <c r="T62" s="200">
        <f>T54-SUM(T55:T61)</f>
        <v>2820</v>
      </c>
      <c r="U62" s="200">
        <f>U54-SUM(U55:U61)</f>
        <v>4223</v>
      </c>
      <c r="V62" s="200">
        <f>V54-SUM(V55:V61)</f>
        <v>4713</v>
      </c>
      <c r="W62" s="200">
        <f>W54-SUM(W55:W61)</f>
        <v>3785</v>
      </c>
      <c r="X62" s="201">
        <f t="shared" si="39"/>
        <v>-0.19690218544451521</v>
      </c>
      <c r="Y62" s="201">
        <f t="shared" si="40"/>
        <v>2.7395991137740675E-3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21395</v>
      </c>
      <c r="L64" s="209">
        <f t="shared" si="46"/>
        <v>9116</v>
      </c>
      <c r="M64" s="209">
        <f t="shared" si="46"/>
        <v>0</v>
      </c>
      <c r="N64" s="209">
        <f t="shared" si="46"/>
        <v>0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23335</v>
      </c>
      <c r="T64" s="209">
        <f>T65+T68</f>
        <v>39976</v>
      </c>
      <c r="U64" s="209">
        <f>U65+U68</f>
        <v>61153</v>
      </c>
      <c r="V64" s="209">
        <f>V65+V68</f>
        <v>64832</v>
      </c>
      <c r="W64" s="209">
        <f>W65+W68</f>
        <v>48456</v>
      </c>
      <c r="X64" s="210">
        <f>IFERROR(W64/V64-1,"-")</f>
        <v>-0.25259131293188553</v>
      </c>
      <c r="Y64" s="210">
        <f>W64/W$8</f>
        <v>3.5072659090366234E-2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5384</v>
      </c>
      <c r="L65" s="191">
        <v>4267</v>
      </c>
      <c r="M65" s="191">
        <v>0</v>
      </c>
      <c r="N65" s="191">
        <v>0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5481</v>
      </c>
      <c r="T65" s="191">
        <v>8941</v>
      </c>
      <c r="U65" s="191">
        <v>5809</v>
      </c>
      <c r="V65" s="191">
        <v>11217</v>
      </c>
      <c r="W65" s="191">
        <v>7564</v>
      </c>
      <c r="X65" s="192">
        <f>IFERROR(W65/V65-1,"-")</f>
        <v>-0.32566639921547647</v>
      </c>
      <c r="Y65" s="192">
        <f>W65/W$8</f>
        <v>5.4748554020045033E-3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2142</v>
      </c>
      <c r="L66" s="195">
        <v>4267</v>
      </c>
      <c r="M66" s="195">
        <v>0</v>
      </c>
      <c r="N66" s="195">
        <v>0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2199</v>
      </c>
      <c r="T66" s="195">
        <v>5989</v>
      </c>
      <c r="U66" s="195">
        <v>4351</v>
      </c>
      <c r="V66" s="195">
        <v>3807</v>
      </c>
      <c r="W66" s="195">
        <v>1723</v>
      </c>
      <c r="X66" s="196">
        <f>IFERROR(W66/V66-1,"-")</f>
        <v>-0.54741266088783824</v>
      </c>
      <c r="Y66" s="196">
        <f>W66/W$8</f>
        <v>1.2471147352794499E-3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3242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3282</v>
      </c>
      <c r="T67" s="195">
        <v>2952</v>
      </c>
      <c r="U67" s="195">
        <v>1458</v>
      </c>
      <c r="V67" s="195">
        <v>7410</v>
      </c>
      <c r="W67" s="195">
        <v>5841</v>
      </c>
      <c r="X67" s="196">
        <f>IFERROR(W67/V67-1,"-")</f>
        <v>-0.21174089068825908</v>
      </c>
      <c r="Y67" s="196">
        <f>W67/W$8</f>
        <v>4.2277406667250534E-3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16011</v>
      </c>
      <c r="L68" s="191">
        <v>4849</v>
      </c>
      <c r="M68" s="191">
        <v>0</v>
      </c>
      <c r="N68" s="191">
        <v>0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17854</v>
      </c>
      <c r="T68" s="191">
        <v>31035</v>
      </c>
      <c r="U68" s="191">
        <v>55344</v>
      </c>
      <c r="V68" s="191">
        <v>53615</v>
      </c>
      <c r="W68" s="191">
        <v>40892</v>
      </c>
      <c r="X68" s="192">
        <f>IFERROR(W68/V68-1,"-")</f>
        <v>-0.23730299356523366</v>
      </c>
      <c r="Y68" s="192">
        <f>W68/W$8</f>
        <v>2.9597803688361735E-2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471</v>
      </c>
      <c r="M69" s="195">
        <v>0</v>
      </c>
      <c r="N69" s="195">
        <v>0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7112</v>
      </c>
      <c r="T69" s="195">
        <v>12585</v>
      </c>
      <c r="U69" s="195">
        <v>20086</v>
      </c>
      <c r="V69" s="195">
        <v>17360</v>
      </c>
      <c r="W69" s="195">
        <v>16574</v>
      </c>
      <c r="X69" s="196">
        <f t="shared" ref="X69:X76" si="50">IFERROR(W69/V69-1,"-")</f>
        <v>-4.5276497695852513E-2</v>
      </c>
      <c r="Y69" s="196">
        <f t="shared" ref="Y69:Y76" si="51">W69/W$8</f>
        <v>1.1996331760024147E-2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1796</v>
      </c>
      <c r="L70" s="195">
        <v>863</v>
      </c>
      <c r="M70" s="195">
        <v>0</v>
      </c>
      <c r="N70" s="195">
        <v>0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2067</v>
      </c>
      <c r="T70" s="195">
        <v>4103</v>
      </c>
      <c r="U70" s="195">
        <v>3129</v>
      </c>
      <c r="V70" s="195">
        <v>4315</v>
      </c>
      <c r="W70" s="195">
        <v>4306</v>
      </c>
      <c r="X70" s="196">
        <f t="shared" si="50"/>
        <v>-2.0857473928157511E-3</v>
      </c>
      <c r="Y70" s="196">
        <f t="shared" si="51"/>
        <v>3.1167011318127169E-3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1867</v>
      </c>
      <c r="L71" s="195">
        <v>650</v>
      </c>
      <c r="M71" s="195">
        <v>0</v>
      </c>
      <c r="N71" s="195">
        <v>0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2431</v>
      </c>
      <c r="T71" s="195">
        <v>3602</v>
      </c>
      <c r="U71" s="195">
        <v>7485</v>
      </c>
      <c r="V71" s="195">
        <v>8038</v>
      </c>
      <c r="W71" s="195">
        <v>3260</v>
      </c>
      <c r="X71" s="196">
        <f t="shared" si="50"/>
        <v>-0.5944264742473252</v>
      </c>
      <c r="Y71" s="196">
        <f t="shared" si="51"/>
        <v>2.3596018787063302E-3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182</v>
      </c>
      <c r="L72" s="195">
        <v>42</v>
      </c>
      <c r="M72" s="195">
        <v>0</v>
      </c>
      <c r="N72" s="195">
        <v>0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204</v>
      </c>
      <c r="T72" s="195">
        <v>512</v>
      </c>
      <c r="U72" s="195">
        <v>1380</v>
      </c>
      <c r="V72" s="195">
        <v>1737</v>
      </c>
      <c r="W72" s="195">
        <v>1017</v>
      </c>
      <c r="X72" s="196">
        <f t="shared" si="50"/>
        <v>-0.41450777202072542</v>
      </c>
      <c r="Y72" s="196">
        <f t="shared" si="51"/>
        <v>7.3610892964550236E-4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442</v>
      </c>
      <c r="L73" s="195">
        <v>187</v>
      </c>
      <c r="M73" s="195">
        <v>0</v>
      </c>
      <c r="N73" s="195">
        <v>0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442</v>
      </c>
      <c r="T73" s="195">
        <v>1182</v>
      </c>
      <c r="U73" s="195">
        <v>936</v>
      </c>
      <c r="V73" s="195">
        <v>1104</v>
      </c>
      <c r="W73" s="195">
        <v>1151</v>
      </c>
      <c r="X73" s="196">
        <f t="shared" si="50"/>
        <v>4.2572463768115965E-2</v>
      </c>
      <c r="Y73" s="196">
        <f t="shared" si="51"/>
        <v>8.3309870011993436E-4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634</v>
      </c>
      <c r="T74" s="195">
        <v>844</v>
      </c>
      <c r="U74" s="195">
        <v>3179</v>
      </c>
      <c r="V74" s="195">
        <v>1637</v>
      </c>
      <c r="W74" s="195">
        <v>797</v>
      </c>
      <c r="X74" s="196">
        <f t="shared" si="50"/>
        <v>-0.51313378130726939</v>
      </c>
      <c r="Y74" s="196">
        <f t="shared" si="51"/>
        <v>5.7687199304568872E-4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773</v>
      </c>
      <c r="T75" s="195">
        <v>180</v>
      </c>
      <c r="U75" s="195">
        <v>888</v>
      </c>
      <c r="V75" s="195">
        <v>202</v>
      </c>
      <c r="W75" s="195">
        <v>497</v>
      </c>
      <c r="X75" s="196">
        <f t="shared" si="50"/>
        <v>1.4603960396039604</v>
      </c>
      <c r="Y75" s="196">
        <f t="shared" si="51"/>
        <v>3.5973071586412454E-4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3568</v>
      </c>
      <c r="L76" s="200">
        <f t="shared" si="54"/>
        <v>2636</v>
      </c>
      <c r="M76" s="200">
        <f t="shared" si="54"/>
        <v>0</v>
      </c>
      <c r="N76" s="200">
        <f t="shared" si="54"/>
        <v>0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4191</v>
      </c>
      <c r="T76" s="200">
        <f>T68-SUM(T69:T75)</f>
        <v>8027</v>
      </c>
      <c r="U76" s="200">
        <f>U68-SUM(U69:U75)</f>
        <v>18261</v>
      </c>
      <c r="V76" s="200">
        <f>V68-SUM(V69:V75)</f>
        <v>19222</v>
      </c>
      <c r="W76" s="200">
        <f>W68-SUM(W69:W75)</f>
        <v>13290</v>
      </c>
      <c r="X76" s="201">
        <f t="shared" si="50"/>
        <v>-0.30860472375403181</v>
      </c>
      <c r="Y76" s="201">
        <f t="shared" si="51"/>
        <v>9.6193585791432903E-3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22825</v>
      </c>
      <c r="D78" s="209">
        <f t="shared" si="55"/>
        <v>7520</v>
      </c>
      <c r="E78" s="209">
        <f t="shared" si="55"/>
        <v>35732</v>
      </c>
      <c r="F78" s="209">
        <f t="shared" si="55"/>
        <v>32695</v>
      </c>
      <c r="G78" s="209">
        <f t="shared" si="55"/>
        <v>35141</v>
      </c>
      <c r="H78" s="209">
        <f t="shared" si="55"/>
        <v>37726</v>
      </c>
      <c r="I78" s="210">
        <f>IFERROR(H78/G78-1,"-")</f>
        <v>7.3560797928345911E-2</v>
      </c>
      <c r="J78" s="210">
        <f t="shared" ref="J78:J90" si="56">H78/H$8</f>
        <v>0.14976578007145694</v>
      </c>
      <c r="K78" s="209">
        <f t="shared" ref="K78:P78" si="57">K79+K82</f>
        <v>93394</v>
      </c>
      <c r="L78" s="209">
        <f t="shared" si="57"/>
        <v>11817</v>
      </c>
      <c r="M78" s="209">
        <f t="shared" si="57"/>
        <v>130495</v>
      </c>
      <c r="N78" s="209">
        <f t="shared" si="57"/>
        <v>170259</v>
      </c>
      <c r="O78" s="209">
        <f t="shared" si="57"/>
        <v>190206</v>
      </c>
      <c r="P78" s="209">
        <f t="shared" si="57"/>
        <v>195903</v>
      </c>
      <c r="Q78" s="210">
        <f>IFERROR(P78/O78-1,"-")</f>
        <v>2.9951736538279539E-2</v>
      </c>
      <c r="R78" s="210">
        <f t="shared" ref="R78:R90" si="58">P78/P$8</f>
        <v>0.17341321372519339</v>
      </c>
      <c r="S78" s="209">
        <f>S79+S82</f>
        <v>116219</v>
      </c>
      <c r="T78" s="209">
        <f>T79+T82</f>
        <v>166227</v>
      </c>
      <c r="U78" s="209">
        <f>U79+U82</f>
        <v>202954</v>
      </c>
      <c r="V78" s="209">
        <f>V79+V82</f>
        <v>225347</v>
      </c>
      <c r="W78" s="209">
        <f>W79+W82</f>
        <v>233629</v>
      </c>
      <c r="X78" s="210">
        <f>IFERROR(W78/V78-1,"-")</f>
        <v>3.6752208815737486E-2</v>
      </c>
      <c r="Y78" s="210">
        <f>W78/W$8</f>
        <v>0.16910166482217215</v>
      </c>
    </row>
    <row r="79" spans="1:25" x14ac:dyDescent="0.25">
      <c r="A79" s="74"/>
      <c r="B79" s="190" t="s">
        <v>99</v>
      </c>
      <c r="C79" s="191">
        <v>7130</v>
      </c>
      <c r="D79" s="191">
        <v>3626</v>
      </c>
      <c r="E79" s="191">
        <v>14891</v>
      </c>
      <c r="F79" s="191">
        <v>12879</v>
      </c>
      <c r="G79" s="191">
        <v>12654</v>
      </c>
      <c r="H79" s="191">
        <v>14779</v>
      </c>
      <c r="I79" s="192">
        <f>IFERROR(H79/G79-1,"-")</f>
        <v>0.16793108898372067</v>
      </c>
      <c r="J79" s="192">
        <f t="shared" si="56"/>
        <v>5.8670107185391028E-2</v>
      </c>
      <c r="K79" s="191">
        <v>33582</v>
      </c>
      <c r="L79" s="191">
        <v>6053</v>
      </c>
      <c r="M79" s="191">
        <v>55806</v>
      </c>
      <c r="N79" s="191">
        <v>64825</v>
      </c>
      <c r="O79" s="191">
        <v>62190</v>
      </c>
      <c r="P79" s="191">
        <v>64828</v>
      </c>
      <c r="Q79" s="192">
        <f>IFERROR(P79/O79-1,"-")</f>
        <v>4.2418395240392259E-2</v>
      </c>
      <c r="R79" s="192">
        <f t="shared" si="58"/>
        <v>5.7385705269326334E-2</v>
      </c>
      <c r="S79" s="191">
        <v>40712</v>
      </c>
      <c r="T79" s="191">
        <v>70697</v>
      </c>
      <c r="U79" s="191">
        <v>77704</v>
      </c>
      <c r="V79" s="191">
        <v>74844</v>
      </c>
      <c r="W79" s="191">
        <v>79607</v>
      </c>
      <c r="X79" s="192">
        <f>IFERROR(W79/V79-1,"-")</f>
        <v>6.3639035861258186E-2</v>
      </c>
      <c r="Y79" s="192">
        <f>W79/W$8</f>
        <v>5.7619885508642582E-2</v>
      </c>
    </row>
    <row r="80" spans="1:25" x14ac:dyDescent="0.25">
      <c r="A80" s="74"/>
      <c r="B80" s="194" t="s">
        <v>105</v>
      </c>
      <c r="C80" s="195">
        <v>2296</v>
      </c>
      <c r="D80" s="195">
        <v>2605</v>
      </c>
      <c r="E80" s="195">
        <v>9476</v>
      </c>
      <c r="F80" s="195">
        <v>7408</v>
      </c>
      <c r="G80" s="195">
        <v>5612</v>
      </c>
      <c r="H80" s="195">
        <v>6598</v>
      </c>
      <c r="I80" s="196">
        <f>IFERROR(H80/G80-1,"-")</f>
        <v>0.17569493941553804</v>
      </c>
      <c r="J80" s="196">
        <f t="shared" si="56"/>
        <v>2.6192933703850733E-2</v>
      </c>
      <c r="K80" s="195">
        <v>4508</v>
      </c>
      <c r="L80" s="195">
        <v>1906</v>
      </c>
      <c r="M80" s="195">
        <v>8452</v>
      </c>
      <c r="N80" s="195">
        <v>5890</v>
      </c>
      <c r="O80" s="195">
        <v>9667</v>
      </c>
      <c r="P80" s="195">
        <v>7821</v>
      </c>
      <c r="Q80" s="196">
        <f>IFERROR(P80/O80-1,"-")</f>
        <v>-0.19095893245060513</v>
      </c>
      <c r="R80" s="196">
        <f t="shared" si="58"/>
        <v>6.9231443344141622E-3</v>
      </c>
      <c r="S80" s="195">
        <v>6804</v>
      </c>
      <c r="T80" s="195">
        <v>17928</v>
      </c>
      <c r="U80" s="195">
        <v>13298</v>
      </c>
      <c r="V80" s="195">
        <v>15279</v>
      </c>
      <c r="W80" s="195">
        <v>14419</v>
      </c>
      <c r="X80" s="196">
        <f>IFERROR(W80/V80-1,"-")</f>
        <v>-5.6286406178414849E-2</v>
      </c>
      <c r="Y80" s="196">
        <f>W80/W$8</f>
        <v>1.0436533585603244E-2</v>
      </c>
    </row>
    <row r="81" spans="1:25" x14ac:dyDescent="0.25">
      <c r="A81" s="74"/>
      <c r="B81" s="194" t="s">
        <v>102</v>
      </c>
      <c r="C81" s="195">
        <v>4834</v>
      </c>
      <c r="D81" s="195">
        <v>1021</v>
      </c>
      <c r="E81" s="195">
        <v>5415</v>
      </c>
      <c r="F81" s="195">
        <v>5471</v>
      </c>
      <c r="G81" s="195">
        <v>7042</v>
      </c>
      <c r="H81" s="195">
        <v>8181</v>
      </c>
      <c r="I81" s="196">
        <f>IFERROR(H81/G81-1,"-")</f>
        <v>0.16174382277762001</v>
      </c>
      <c r="J81" s="196">
        <f t="shared" si="56"/>
        <v>3.2477173481540292E-2</v>
      </c>
      <c r="K81" s="195">
        <v>29074</v>
      </c>
      <c r="L81" s="195">
        <v>4147</v>
      </c>
      <c r="M81" s="195">
        <v>47354</v>
      </c>
      <c r="N81" s="195">
        <v>58935</v>
      </c>
      <c r="O81" s="195">
        <v>52523</v>
      </c>
      <c r="P81" s="195">
        <v>57007</v>
      </c>
      <c r="Q81" s="196">
        <f>IFERROR(P81/O81-1,"-")</f>
        <v>8.5372122689107544E-2</v>
      </c>
      <c r="R81" s="196">
        <f t="shared" si="58"/>
        <v>5.0462560934912172E-2</v>
      </c>
      <c r="S81" s="195">
        <v>33908</v>
      </c>
      <c r="T81" s="195">
        <v>52769</v>
      </c>
      <c r="U81" s="195">
        <v>64406</v>
      </c>
      <c r="V81" s="195">
        <v>59565</v>
      </c>
      <c r="W81" s="195">
        <v>65188</v>
      </c>
      <c r="X81" s="196">
        <f>IFERROR(W81/V81-1,"-")</f>
        <v>9.4401074456476053E-2</v>
      </c>
      <c r="Y81" s="196">
        <f>W81/W$8</f>
        <v>4.7183351923039338E-2</v>
      </c>
    </row>
    <row r="82" spans="1:25" x14ac:dyDescent="0.25">
      <c r="A82" s="74"/>
      <c r="B82" s="190" t="s">
        <v>109</v>
      </c>
      <c r="C82" s="191">
        <v>15695</v>
      </c>
      <c r="D82" s="191">
        <v>3894</v>
      </c>
      <c r="E82" s="191">
        <v>20841</v>
      </c>
      <c r="F82" s="191">
        <v>19816</v>
      </c>
      <c r="G82" s="191">
        <v>22487</v>
      </c>
      <c r="H82" s="191">
        <v>22947</v>
      </c>
      <c r="I82" s="192">
        <f>IFERROR(H82/G82-1,"-")</f>
        <v>2.0456263618979786E-2</v>
      </c>
      <c r="J82" s="192">
        <f t="shared" si="56"/>
        <v>9.1095672886065904E-2</v>
      </c>
      <c r="K82" s="191">
        <v>59812</v>
      </c>
      <c r="L82" s="191">
        <v>5764</v>
      </c>
      <c r="M82" s="191">
        <v>74689</v>
      </c>
      <c r="N82" s="191">
        <v>105434</v>
      </c>
      <c r="O82" s="191">
        <v>128016</v>
      </c>
      <c r="P82" s="191">
        <v>131075</v>
      </c>
      <c r="Q82" s="192">
        <f>IFERROR(P82/O82-1,"-")</f>
        <v>2.3895450568678811E-2</v>
      </c>
      <c r="R82" s="192">
        <f t="shared" si="58"/>
        <v>0.11602750845586705</v>
      </c>
      <c r="S82" s="191">
        <v>75507</v>
      </c>
      <c r="T82" s="191">
        <v>95530</v>
      </c>
      <c r="U82" s="191">
        <v>125250</v>
      </c>
      <c r="V82" s="191">
        <v>150503</v>
      </c>
      <c r="W82" s="191">
        <v>154022</v>
      </c>
      <c r="X82" s="192">
        <f>IFERROR(W82/V82-1,"-")</f>
        <v>2.3381593722384242E-2</v>
      </c>
      <c r="Y82" s="192">
        <f>W82/W$8</f>
        <v>0.11148177931352957</v>
      </c>
    </row>
    <row r="83" spans="1:25" s="74" customFormat="1" x14ac:dyDescent="0.25">
      <c r="B83" s="194" t="s">
        <v>112</v>
      </c>
      <c r="C83" s="195">
        <v>2122</v>
      </c>
      <c r="D83" s="195">
        <v>315</v>
      </c>
      <c r="E83" s="195">
        <v>2001</v>
      </c>
      <c r="F83" s="195">
        <v>2654</v>
      </c>
      <c r="G83" s="195">
        <v>3316</v>
      </c>
      <c r="H83" s="195">
        <v>3115</v>
      </c>
      <c r="I83" s="196">
        <f t="shared" ref="I83:I90" si="59">IFERROR(H83/G83-1,"-")</f>
        <v>-6.0615199034981915E-2</v>
      </c>
      <c r="J83" s="196">
        <f t="shared" si="56"/>
        <v>1.2366018261214768E-2</v>
      </c>
      <c r="K83" s="195">
        <v>12866</v>
      </c>
      <c r="L83" s="195">
        <v>371</v>
      </c>
      <c r="M83" s="195">
        <v>15100</v>
      </c>
      <c r="N83" s="195">
        <v>22235</v>
      </c>
      <c r="O83" s="195">
        <v>26968</v>
      </c>
      <c r="P83" s="195">
        <v>28339</v>
      </c>
      <c r="Q83" s="196">
        <f t="shared" ref="Q83:Q90" si="60">IFERROR(P83/O83-1,"-")</f>
        <v>5.0838030258083755E-2</v>
      </c>
      <c r="R83" s="196">
        <f t="shared" si="58"/>
        <v>2.5085665169794519E-2</v>
      </c>
      <c r="S83" s="195">
        <v>14988</v>
      </c>
      <c r="T83" s="195">
        <v>17101</v>
      </c>
      <c r="U83" s="195">
        <v>24889</v>
      </c>
      <c r="V83" s="195">
        <v>30284</v>
      </c>
      <c r="W83" s="195">
        <v>31454</v>
      </c>
      <c r="X83" s="196">
        <f t="shared" ref="X83:X90" si="61">IFERROR(W83/V83-1,"-")</f>
        <v>3.8634262316734835E-2</v>
      </c>
      <c r="Y83" s="196">
        <f t="shared" ref="Y83:Y90" si="62">W83/W$8</f>
        <v>2.2766539108229726E-2</v>
      </c>
    </row>
    <row r="84" spans="1:25" s="74" customFormat="1" x14ac:dyDescent="0.25">
      <c r="B84" s="194" t="s">
        <v>115</v>
      </c>
      <c r="C84" s="195">
        <v>4630</v>
      </c>
      <c r="D84" s="195">
        <v>908</v>
      </c>
      <c r="E84" s="195">
        <v>5403</v>
      </c>
      <c r="F84" s="195">
        <v>6038</v>
      </c>
      <c r="G84" s="195">
        <v>6345</v>
      </c>
      <c r="H84" s="195">
        <v>5900</v>
      </c>
      <c r="I84" s="196">
        <f t="shared" si="59"/>
        <v>-7.0133963750985018E-2</v>
      </c>
      <c r="J84" s="196">
        <f t="shared" si="56"/>
        <v>2.3421992854307266E-2</v>
      </c>
      <c r="K84" s="195">
        <v>23780</v>
      </c>
      <c r="L84" s="195">
        <v>1017</v>
      </c>
      <c r="M84" s="195">
        <v>26452</v>
      </c>
      <c r="N84" s="195">
        <v>36452</v>
      </c>
      <c r="O84" s="195">
        <v>42473</v>
      </c>
      <c r="P84" s="195">
        <v>41474</v>
      </c>
      <c r="Q84" s="196">
        <f t="shared" si="60"/>
        <v>-2.3520824994702538E-2</v>
      </c>
      <c r="R84" s="196">
        <f t="shared" si="58"/>
        <v>3.6712758998272976E-2</v>
      </c>
      <c r="S84" s="195">
        <v>28410</v>
      </c>
      <c r="T84" s="195">
        <v>31855</v>
      </c>
      <c r="U84" s="195">
        <v>42490</v>
      </c>
      <c r="V84" s="195">
        <v>48818</v>
      </c>
      <c r="W84" s="195">
        <v>47374</v>
      </c>
      <c r="X84" s="196">
        <f t="shared" si="61"/>
        <v>-2.9579253554016915E-2</v>
      </c>
      <c r="Y84" s="196">
        <f t="shared" si="62"/>
        <v>3.4289502883998062E-2</v>
      </c>
    </row>
    <row r="85" spans="1:25" x14ac:dyDescent="0.25">
      <c r="A85" s="74"/>
      <c r="B85" s="194" t="s">
        <v>118</v>
      </c>
      <c r="C85" s="195">
        <v>1312</v>
      </c>
      <c r="D85" s="195">
        <v>1269</v>
      </c>
      <c r="E85" s="195">
        <v>2599</v>
      </c>
      <c r="F85" s="195">
        <v>2249</v>
      </c>
      <c r="G85" s="195">
        <v>1976</v>
      </c>
      <c r="H85" s="195">
        <v>2080</v>
      </c>
      <c r="I85" s="196">
        <f t="shared" si="59"/>
        <v>5.2631578947368363E-2</v>
      </c>
      <c r="J85" s="196">
        <f t="shared" si="56"/>
        <v>8.257244938467646E-3</v>
      </c>
      <c r="K85" s="195">
        <v>3742</v>
      </c>
      <c r="L85" s="195">
        <v>1041</v>
      </c>
      <c r="M85" s="195">
        <v>7033</v>
      </c>
      <c r="N85" s="195">
        <v>10319</v>
      </c>
      <c r="O85" s="195">
        <v>15191</v>
      </c>
      <c r="P85" s="195">
        <v>14012</v>
      </c>
      <c r="Q85" s="196">
        <f t="shared" si="60"/>
        <v>-7.7611743795668486E-2</v>
      </c>
      <c r="R85" s="196">
        <f t="shared" si="58"/>
        <v>1.2403413682880863E-2</v>
      </c>
      <c r="S85" s="195">
        <v>5054</v>
      </c>
      <c r="T85" s="195">
        <v>9632</v>
      </c>
      <c r="U85" s="195">
        <v>12568</v>
      </c>
      <c r="V85" s="195">
        <v>17167</v>
      </c>
      <c r="W85" s="195">
        <v>16092</v>
      </c>
      <c r="X85" s="196">
        <f t="shared" si="61"/>
        <v>-6.2620143298188435E-2</v>
      </c>
      <c r="Y85" s="196">
        <f t="shared" si="62"/>
        <v>1.16474581080191E-2</v>
      </c>
    </row>
    <row r="86" spans="1:25" x14ac:dyDescent="0.25">
      <c r="A86" s="74"/>
      <c r="B86" s="194" t="s">
        <v>125</v>
      </c>
      <c r="C86" s="195">
        <v>223</v>
      </c>
      <c r="D86" s="195">
        <v>29</v>
      </c>
      <c r="E86" s="195">
        <v>566</v>
      </c>
      <c r="F86" s="195">
        <v>429</v>
      </c>
      <c r="G86" s="195">
        <v>581</v>
      </c>
      <c r="H86" s="195">
        <v>596</v>
      </c>
      <c r="I86" s="196">
        <f t="shared" si="59"/>
        <v>2.5817555938037806E-2</v>
      </c>
      <c r="J86" s="196">
        <f t="shared" si="56"/>
        <v>2.3660182612147678E-3</v>
      </c>
      <c r="K86" s="195">
        <v>951</v>
      </c>
      <c r="L86" s="195">
        <v>89</v>
      </c>
      <c r="M86" s="195">
        <v>1624</v>
      </c>
      <c r="N86" s="195">
        <v>1485</v>
      </c>
      <c r="O86" s="195">
        <v>2562</v>
      </c>
      <c r="P86" s="195">
        <v>3560</v>
      </c>
      <c r="Q86" s="196">
        <f t="shared" si="60"/>
        <v>0.38953942232630756</v>
      </c>
      <c r="R86" s="196">
        <f t="shared" si="58"/>
        <v>3.151309785259483E-3</v>
      </c>
      <c r="S86" s="195">
        <v>1174</v>
      </c>
      <c r="T86" s="195">
        <v>2190</v>
      </c>
      <c r="U86" s="195">
        <v>1914</v>
      </c>
      <c r="V86" s="195">
        <v>3143</v>
      </c>
      <c r="W86" s="195">
        <v>4156</v>
      </c>
      <c r="X86" s="196">
        <f t="shared" si="61"/>
        <v>0.32230353165765191</v>
      </c>
      <c r="Y86" s="196">
        <f t="shared" si="62"/>
        <v>3.008130493221935E-3</v>
      </c>
    </row>
    <row r="87" spans="1:25" x14ac:dyDescent="0.25">
      <c r="A87" s="74"/>
      <c r="B87" s="194" t="s">
        <v>121</v>
      </c>
      <c r="C87" s="195">
        <v>139</v>
      </c>
      <c r="D87" s="195">
        <v>56</v>
      </c>
      <c r="E87" s="195">
        <v>397</v>
      </c>
      <c r="F87" s="195">
        <v>301</v>
      </c>
      <c r="G87" s="195">
        <v>258</v>
      </c>
      <c r="H87" s="195">
        <v>288</v>
      </c>
      <c r="I87" s="196">
        <f t="shared" si="59"/>
        <v>0.11627906976744184</v>
      </c>
      <c r="J87" s="196">
        <f t="shared" si="56"/>
        <v>1.1433108376339817E-3</v>
      </c>
      <c r="K87" s="195">
        <v>854</v>
      </c>
      <c r="L87" s="195">
        <v>74</v>
      </c>
      <c r="M87" s="195">
        <v>1511</v>
      </c>
      <c r="N87" s="195">
        <v>1507</v>
      </c>
      <c r="O87" s="195">
        <v>1815</v>
      </c>
      <c r="P87" s="195">
        <v>2138</v>
      </c>
      <c r="Q87" s="196">
        <f t="shared" si="60"/>
        <v>0.17796143250688701</v>
      </c>
      <c r="R87" s="196">
        <f t="shared" si="58"/>
        <v>1.8925562699114535E-3</v>
      </c>
      <c r="S87" s="195">
        <v>993</v>
      </c>
      <c r="T87" s="195">
        <v>1908</v>
      </c>
      <c r="U87" s="195">
        <v>1808</v>
      </c>
      <c r="V87" s="195">
        <v>2073</v>
      </c>
      <c r="W87" s="195">
        <v>2426</v>
      </c>
      <c r="X87" s="196">
        <f t="shared" si="61"/>
        <v>0.17028461167390252</v>
      </c>
      <c r="Y87" s="196">
        <f t="shared" si="62"/>
        <v>1.7559491281415819E-3</v>
      </c>
    </row>
    <row r="88" spans="1:25" x14ac:dyDescent="0.25">
      <c r="A88" s="74"/>
      <c r="B88" s="194" t="s">
        <v>130</v>
      </c>
      <c r="C88" s="195">
        <v>282</v>
      </c>
      <c r="D88" s="195">
        <v>12</v>
      </c>
      <c r="E88" s="195">
        <v>215</v>
      </c>
      <c r="F88" s="195">
        <v>267</v>
      </c>
      <c r="G88" s="195">
        <v>295</v>
      </c>
      <c r="H88" s="195">
        <v>324</v>
      </c>
      <c r="I88" s="196">
        <f t="shared" si="59"/>
        <v>9.8305084745762716E-2</v>
      </c>
      <c r="J88" s="196">
        <f t="shared" si="56"/>
        <v>1.2862246923382294E-3</v>
      </c>
      <c r="K88" s="195">
        <v>1406</v>
      </c>
      <c r="L88" s="195">
        <v>10</v>
      </c>
      <c r="M88" s="195">
        <v>1407</v>
      </c>
      <c r="N88" s="195">
        <v>2130</v>
      </c>
      <c r="O88" s="195">
        <v>2044</v>
      </c>
      <c r="P88" s="195">
        <v>2085</v>
      </c>
      <c r="Q88" s="196">
        <f t="shared" si="60"/>
        <v>2.0058708414872894E-2</v>
      </c>
      <c r="R88" s="196">
        <f t="shared" si="58"/>
        <v>1.8456407028837141E-3</v>
      </c>
      <c r="S88" s="195">
        <v>1688</v>
      </c>
      <c r="T88" s="195">
        <v>1622</v>
      </c>
      <c r="U88" s="195">
        <v>2397</v>
      </c>
      <c r="V88" s="195">
        <v>2339</v>
      </c>
      <c r="W88" s="195">
        <v>2409</v>
      </c>
      <c r="X88" s="196">
        <f t="shared" si="61"/>
        <v>2.9927319367250904E-2</v>
      </c>
      <c r="Y88" s="196">
        <f t="shared" si="62"/>
        <v>1.74364445576796E-3</v>
      </c>
    </row>
    <row r="89" spans="1:25" x14ac:dyDescent="0.25">
      <c r="A89" s="74"/>
      <c r="B89" s="194" t="s">
        <v>133</v>
      </c>
      <c r="C89" s="195">
        <v>378</v>
      </c>
      <c r="D89" s="195">
        <v>65</v>
      </c>
      <c r="E89" s="195">
        <v>371</v>
      </c>
      <c r="F89" s="195">
        <v>347</v>
      </c>
      <c r="G89" s="195">
        <v>331</v>
      </c>
      <c r="H89" s="195">
        <v>404</v>
      </c>
      <c r="I89" s="196">
        <f t="shared" si="59"/>
        <v>0.22054380664652573</v>
      </c>
      <c r="J89" s="196">
        <f t="shared" si="56"/>
        <v>1.6038110361254465E-3</v>
      </c>
      <c r="K89" s="195">
        <v>1875</v>
      </c>
      <c r="L89" s="195">
        <v>39</v>
      </c>
      <c r="M89" s="195">
        <v>987</v>
      </c>
      <c r="N89" s="195">
        <v>2051</v>
      </c>
      <c r="O89" s="195">
        <v>2494</v>
      </c>
      <c r="P89" s="195">
        <v>1593</v>
      </c>
      <c r="Q89" s="196">
        <f t="shared" si="60"/>
        <v>-0.36126704089815553</v>
      </c>
      <c r="R89" s="196">
        <f t="shared" si="58"/>
        <v>1.4101226089658304E-3</v>
      </c>
      <c r="S89" s="195">
        <v>2253</v>
      </c>
      <c r="T89" s="195">
        <v>1358</v>
      </c>
      <c r="U89" s="195">
        <v>2398</v>
      </c>
      <c r="V89" s="195">
        <v>2825</v>
      </c>
      <c r="W89" s="195">
        <v>1997</v>
      </c>
      <c r="X89" s="196">
        <f t="shared" si="61"/>
        <v>-0.29309734513274333</v>
      </c>
      <c r="Y89" s="196">
        <f t="shared" si="62"/>
        <v>1.4454371017719452E-3</v>
      </c>
    </row>
    <row r="90" spans="1:25" x14ac:dyDescent="0.25">
      <c r="A90" s="74"/>
      <c r="B90" s="199" t="s">
        <v>147</v>
      </c>
      <c r="C90" s="200">
        <f t="shared" ref="C90" si="63">C82-SUM(C83:C89)</f>
        <v>6609</v>
      </c>
      <c r="D90" s="200">
        <f t="shared" ref="D90:H90" si="64">D82-SUM(D83:D89)</f>
        <v>1240</v>
      </c>
      <c r="E90" s="200">
        <f t="shared" si="64"/>
        <v>9289</v>
      </c>
      <c r="F90" s="200">
        <f t="shared" si="64"/>
        <v>7531</v>
      </c>
      <c r="G90" s="200">
        <f t="shared" si="64"/>
        <v>9385</v>
      </c>
      <c r="H90" s="200">
        <f t="shared" si="64"/>
        <v>10240</v>
      </c>
      <c r="I90" s="201">
        <f t="shared" si="59"/>
        <v>9.1102823654768184E-2</v>
      </c>
      <c r="J90" s="201">
        <f t="shared" si="56"/>
        <v>4.0651052004763794E-2</v>
      </c>
      <c r="K90" s="200">
        <f t="shared" ref="K90:P90" si="65">K82-SUM(K83:K89)</f>
        <v>14338</v>
      </c>
      <c r="L90" s="200">
        <f t="shared" si="65"/>
        <v>3123</v>
      </c>
      <c r="M90" s="200">
        <f t="shared" si="65"/>
        <v>20575</v>
      </c>
      <c r="N90" s="200">
        <f t="shared" si="65"/>
        <v>29255</v>
      </c>
      <c r="O90" s="200">
        <f t="shared" si="65"/>
        <v>34469</v>
      </c>
      <c r="P90" s="200">
        <f t="shared" si="65"/>
        <v>37874</v>
      </c>
      <c r="Q90" s="201">
        <f t="shared" si="60"/>
        <v>9.8784414981577751E-2</v>
      </c>
      <c r="R90" s="201">
        <f t="shared" si="58"/>
        <v>3.3526041237898221E-2</v>
      </c>
      <c r="S90" s="200">
        <f>S82-SUM(S83:S89)</f>
        <v>20947</v>
      </c>
      <c r="T90" s="200">
        <f>T82-SUM(T83:T89)</f>
        <v>29864</v>
      </c>
      <c r="U90" s="200">
        <f>U82-SUM(U83:U89)</f>
        <v>36786</v>
      </c>
      <c r="V90" s="200">
        <f>V82-SUM(V83:V89)</f>
        <v>43854</v>
      </c>
      <c r="W90" s="200">
        <f>W82-SUM(W83:W89)</f>
        <v>48114</v>
      </c>
      <c r="X90" s="201">
        <f t="shared" si="61"/>
        <v>9.7140511697906717E-2</v>
      </c>
      <c r="Y90" s="201">
        <f t="shared" si="62"/>
        <v>3.4825118034379252E-2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438</v>
      </c>
      <c r="F92" s="209">
        <f t="shared" si="66"/>
        <v>3058</v>
      </c>
      <c r="G92" s="209">
        <f t="shared" si="66"/>
        <v>2938</v>
      </c>
      <c r="H92" s="209">
        <f t="shared" si="66"/>
        <v>3142</v>
      </c>
      <c r="I92" s="210">
        <f>IFERROR(H92/G92-1,"-")</f>
        <v>6.9434989788972112E-2</v>
      </c>
      <c r="J92" s="210">
        <f t="shared" ref="J92:J104" si="67">H92/H$8</f>
        <v>1.2473203652242953E-2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3637</v>
      </c>
      <c r="N92" s="209">
        <f t="shared" si="68"/>
        <v>18431</v>
      </c>
      <c r="O92" s="209">
        <f t="shared" si="68"/>
        <v>17304</v>
      </c>
      <c r="P92" s="209">
        <f t="shared" si="68"/>
        <v>16013</v>
      </c>
      <c r="Q92" s="210">
        <f>IFERROR(P92/O92-1,"-")</f>
        <v>-7.4607027276930138E-2</v>
      </c>
      <c r="R92" s="210">
        <f t="shared" ref="R92:R104" si="69">P92/P$8</f>
        <v>1.4174697638022499E-2</v>
      </c>
      <c r="S92" s="209">
        <f>S93+S96</f>
        <v>12754</v>
      </c>
      <c r="T92" s="209">
        <f>T93+T96</f>
        <v>16519</v>
      </c>
      <c r="U92" s="209">
        <f>U93+U96</f>
        <v>21489</v>
      </c>
      <c r="V92" s="209">
        <f>V93+V96</f>
        <v>20242</v>
      </c>
      <c r="W92" s="209">
        <f>W93+W96</f>
        <v>19155</v>
      </c>
      <c r="X92" s="210">
        <f>IFERROR(W92/V92-1,"-")</f>
        <v>-5.3700227250271682E-2</v>
      </c>
      <c r="Y92" s="210">
        <f>W92/W$8</f>
        <v>1.386447054804287E-2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333</v>
      </c>
      <c r="F93" s="191">
        <v>1958</v>
      </c>
      <c r="G93" s="191">
        <v>1973</v>
      </c>
      <c r="H93" s="191">
        <v>2088</v>
      </c>
      <c r="I93" s="192">
        <f>IFERROR(H93/G93-1,"-")</f>
        <v>5.8286872782564725E-2</v>
      </c>
      <c r="J93" s="192">
        <f t="shared" si="67"/>
        <v>8.2890035728463672E-3</v>
      </c>
      <c r="K93" s="191">
        <v>4723</v>
      </c>
      <c r="L93" s="191">
        <v>0</v>
      </c>
      <c r="M93" s="191">
        <v>2296</v>
      </c>
      <c r="N93" s="191">
        <v>11127</v>
      </c>
      <c r="O93" s="191">
        <v>8279</v>
      </c>
      <c r="P93" s="191">
        <v>7922</v>
      </c>
      <c r="Q93" s="192">
        <f>IFERROR(P93/O93-1,"-")</f>
        <v>-4.3121149897330624E-2</v>
      </c>
      <c r="R93" s="192">
        <f t="shared" si="69"/>
        <v>7.0125494715802313E-3</v>
      </c>
      <c r="S93" s="191">
        <v>7454</v>
      </c>
      <c r="T93" s="191">
        <v>9332</v>
      </c>
      <c r="U93" s="191">
        <v>13085</v>
      </c>
      <c r="V93" s="191">
        <v>10252</v>
      </c>
      <c r="W93" s="191">
        <v>10010</v>
      </c>
      <c r="X93" s="192">
        <f>IFERROR(W93/V93-1,"-")</f>
        <v>-2.3605150214592308E-2</v>
      </c>
      <c r="Y93" s="192">
        <f>W93/W$8</f>
        <v>7.2452806152915232E-3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237</v>
      </c>
      <c r="F94" s="195">
        <v>1384</v>
      </c>
      <c r="G94" s="195">
        <v>1372</v>
      </c>
      <c r="H94" s="195">
        <v>1467</v>
      </c>
      <c r="I94" s="196">
        <f>IFERROR(H94/G94-1,"-")</f>
        <v>6.9241982507288524E-2</v>
      </c>
      <c r="J94" s="196">
        <f t="shared" si="67"/>
        <v>5.8237395791980945E-3</v>
      </c>
      <c r="K94" s="195">
        <v>2176</v>
      </c>
      <c r="L94" s="195">
        <v>0</v>
      </c>
      <c r="M94" s="195">
        <v>1144</v>
      </c>
      <c r="N94" s="195">
        <v>2396</v>
      </c>
      <c r="O94" s="195">
        <v>1143</v>
      </c>
      <c r="P94" s="195">
        <v>1488</v>
      </c>
      <c r="Q94" s="196">
        <f>IFERROR(P94/O94-1,"-")</f>
        <v>0.30183727034120733</v>
      </c>
      <c r="R94" s="196">
        <f t="shared" si="69"/>
        <v>1.3171766742882333E-3</v>
      </c>
      <c r="S94" s="195">
        <v>4239</v>
      </c>
      <c r="T94" s="195">
        <v>4615</v>
      </c>
      <c r="U94" s="195">
        <v>3780</v>
      </c>
      <c r="V94" s="195">
        <v>2515</v>
      </c>
      <c r="W94" s="195">
        <v>2955</v>
      </c>
      <c r="X94" s="196">
        <f>IFERROR(W94/V94-1,"-")</f>
        <v>0.1749502982107356</v>
      </c>
      <c r="Y94" s="196">
        <f>W94/W$8</f>
        <v>2.1388415802384066E-3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96</v>
      </c>
      <c r="F95" s="195">
        <v>574</v>
      </c>
      <c r="G95" s="195">
        <v>601</v>
      </c>
      <c r="H95" s="195">
        <v>621</v>
      </c>
      <c r="I95" s="196">
        <f>IFERROR(H95/G95-1,"-")</f>
        <v>3.3277870216306127E-2</v>
      </c>
      <c r="J95" s="196">
        <f t="shared" si="67"/>
        <v>2.4652639936482731E-3</v>
      </c>
      <c r="K95" s="195">
        <v>2547</v>
      </c>
      <c r="L95" s="195">
        <v>0</v>
      </c>
      <c r="M95" s="195">
        <v>1152</v>
      </c>
      <c r="N95" s="195">
        <v>8731</v>
      </c>
      <c r="O95" s="195">
        <v>7136</v>
      </c>
      <c r="P95" s="195">
        <v>6434</v>
      </c>
      <c r="Q95" s="196">
        <f>IFERROR(P95/O95-1,"-")</f>
        <v>-9.8374439461883401E-2</v>
      </c>
      <c r="R95" s="196">
        <f t="shared" si="69"/>
        <v>5.6953727972919978E-3</v>
      </c>
      <c r="S95" s="195">
        <v>3215</v>
      </c>
      <c r="T95" s="195">
        <v>4717</v>
      </c>
      <c r="U95" s="195">
        <v>9305</v>
      </c>
      <c r="V95" s="195">
        <v>7737</v>
      </c>
      <c r="W95" s="195">
        <v>7055</v>
      </c>
      <c r="X95" s="196">
        <f>IFERROR(W95/V95-1,"-")</f>
        <v>-8.8147860928008304E-2</v>
      </c>
      <c r="Y95" s="196">
        <f>W95/W$8</f>
        <v>5.1064390350531166E-3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105</v>
      </c>
      <c r="F96" s="191">
        <v>1100</v>
      </c>
      <c r="G96" s="191">
        <v>965</v>
      </c>
      <c r="H96" s="191">
        <v>1054</v>
      </c>
      <c r="I96" s="192">
        <f>IFERROR(H96/G96-1,"-")</f>
        <v>9.222797927461146E-2</v>
      </c>
      <c r="J96" s="192">
        <f t="shared" si="67"/>
        <v>4.1842000793965856E-3</v>
      </c>
      <c r="K96" s="191">
        <v>3970</v>
      </c>
      <c r="L96" s="191">
        <v>0</v>
      </c>
      <c r="M96" s="191">
        <v>1341</v>
      </c>
      <c r="N96" s="191">
        <v>7304</v>
      </c>
      <c r="O96" s="191">
        <v>9025</v>
      </c>
      <c r="P96" s="191">
        <v>8091</v>
      </c>
      <c r="Q96" s="192">
        <f>IFERROR(P96/O96-1,"-")</f>
        <v>-0.10349030470914122</v>
      </c>
      <c r="R96" s="192">
        <f t="shared" si="69"/>
        <v>7.1621481664422689E-3</v>
      </c>
      <c r="S96" s="191">
        <v>5300</v>
      </c>
      <c r="T96" s="191">
        <v>7187</v>
      </c>
      <c r="U96" s="191">
        <v>8404</v>
      </c>
      <c r="V96" s="191">
        <v>9990</v>
      </c>
      <c r="W96" s="191">
        <v>9145</v>
      </c>
      <c r="X96" s="192">
        <f>IFERROR(W96/V96-1,"-")</f>
        <v>-8.4584584584584621E-2</v>
      </c>
      <c r="Y96" s="192">
        <f>W96/W$8</f>
        <v>6.6191899327513468E-3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3</v>
      </c>
      <c r="F97" s="195">
        <v>62</v>
      </c>
      <c r="G97" s="195">
        <v>80</v>
      </c>
      <c r="H97" s="195">
        <v>72</v>
      </c>
      <c r="I97" s="196">
        <f t="shared" ref="I97:I104" si="70">IFERROR(H97/G97-1,"-")</f>
        <v>-9.9999999999999978E-2</v>
      </c>
      <c r="J97" s="196">
        <f t="shared" si="67"/>
        <v>2.8582770940849543E-4</v>
      </c>
      <c r="K97" s="195">
        <v>915</v>
      </c>
      <c r="L97" s="195">
        <v>0</v>
      </c>
      <c r="M97" s="195">
        <v>126</v>
      </c>
      <c r="N97" s="195">
        <v>1226</v>
      </c>
      <c r="O97" s="195">
        <v>1532</v>
      </c>
      <c r="P97" s="195">
        <v>1243</v>
      </c>
      <c r="Q97" s="196">
        <f t="shared" ref="Q97:Q104" si="71">IFERROR(P97/O97-1,"-")</f>
        <v>-0.18864229765013052</v>
      </c>
      <c r="R97" s="196">
        <f t="shared" si="69"/>
        <v>1.1003028267071735E-3</v>
      </c>
      <c r="S97" s="195">
        <v>994</v>
      </c>
      <c r="T97" s="195">
        <v>1044</v>
      </c>
      <c r="U97" s="195">
        <v>1288</v>
      </c>
      <c r="V97" s="195">
        <v>1612</v>
      </c>
      <c r="W97" s="195">
        <v>1315</v>
      </c>
      <c r="X97" s="196">
        <f t="shared" ref="X97:X104" si="72">IFERROR(W97/V97-1,"-")</f>
        <v>-0.18424317617866004</v>
      </c>
      <c r="Y97" s="196">
        <f t="shared" ref="Y97:Y104" si="73">W97/W$8</f>
        <v>9.5180259831252275E-4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27</v>
      </c>
      <c r="F98" s="195">
        <v>147</v>
      </c>
      <c r="G98" s="195">
        <v>175</v>
      </c>
      <c r="H98" s="195">
        <v>156</v>
      </c>
      <c r="I98" s="196">
        <f t="shared" si="70"/>
        <v>-0.10857142857142854</v>
      </c>
      <c r="J98" s="196">
        <f t="shared" si="67"/>
        <v>6.1929337038507345E-4</v>
      </c>
      <c r="K98" s="195">
        <v>772</v>
      </c>
      <c r="L98" s="195">
        <v>0</v>
      </c>
      <c r="M98" s="195">
        <v>325</v>
      </c>
      <c r="N98" s="195">
        <v>1561</v>
      </c>
      <c r="O98" s="195">
        <v>1918</v>
      </c>
      <c r="P98" s="195">
        <v>1689</v>
      </c>
      <c r="Q98" s="196">
        <f t="shared" si="71"/>
        <v>-0.1193952033368092</v>
      </c>
      <c r="R98" s="196">
        <f t="shared" si="69"/>
        <v>1.4951017492424907E-3</v>
      </c>
      <c r="S98" s="195">
        <v>1071</v>
      </c>
      <c r="T98" s="195">
        <v>1482</v>
      </c>
      <c r="U98" s="195">
        <v>1708</v>
      </c>
      <c r="V98" s="195">
        <v>2093</v>
      </c>
      <c r="W98" s="195">
        <v>1845</v>
      </c>
      <c r="X98" s="196">
        <f t="shared" si="72"/>
        <v>-0.11849020544672717</v>
      </c>
      <c r="Y98" s="196">
        <f t="shared" si="73"/>
        <v>1.3354188546666195E-3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22</v>
      </c>
      <c r="F99" s="195">
        <v>423</v>
      </c>
      <c r="G99" s="195">
        <v>296</v>
      </c>
      <c r="H99" s="195">
        <v>350</v>
      </c>
      <c r="I99" s="196">
        <f t="shared" si="70"/>
        <v>0.18243243243243246</v>
      </c>
      <c r="J99" s="196">
        <f t="shared" si="67"/>
        <v>1.3894402540690751E-3</v>
      </c>
      <c r="K99" s="195">
        <v>622</v>
      </c>
      <c r="L99" s="195">
        <v>0</v>
      </c>
      <c r="M99" s="195">
        <v>260</v>
      </c>
      <c r="N99" s="195">
        <v>1235</v>
      </c>
      <c r="O99" s="195">
        <v>1374</v>
      </c>
      <c r="P99" s="195">
        <v>1254</v>
      </c>
      <c r="Q99" s="196">
        <f t="shared" si="71"/>
        <v>-8.7336244541484698E-2</v>
      </c>
      <c r="R99" s="196">
        <f t="shared" si="69"/>
        <v>1.1100400198638741E-3</v>
      </c>
      <c r="S99" s="195">
        <v>1161</v>
      </c>
      <c r="T99" s="195">
        <v>1378</v>
      </c>
      <c r="U99" s="195">
        <v>1658</v>
      </c>
      <c r="V99" s="195">
        <v>1670</v>
      </c>
      <c r="W99" s="195">
        <v>1604</v>
      </c>
      <c r="X99" s="196">
        <f t="shared" si="72"/>
        <v>-3.952095808383238E-2</v>
      </c>
      <c r="Y99" s="196">
        <f t="shared" si="73"/>
        <v>1.1609820286640961E-3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3</v>
      </c>
      <c r="F100" s="195">
        <v>15</v>
      </c>
      <c r="G100" s="195">
        <v>55</v>
      </c>
      <c r="H100" s="195">
        <v>39</v>
      </c>
      <c r="I100" s="196">
        <f t="shared" si="70"/>
        <v>-0.29090909090909089</v>
      </c>
      <c r="J100" s="196">
        <f t="shared" si="67"/>
        <v>1.5482334259626836E-4</v>
      </c>
      <c r="K100" s="195">
        <v>210</v>
      </c>
      <c r="L100" s="195">
        <v>0</v>
      </c>
      <c r="M100" s="195">
        <v>101</v>
      </c>
      <c r="N100" s="195">
        <v>445</v>
      </c>
      <c r="O100" s="195">
        <v>465</v>
      </c>
      <c r="P100" s="195">
        <v>434</v>
      </c>
      <c r="Q100" s="196">
        <f t="shared" si="71"/>
        <v>-6.6666666666666652E-2</v>
      </c>
      <c r="R100" s="196">
        <f t="shared" si="69"/>
        <v>3.8417653000073472E-4</v>
      </c>
      <c r="S100" s="195">
        <v>265</v>
      </c>
      <c r="T100" s="195">
        <v>506</v>
      </c>
      <c r="U100" s="195">
        <v>460</v>
      </c>
      <c r="V100" s="195">
        <v>520</v>
      </c>
      <c r="W100" s="195">
        <v>473</v>
      </c>
      <c r="X100" s="196">
        <f t="shared" si="72"/>
        <v>-9.0384615384615397E-2</v>
      </c>
      <c r="Y100" s="196">
        <f t="shared" si="73"/>
        <v>3.4235941368959943E-4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0</v>
      </c>
      <c r="F101" s="195">
        <v>56</v>
      </c>
      <c r="G101" s="195">
        <v>26</v>
      </c>
      <c r="H101" s="195">
        <v>37</v>
      </c>
      <c r="I101" s="196">
        <f t="shared" si="70"/>
        <v>0.42307692307692313</v>
      </c>
      <c r="J101" s="196">
        <f t="shared" si="67"/>
        <v>1.4688368400158792E-4</v>
      </c>
      <c r="K101" s="195">
        <v>102</v>
      </c>
      <c r="L101" s="195">
        <v>0</v>
      </c>
      <c r="M101" s="195">
        <v>60</v>
      </c>
      <c r="N101" s="195">
        <v>173</v>
      </c>
      <c r="O101" s="195">
        <v>420</v>
      </c>
      <c r="P101" s="195">
        <v>391</v>
      </c>
      <c r="Q101" s="196">
        <f t="shared" si="71"/>
        <v>-6.9047619047619024E-2</v>
      </c>
      <c r="R101" s="196">
        <f t="shared" si="69"/>
        <v>3.4611295675181399E-4</v>
      </c>
      <c r="S101" s="195">
        <v>132</v>
      </c>
      <c r="T101" s="195">
        <v>310</v>
      </c>
      <c r="U101" s="195">
        <v>229</v>
      </c>
      <c r="V101" s="195">
        <v>446</v>
      </c>
      <c r="W101" s="195">
        <v>428</v>
      </c>
      <c r="X101" s="196">
        <f t="shared" si="72"/>
        <v>-4.035874439461884E-2</v>
      </c>
      <c r="Y101" s="196">
        <f t="shared" si="73"/>
        <v>3.0978822211236482E-4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6</v>
      </c>
      <c r="G102" s="195">
        <v>14</v>
      </c>
      <c r="H102" s="195">
        <v>12</v>
      </c>
      <c r="I102" s="196">
        <f t="shared" si="70"/>
        <v>-0.1428571428571429</v>
      </c>
      <c r="J102" s="196">
        <f t="shared" si="67"/>
        <v>4.7637951568082575E-5</v>
      </c>
      <c r="K102" s="195">
        <v>90</v>
      </c>
      <c r="L102" s="195">
        <v>0</v>
      </c>
      <c r="M102" s="195">
        <v>10</v>
      </c>
      <c r="N102" s="195">
        <v>77</v>
      </c>
      <c r="O102" s="195">
        <v>90</v>
      </c>
      <c r="P102" s="195">
        <v>110</v>
      </c>
      <c r="Q102" s="196">
        <f t="shared" si="71"/>
        <v>0.22222222222222232</v>
      </c>
      <c r="R102" s="196">
        <f t="shared" si="69"/>
        <v>9.7371931567006491E-5</v>
      </c>
      <c r="S102" s="195">
        <v>112</v>
      </c>
      <c r="T102" s="195">
        <v>169</v>
      </c>
      <c r="U102" s="195">
        <v>83</v>
      </c>
      <c r="V102" s="195">
        <v>104</v>
      </c>
      <c r="W102" s="195">
        <v>122</v>
      </c>
      <c r="X102" s="196">
        <f t="shared" si="72"/>
        <v>0.17307692307692313</v>
      </c>
      <c r="Y102" s="196">
        <f t="shared" si="73"/>
        <v>8.8304119387169408E-5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11</v>
      </c>
      <c r="H103" s="195">
        <v>8</v>
      </c>
      <c r="I103" s="196">
        <f t="shared" si="70"/>
        <v>-0.27272727272727271</v>
      </c>
      <c r="J103" s="196">
        <f t="shared" si="67"/>
        <v>3.1758634378721716E-5</v>
      </c>
      <c r="K103" s="195">
        <v>61</v>
      </c>
      <c r="L103" s="195">
        <v>0</v>
      </c>
      <c r="M103" s="195">
        <v>2</v>
      </c>
      <c r="N103" s="195">
        <v>140</v>
      </c>
      <c r="O103" s="195">
        <v>250</v>
      </c>
      <c r="P103" s="195">
        <v>121</v>
      </c>
      <c r="Q103" s="196">
        <f t="shared" si="71"/>
        <v>-0.51600000000000001</v>
      </c>
      <c r="R103" s="196">
        <f t="shared" si="69"/>
        <v>1.0710912472370715E-4</v>
      </c>
      <c r="S103" s="195">
        <v>61</v>
      </c>
      <c r="T103" s="195">
        <v>71</v>
      </c>
      <c r="U103" s="195">
        <v>140</v>
      </c>
      <c r="V103" s="195">
        <v>261</v>
      </c>
      <c r="W103" s="195">
        <v>129</v>
      </c>
      <c r="X103" s="196">
        <f t="shared" si="72"/>
        <v>-0.50574712643678166</v>
      </c>
      <c r="Y103" s="196">
        <f t="shared" si="73"/>
        <v>9.3370749188072578E-5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50</v>
      </c>
      <c r="F104" s="200">
        <f t="shared" si="75"/>
        <v>391</v>
      </c>
      <c r="G104" s="200">
        <f t="shared" si="75"/>
        <v>308</v>
      </c>
      <c r="H104" s="200">
        <f t="shared" si="75"/>
        <v>380</v>
      </c>
      <c r="I104" s="201">
        <f t="shared" si="70"/>
        <v>0.23376623376623384</v>
      </c>
      <c r="J104" s="201">
        <f t="shared" si="67"/>
        <v>1.5085351329892816E-3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457</v>
      </c>
      <c r="N104" s="200">
        <f t="shared" si="76"/>
        <v>2447</v>
      </c>
      <c r="O104" s="200">
        <f t="shared" si="76"/>
        <v>2976</v>
      </c>
      <c r="P104" s="200">
        <f t="shared" si="76"/>
        <v>2849</v>
      </c>
      <c r="Q104" s="201">
        <f t="shared" si="71"/>
        <v>-4.2674731182795744E-2</v>
      </c>
      <c r="R104" s="201">
        <f t="shared" si="69"/>
        <v>2.5219330275854683E-3</v>
      </c>
      <c r="S104" s="200">
        <f>S96-SUM(S97:S103)</f>
        <v>1504</v>
      </c>
      <c r="T104" s="200">
        <f>T96-SUM(T97:T103)</f>
        <v>2227</v>
      </c>
      <c r="U104" s="200">
        <f>U96-SUM(U97:U103)</f>
        <v>2838</v>
      </c>
      <c r="V104" s="200">
        <f>V96-SUM(V97:V103)</f>
        <v>3284</v>
      </c>
      <c r="W104" s="200">
        <f>W96-SUM(W97:W103)</f>
        <v>3229</v>
      </c>
      <c r="X104" s="201">
        <f t="shared" si="72"/>
        <v>-1.6747868453105941E-2</v>
      </c>
      <c r="Y104" s="201">
        <f t="shared" si="73"/>
        <v>2.3371639467309017E-3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22627</v>
      </c>
      <c r="T106" s="209">
        <f>T107+T110</f>
        <v>54359</v>
      </c>
      <c r="U106" s="209">
        <f>U107+U110</f>
        <v>74624</v>
      </c>
      <c r="V106" s="209">
        <f>V107+V110</f>
        <v>67457</v>
      </c>
      <c r="W106" s="209">
        <f>W107+W110</f>
        <v>74992</v>
      </c>
      <c r="X106" s="210">
        <f>IFERROR(W106/V106-1,"-")</f>
        <v>0.11170078716812193</v>
      </c>
      <c r="Y106" s="210">
        <f>W106/W$8</f>
        <v>5.427952886133286E-2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5441</v>
      </c>
      <c r="T107" s="191">
        <v>9624</v>
      </c>
      <c r="U107" s="191">
        <v>14057</v>
      </c>
      <c r="V107" s="191">
        <v>10710</v>
      </c>
      <c r="W107" s="191">
        <v>12273</v>
      </c>
      <c r="X107" s="192">
        <f>IFERROR(W107/V107-1,"-")</f>
        <v>0.14593837535013998</v>
      </c>
      <c r="Y107" s="192">
        <f>W107/W$8</f>
        <v>8.8832496494977882E-3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273</v>
      </c>
      <c r="T108" s="195">
        <v>4042</v>
      </c>
      <c r="U108" s="195">
        <v>6053</v>
      </c>
      <c r="V108" s="195">
        <v>2842</v>
      </c>
      <c r="W108" s="195">
        <v>3587</v>
      </c>
      <c r="X108" s="196">
        <f>IFERROR(W108/V108-1,"-")</f>
        <v>0.26213933849401827</v>
      </c>
      <c r="Y108" s="196">
        <f>W108/W$8</f>
        <v>2.5962858708342353E-3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5168</v>
      </c>
      <c r="T109" s="195">
        <v>5582</v>
      </c>
      <c r="U109" s="195">
        <v>8004</v>
      </c>
      <c r="V109" s="195">
        <v>7868</v>
      </c>
      <c r="W109" s="195">
        <v>8686</v>
      </c>
      <c r="X109" s="196">
        <f>IFERROR(W109/V109-1,"-")</f>
        <v>0.10396542958820532</v>
      </c>
      <c r="Y109" s="196">
        <f>W109/W$8</f>
        <v>6.2869637786635534E-3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17186</v>
      </c>
      <c r="T110" s="191">
        <v>44735</v>
      </c>
      <c r="U110" s="191">
        <v>60567</v>
      </c>
      <c r="V110" s="191">
        <v>56747</v>
      </c>
      <c r="W110" s="191">
        <v>62719</v>
      </c>
      <c r="X110" s="192">
        <f>IFERROR(W110/V110-1,"-")</f>
        <v>0.10523904347366386</v>
      </c>
      <c r="Y110" s="192">
        <f>W110/W$8</f>
        <v>4.5396279211835068E-2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9701</v>
      </c>
      <c r="T111" s="195">
        <v>23564</v>
      </c>
      <c r="U111" s="195">
        <v>38196</v>
      </c>
      <c r="V111" s="195">
        <v>33365</v>
      </c>
      <c r="W111" s="195">
        <v>34898</v>
      </c>
      <c r="X111" s="196">
        <f t="shared" ref="X111:X118" si="83">IFERROR(W111/V111-1,"-")</f>
        <v>4.5946350966581839E-2</v>
      </c>
      <c r="Y111" s="196">
        <f t="shared" ref="Y111:Y118" si="84">W111/W$8</f>
        <v>2.5259320970274082E-2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1353</v>
      </c>
      <c r="T112" s="195">
        <v>2851</v>
      </c>
      <c r="U112" s="195">
        <v>3327</v>
      </c>
      <c r="V112" s="195">
        <v>2899</v>
      </c>
      <c r="W112" s="195">
        <v>3410</v>
      </c>
      <c r="X112" s="196">
        <f t="shared" si="83"/>
        <v>0.17626767850983094</v>
      </c>
      <c r="Y112" s="196">
        <f t="shared" si="84"/>
        <v>2.4681725172971121E-3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895</v>
      </c>
      <c r="T113" s="195">
        <v>3224</v>
      </c>
      <c r="U113" s="195">
        <v>5830</v>
      </c>
      <c r="V113" s="195">
        <v>3725</v>
      </c>
      <c r="W113" s="195">
        <v>5140</v>
      </c>
      <c r="X113" s="196">
        <f t="shared" si="83"/>
        <v>0.37986577181208059</v>
      </c>
      <c r="Y113" s="196">
        <f t="shared" si="84"/>
        <v>3.7203538823774654E-3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429</v>
      </c>
      <c r="T114" s="195">
        <v>2244</v>
      </c>
      <c r="U114" s="195">
        <v>2331</v>
      </c>
      <c r="V114" s="195">
        <v>2642</v>
      </c>
      <c r="W114" s="195">
        <v>2683</v>
      </c>
      <c r="X114" s="196">
        <f t="shared" si="83"/>
        <v>1.5518546555639556E-2</v>
      </c>
      <c r="Y114" s="196">
        <f t="shared" si="84"/>
        <v>1.9419668222604551E-3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623</v>
      </c>
      <c r="T115" s="195">
        <v>1871</v>
      </c>
      <c r="U115" s="195">
        <v>1556</v>
      </c>
      <c r="V115" s="195">
        <v>1925</v>
      </c>
      <c r="W115" s="195">
        <v>1777</v>
      </c>
      <c r="X115" s="196">
        <f t="shared" si="83"/>
        <v>-7.6883116883116887E-2</v>
      </c>
      <c r="Y115" s="196">
        <f t="shared" si="84"/>
        <v>1.2862001651721315E-3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206</v>
      </c>
      <c r="T116" s="195">
        <v>397</v>
      </c>
      <c r="U116" s="195">
        <v>565</v>
      </c>
      <c r="V116" s="195">
        <v>797</v>
      </c>
      <c r="W116" s="195">
        <v>759</v>
      </c>
      <c r="X116" s="196">
        <f t="shared" si="83"/>
        <v>-4.7678795483061531E-2</v>
      </c>
      <c r="Y116" s="196">
        <f t="shared" si="84"/>
        <v>5.4936743126935729E-4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526</v>
      </c>
      <c r="T117" s="195">
        <v>606</v>
      </c>
      <c r="U117" s="195">
        <v>361</v>
      </c>
      <c r="V117" s="195">
        <v>994</v>
      </c>
      <c r="W117" s="195">
        <v>613</v>
      </c>
      <c r="X117" s="196">
        <f t="shared" si="83"/>
        <v>-0.38329979879275655</v>
      </c>
      <c r="Y117" s="196">
        <f t="shared" si="84"/>
        <v>4.4369200970766271E-4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3453</v>
      </c>
      <c r="T118" s="200">
        <f>T110-SUM(T111:T117)</f>
        <v>9978</v>
      </c>
      <c r="U118" s="200">
        <f>U110-SUM(U111:U117)</f>
        <v>8401</v>
      </c>
      <c r="V118" s="200">
        <f>V110-SUM(V111:V117)</f>
        <v>10400</v>
      </c>
      <c r="W118" s="200">
        <f>W110-SUM(W111:W117)</f>
        <v>13439</v>
      </c>
      <c r="X118" s="201">
        <f t="shared" si="83"/>
        <v>0.29221153846153847</v>
      </c>
      <c r="Y118" s="201">
        <f t="shared" si="84"/>
        <v>9.7272054134768006E-3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26561</v>
      </c>
      <c r="D120" s="209">
        <f t="shared" si="88"/>
        <v>15431</v>
      </c>
      <c r="E120" s="209">
        <f t="shared" si="88"/>
        <v>25485</v>
      </c>
      <c r="F120" s="209">
        <f t="shared" si="88"/>
        <v>36004</v>
      </c>
      <c r="G120" s="209">
        <f t="shared" si="88"/>
        <v>37298</v>
      </c>
      <c r="H120" s="209">
        <f t="shared" si="88"/>
        <v>35347</v>
      </c>
      <c r="I120" s="210">
        <f>IFERROR(H120/G120-1,"-")</f>
        <v>-5.2308434768620349E-2</v>
      </c>
      <c r="J120" s="210">
        <f t="shared" ref="J120:J132" si="89">H120/H$8</f>
        <v>0.14032155617308456</v>
      </c>
      <c r="K120" s="209">
        <f t="shared" ref="K120:P120" si="90">K121+K124</f>
        <v>26292</v>
      </c>
      <c r="L120" s="209">
        <f t="shared" si="90"/>
        <v>17286</v>
      </c>
      <c r="M120" s="209">
        <f t="shared" si="90"/>
        <v>43114</v>
      </c>
      <c r="N120" s="209">
        <f t="shared" si="90"/>
        <v>54708</v>
      </c>
      <c r="O120" s="209">
        <f t="shared" si="90"/>
        <v>51194</v>
      </c>
      <c r="P120" s="209">
        <f t="shared" si="90"/>
        <v>61921</v>
      </c>
      <c r="Q120" s="210">
        <f>IFERROR(P120/O120-1,"-")</f>
        <v>0.20953627378208384</v>
      </c>
      <c r="R120" s="210">
        <f t="shared" ref="R120:R132" si="91">P120/P$8</f>
        <v>5.4812430677823723E-2</v>
      </c>
      <c r="S120" s="209">
        <f>S121+S124</f>
        <v>52853</v>
      </c>
      <c r="T120" s="209">
        <f>T121+T124</f>
        <v>68599</v>
      </c>
      <c r="U120" s="209">
        <f>U121+U124</f>
        <v>90712</v>
      </c>
      <c r="V120" s="209">
        <f>V121+V124</f>
        <v>88492</v>
      </c>
      <c r="W120" s="209">
        <f>W121+W124</f>
        <v>97268</v>
      </c>
      <c r="X120" s="210">
        <f>IFERROR(W120/V120-1,"-")</f>
        <v>9.9172806581385942E-2</v>
      </c>
      <c r="Y120" s="210">
        <f>W120/W$8</f>
        <v>7.0402992496321259E-2</v>
      </c>
    </row>
    <row r="121" spans="1:25" x14ac:dyDescent="0.25">
      <c r="A121" s="74"/>
      <c r="B121" s="190" t="s">
        <v>99</v>
      </c>
      <c r="C121" s="191">
        <v>12262</v>
      </c>
      <c r="D121" s="191">
        <v>7527</v>
      </c>
      <c r="E121" s="191">
        <v>13381</v>
      </c>
      <c r="F121" s="191">
        <v>20630</v>
      </c>
      <c r="G121" s="191">
        <v>22501</v>
      </c>
      <c r="H121" s="191">
        <v>19441</v>
      </c>
      <c r="I121" s="192">
        <f>IFERROR(H121/G121-1,"-")</f>
        <v>-0.13599395582418561</v>
      </c>
      <c r="J121" s="192">
        <f t="shared" si="89"/>
        <v>7.7177451369591102E-2</v>
      </c>
      <c r="K121" s="191">
        <v>14678</v>
      </c>
      <c r="L121" s="191">
        <v>12544</v>
      </c>
      <c r="M121" s="191">
        <v>24465</v>
      </c>
      <c r="N121" s="191">
        <v>29555</v>
      </c>
      <c r="O121" s="191">
        <v>25914</v>
      </c>
      <c r="P121" s="191">
        <v>34473</v>
      </c>
      <c r="Q121" s="192">
        <f>IFERROR(P121/O121-1,"-")</f>
        <v>0.33028478814540407</v>
      </c>
      <c r="R121" s="192">
        <f t="shared" si="91"/>
        <v>3.0515478153721954E-2</v>
      </c>
      <c r="S121" s="191">
        <v>26940</v>
      </c>
      <c r="T121" s="191">
        <v>37846</v>
      </c>
      <c r="U121" s="191">
        <v>50185</v>
      </c>
      <c r="V121" s="191">
        <v>48415</v>
      </c>
      <c r="W121" s="191">
        <v>53914</v>
      </c>
      <c r="X121" s="192">
        <f>IFERROR(W121/V121-1,"-")</f>
        <v>0.1135805019105649</v>
      </c>
      <c r="Y121" s="192">
        <f>W121/W$8</f>
        <v>3.9023182726556159E-2</v>
      </c>
    </row>
    <row r="122" spans="1:25" x14ac:dyDescent="0.25">
      <c r="A122" s="74"/>
      <c r="B122" s="194" t="s">
        <v>105</v>
      </c>
      <c r="C122" s="195">
        <v>6450</v>
      </c>
      <c r="D122" s="195">
        <v>3921</v>
      </c>
      <c r="E122" s="195">
        <v>6740</v>
      </c>
      <c r="F122" s="195">
        <v>8983</v>
      </c>
      <c r="G122" s="195">
        <v>12579</v>
      </c>
      <c r="H122" s="195">
        <v>10557</v>
      </c>
      <c r="I122" s="196">
        <f>IFERROR(H122/G122-1,"-")</f>
        <v>-0.16074409730503225</v>
      </c>
      <c r="J122" s="196">
        <f t="shared" si="89"/>
        <v>4.190948789202064E-2</v>
      </c>
      <c r="K122" s="195">
        <v>7265</v>
      </c>
      <c r="L122" s="195">
        <v>6685</v>
      </c>
      <c r="M122" s="195">
        <v>11403</v>
      </c>
      <c r="N122" s="195">
        <v>13914</v>
      </c>
      <c r="O122" s="195">
        <v>8531</v>
      </c>
      <c r="P122" s="195">
        <v>15161</v>
      </c>
      <c r="Q122" s="196">
        <f>IFERROR(P122/O122-1,"-")</f>
        <v>0.77716563122728877</v>
      </c>
      <c r="R122" s="196">
        <f t="shared" si="91"/>
        <v>1.3420507768067141E-2</v>
      </c>
      <c r="S122" s="195">
        <v>13715</v>
      </c>
      <c r="T122" s="195">
        <v>18143</v>
      </c>
      <c r="U122" s="195">
        <v>22897</v>
      </c>
      <c r="V122" s="195">
        <v>21110</v>
      </c>
      <c r="W122" s="195">
        <v>25718</v>
      </c>
      <c r="X122" s="196">
        <f>IFERROR(W122/V122-1,"-")</f>
        <v>0.21828517290383709</v>
      </c>
      <c r="Y122" s="196">
        <f>W122/W$8</f>
        <v>1.861479788851822E-2</v>
      </c>
    </row>
    <row r="123" spans="1:25" x14ac:dyDescent="0.25">
      <c r="A123" s="74"/>
      <c r="B123" s="194" t="s">
        <v>102</v>
      </c>
      <c r="C123" s="195">
        <v>5812</v>
      </c>
      <c r="D123" s="195">
        <v>3606</v>
      </c>
      <c r="E123" s="195">
        <v>6641</v>
      </c>
      <c r="F123" s="195">
        <v>11647</v>
      </c>
      <c r="G123" s="195">
        <v>9922</v>
      </c>
      <c r="H123" s="195">
        <v>8884</v>
      </c>
      <c r="I123" s="196">
        <f>IFERROR(H123/G123-1,"-")</f>
        <v>-0.10461600483773437</v>
      </c>
      <c r="J123" s="196">
        <f t="shared" si="89"/>
        <v>3.5267963477570462E-2</v>
      </c>
      <c r="K123" s="195">
        <v>7413</v>
      </c>
      <c r="L123" s="195">
        <v>5859</v>
      </c>
      <c r="M123" s="195">
        <v>13062</v>
      </c>
      <c r="N123" s="195">
        <v>15641</v>
      </c>
      <c r="O123" s="195">
        <v>17383</v>
      </c>
      <c r="P123" s="195">
        <v>19312</v>
      </c>
      <c r="Q123" s="196">
        <f>IFERROR(P123/O123-1,"-")</f>
        <v>0.110970488408215</v>
      </c>
      <c r="R123" s="196">
        <f t="shared" si="91"/>
        <v>1.7094970385654815E-2</v>
      </c>
      <c r="S123" s="195">
        <v>13225</v>
      </c>
      <c r="T123" s="195">
        <v>19703</v>
      </c>
      <c r="U123" s="195">
        <v>27288</v>
      </c>
      <c r="V123" s="195">
        <v>27305</v>
      </c>
      <c r="W123" s="195">
        <v>28196</v>
      </c>
      <c r="X123" s="196">
        <f>IFERROR(W123/V123-1,"-")</f>
        <v>3.2631386193004985E-2</v>
      </c>
      <c r="Y123" s="196">
        <f>W123/W$8</f>
        <v>2.0408384838037939E-2</v>
      </c>
    </row>
    <row r="124" spans="1:25" x14ac:dyDescent="0.25">
      <c r="A124" s="74"/>
      <c r="B124" s="190" t="s">
        <v>109</v>
      </c>
      <c r="C124" s="191">
        <v>14299</v>
      </c>
      <c r="D124" s="191">
        <v>7904</v>
      </c>
      <c r="E124" s="191">
        <v>12104</v>
      </c>
      <c r="F124" s="191">
        <v>15374</v>
      </c>
      <c r="G124" s="191">
        <v>14797</v>
      </c>
      <c r="H124" s="191">
        <v>15906</v>
      </c>
      <c r="I124" s="192">
        <f>IFERROR(H124/G124-1,"-")</f>
        <v>7.4947624518483469E-2</v>
      </c>
      <c r="J124" s="192">
        <f t="shared" si="89"/>
        <v>6.3144104803493445E-2</v>
      </c>
      <c r="K124" s="191">
        <v>11614</v>
      </c>
      <c r="L124" s="191">
        <v>4742</v>
      </c>
      <c r="M124" s="191">
        <v>18649</v>
      </c>
      <c r="N124" s="191">
        <v>25153</v>
      </c>
      <c r="O124" s="191">
        <v>25280</v>
      </c>
      <c r="P124" s="191">
        <v>27448</v>
      </c>
      <c r="Q124" s="192">
        <f>IFERROR(P124/O124-1,"-")</f>
        <v>8.5759493670886089E-2</v>
      </c>
      <c r="R124" s="192">
        <f t="shared" si="91"/>
        <v>2.4296952524101766E-2</v>
      </c>
      <c r="S124" s="191">
        <v>25913</v>
      </c>
      <c r="T124" s="191">
        <v>30753</v>
      </c>
      <c r="U124" s="191">
        <v>40527</v>
      </c>
      <c r="V124" s="191">
        <v>40077</v>
      </c>
      <c r="W124" s="191">
        <v>43354</v>
      </c>
      <c r="X124" s="192">
        <f>IFERROR(W124/V124-1,"-")</f>
        <v>8.1767597375053125E-2</v>
      </c>
      <c r="Y124" s="192">
        <f>W124/W$8</f>
        <v>3.13798097697651E-2</v>
      </c>
    </row>
    <row r="125" spans="1:25" s="74" customFormat="1" x14ac:dyDescent="0.25">
      <c r="B125" s="194" t="s">
        <v>112</v>
      </c>
      <c r="C125" s="195">
        <v>1009</v>
      </c>
      <c r="D125" s="195">
        <v>94</v>
      </c>
      <c r="E125" s="195">
        <v>650</v>
      </c>
      <c r="F125" s="195">
        <v>1178</v>
      </c>
      <c r="G125" s="195">
        <v>1157</v>
      </c>
      <c r="H125" s="195">
        <v>1257</v>
      </c>
      <c r="I125" s="196">
        <f t="shared" ref="I125:I132" si="92">IFERROR(H125/G125-1,"-")</f>
        <v>8.6430423509075149E-2</v>
      </c>
      <c r="J125" s="196">
        <f t="shared" si="89"/>
        <v>4.9900754267566492E-3</v>
      </c>
      <c r="K125" s="195">
        <v>1801</v>
      </c>
      <c r="L125" s="195">
        <v>256</v>
      </c>
      <c r="M125" s="195">
        <v>2437</v>
      </c>
      <c r="N125" s="195">
        <v>3525</v>
      </c>
      <c r="O125" s="195">
        <v>3813</v>
      </c>
      <c r="P125" s="195">
        <v>3397</v>
      </c>
      <c r="Q125" s="196">
        <f t="shared" ref="Q125:Q132" si="93">IFERROR(P125/O125-1,"-")</f>
        <v>-0.10910044584316814</v>
      </c>
      <c r="R125" s="196">
        <f t="shared" si="91"/>
        <v>3.0070222866647369E-3</v>
      </c>
      <c r="S125" s="195">
        <v>2810</v>
      </c>
      <c r="T125" s="195">
        <v>3087</v>
      </c>
      <c r="U125" s="195">
        <v>4703</v>
      </c>
      <c r="V125" s="195">
        <v>4970</v>
      </c>
      <c r="W125" s="195">
        <v>4654</v>
      </c>
      <c r="X125" s="196">
        <f t="shared" ref="X125:X132" si="94">IFERROR(W125/V125-1,"-")</f>
        <v>-6.3581488933601604E-2</v>
      </c>
      <c r="Y125" s="196">
        <f t="shared" ref="Y125:Y132" si="95">W125/W$8</f>
        <v>3.3685850133433315E-3</v>
      </c>
    </row>
    <row r="126" spans="1:25" s="74" customFormat="1" x14ac:dyDescent="0.25">
      <c r="B126" s="194" t="s">
        <v>115</v>
      </c>
      <c r="C126" s="195">
        <v>1174</v>
      </c>
      <c r="D126" s="195">
        <v>760</v>
      </c>
      <c r="E126" s="195">
        <v>1280</v>
      </c>
      <c r="F126" s="195">
        <v>2519</v>
      </c>
      <c r="G126" s="195">
        <v>2486</v>
      </c>
      <c r="H126" s="195">
        <v>2473</v>
      </c>
      <c r="I126" s="196">
        <f t="shared" si="92"/>
        <v>-5.2292839903459454E-3</v>
      </c>
      <c r="J126" s="196">
        <f t="shared" si="89"/>
        <v>9.8173878523223502E-3</v>
      </c>
      <c r="K126" s="195">
        <v>1720</v>
      </c>
      <c r="L126" s="195">
        <v>629</v>
      </c>
      <c r="M126" s="195">
        <v>2561</v>
      </c>
      <c r="N126" s="195">
        <v>4139</v>
      </c>
      <c r="O126" s="195">
        <v>3817</v>
      </c>
      <c r="P126" s="195">
        <v>4708</v>
      </c>
      <c r="Q126" s="196">
        <f t="shared" si="93"/>
        <v>0.23342939481268021</v>
      </c>
      <c r="R126" s="196">
        <f t="shared" si="91"/>
        <v>4.1675186710678777E-3</v>
      </c>
      <c r="S126" s="195">
        <v>2894</v>
      </c>
      <c r="T126" s="195">
        <v>3841</v>
      </c>
      <c r="U126" s="195">
        <v>6658</v>
      </c>
      <c r="V126" s="195">
        <v>6303</v>
      </c>
      <c r="W126" s="195">
        <v>7181</v>
      </c>
      <c r="X126" s="196">
        <f t="shared" si="94"/>
        <v>0.13929874662858954</v>
      </c>
      <c r="Y126" s="196">
        <f t="shared" si="95"/>
        <v>5.1976383714693736E-3</v>
      </c>
    </row>
    <row r="127" spans="1:25" x14ac:dyDescent="0.25">
      <c r="A127" s="74"/>
      <c r="B127" s="194" t="s">
        <v>118</v>
      </c>
      <c r="C127" s="195">
        <v>890</v>
      </c>
      <c r="D127" s="195">
        <v>626</v>
      </c>
      <c r="E127" s="195">
        <v>932</v>
      </c>
      <c r="F127" s="195">
        <v>1253</v>
      </c>
      <c r="G127" s="195">
        <v>1115</v>
      </c>
      <c r="H127" s="195">
        <v>1281</v>
      </c>
      <c r="I127" s="196">
        <f t="shared" si="92"/>
        <v>0.14887892376681622</v>
      </c>
      <c r="J127" s="196">
        <f t="shared" si="89"/>
        <v>5.0853513298928146E-3</v>
      </c>
      <c r="K127" s="195">
        <v>1060</v>
      </c>
      <c r="L127" s="195">
        <v>1073</v>
      </c>
      <c r="M127" s="195">
        <v>2120</v>
      </c>
      <c r="N127" s="195">
        <v>2193</v>
      </c>
      <c r="O127" s="195">
        <v>2026</v>
      </c>
      <c r="P127" s="195">
        <v>2022</v>
      </c>
      <c r="Q127" s="196">
        <f t="shared" si="93"/>
        <v>-1.9743336623889718E-3</v>
      </c>
      <c r="R127" s="196">
        <f t="shared" si="91"/>
        <v>1.7898731420771558E-3</v>
      </c>
      <c r="S127" s="195">
        <v>1950</v>
      </c>
      <c r="T127" s="195">
        <v>3052</v>
      </c>
      <c r="U127" s="195">
        <v>3446</v>
      </c>
      <c r="V127" s="195">
        <v>3141</v>
      </c>
      <c r="W127" s="195">
        <v>3303</v>
      </c>
      <c r="X127" s="196">
        <f t="shared" si="94"/>
        <v>5.1575931232091587E-2</v>
      </c>
      <c r="Y127" s="196">
        <f t="shared" si="95"/>
        <v>2.3907254617690208E-3</v>
      </c>
    </row>
    <row r="128" spans="1:25" x14ac:dyDescent="0.25">
      <c r="A128" s="74"/>
      <c r="B128" s="194" t="s">
        <v>125</v>
      </c>
      <c r="C128" s="195">
        <v>261</v>
      </c>
      <c r="D128" s="195">
        <v>75</v>
      </c>
      <c r="E128" s="195">
        <v>281</v>
      </c>
      <c r="F128" s="195">
        <v>287</v>
      </c>
      <c r="G128" s="195">
        <v>301</v>
      </c>
      <c r="H128" s="195">
        <v>430</v>
      </c>
      <c r="I128" s="196">
        <f t="shared" si="92"/>
        <v>0.4285714285714286</v>
      </c>
      <c r="J128" s="196">
        <f t="shared" si="89"/>
        <v>1.7070265978562922E-3</v>
      </c>
      <c r="K128" s="195">
        <v>266</v>
      </c>
      <c r="L128" s="195">
        <v>102</v>
      </c>
      <c r="M128" s="195">
        <v>628</v>
      </c>
      <c r="N128" s="195">
        <v>680</v>
      </c>
      <c r="O128" s="195">
        <v>699</v>
      </c>
      <c r="P128" s="195">
        <v>634</v>
      </c>
      <c r="Q128" s="196">
        <f t="shared" si="93"/>
        <v>-9.2989985693848309E-2</v>
      </c>
      <c r="R128" s="196">
        <f t="shared" si="91"/>
        <v>5.6121640557711021E-4</v>
      </c>
      <c r="S128" s="195">
        <v>527</v>
      </c>
      <c r="T128" s="195">
        <v>909</v>
      </c>
      <c r="U128" s="195">
        <v>967</v>
      </c>
      <c r="V128" s="195">
        <v>1000</v>
      </c>
      <c r="W128" s="195">
        <v>1064</v>
      </c>
      <c r="X128" s="196">
        <f t="shared" si="94"/>
        <v>6.4000000000000057E-2</v>
      </c>
      <c r="Y128" s="196">
        <f t="shared" si="95"/>
        <v>7.7012772973728081E-4</v>
      </c>
    </row>
    <row r="129" spans="1:25" x14ac:dyDescent="0.25">
      <c r="A129" s="74"/>
      <c r="B129" s="194" t="s">
        <v>121</v>
      </c>
      <c r="C129" s="195">
        <v>170</v>
      </c>
      <c r="D129" s="195">
        <v>61</v>
      </c>
      <c r="E129" s="195">
        <v>197</v>
      </c>
      <c r="F129" s="195">
        <v>238</v>
      </c>
      <c r="G129" s="195">
        <v>253</v>
      </c>
      <c r="H129" s="195">
        <v>237</v>
      </c>
      <c r="I129" s="196">
        <f t="shared" si="92"/>
        <v>-6.3241106719367557E-2</v>
      </c>
      <c r="J129" s="196">
        <f t="shared" si="89"/>
        <v>9.4084954346963085E-4</v>
      </c>
      <c r="K129" s="195">
        <v>285</v>
      </c>
      <c r="L129" s="195">
        <v>82</v>
      </c>
      <c r="M129" s="195">
        <v>467</v>
      </c>
      <c r="N129" s="195">
        <v>526</v>
      </c>
      <c r="O129" s="195">
        <v>510</v>
      </c>
      <c r="P129" s="195">
        <v>626</v>
      </c>
      <c r="Q129" s="196">
        <f t="shared" si="93"/>
        <v>0.22745098039215694</v>
      </c>
      <c r="R129" s="196">
        <f t="shared" si="91"/>
        <v>5.5413481055405515E-4</v>
      </c>
      <c r="S129" s="195">
        <v>455</v>
      </c>
      <c r="T129" s="195">
        <v>664</v>
      </c>
      <c r="U129" s="195">
        <v>764</v>
      </c>
      <c r="V129" s="195">
        <v>763</v>
      </c>
      <c r="W129" s="195">
        <v>863</v>
      </c>
      <c r="X129" s="196">
        <f t="shared" si="94"/>
        <v>0.13106159895150715</v>
      </c>
      <c r="Y129" s="196">
        <f t="shared" si="95"/>
        <v>6.2464307402563277E-4</v>
      </c>
    </row>
    <row r="130" spans="1:25" x14ac:dyDescent="0.25">
      <c r="A130" s="74"/>
      <c r="B130" s="194" t="s">
        <v>130</v>
      </c>
      <c r="C130" s="195">
        <v>169</v>
      </c>
      <c r="D130" s="195">
        <v>7</v>
      </c>
      <c r="E130" s="195">
        <v>135</v>
      </c>
      <c r="F130" s="195">
        <v>125</v>
      </c>
      <c r="G130" s="195">
        <v>156</v>
      </c>
      <c r="H130" s="195">
        <v>187</v>
      </c>
      <c r="I130" s="196">
        <f t="shared" si="92"/>
        <v>0.19871794871794868</v>
      </c>
      <c r="J130" s="196">
        <f t="shared" si="89"/>
        <v>7.4235807860262011E-4</v>
      </c>
      <c r="K130" s="195">
        <v>461</v>
      </c>
      <c r="L130" s="195">
        <v>10</v>
      </c>
      <c r="M130" s="195">
        <v>368</v>
      </c>
      <c r="N130" s="195">
        <v>603</v>
      </c>
      <c r="O130" s="195">
        <v>650</v>
      </c>
      <c r="P130" s="195">
        <v>443</v>
      </c>
      <c r="Q130" s="196">
        <f t="shared" si="93"/>
        <v>-0.31846153846153846</v>
      </c>
      <c r="R130" s="196">
        <f t="shared" si="91"/>
        <v>3.9214332440167161E-4</v>
      </c>
      <c r="S130" s="195">
        <v>630</v>
      </c>
      <c r="T130" s="195">
        <v>503</v>
      </c>
      <c r="U130" s="195">
        <v>728</v>
      </c>
      <c r="V130" s="195">
        <v>806</v>
      </c>
      <c r="W130" s="195">
        <v>630</v>
      </c>
      <c r="X130" s="196">
        <f t="shared" si="94"/>
        <v>-0.21836228287841186</v>
      </c>
      <c r="Y130" s="196">
        <f t="shared" si="95"/>
        <v>4.5599668208128464E-4</v>
      </c>
    </row>
    <row r="131" spans="1:25" x14ac:dyDescent="0.25">
      <c r="A131" s="74"/>
      <c r="B131" s="194" t="s">
        <v>133</v>
      </c>
      <c r="C131" s="195">
        <v>146</v>
      </c>
      <c r="D131" s="195">
        <v>40</v>
      </c>
      <c r="E131" s="195">
        <v>109</v>
      </c>
      <c r="F131" s="195">
        <v>245</v>
      </c>
      <c r="G131" s="195">
        <v>161</v>
      </c>
      <c r="H131" s="195">
        <v>156</v>
      </c>
      <c r="I131" s="196">
        <f t="shared" si="92"/>
        <v>-3.105590062111796E-2</v>
      </c>
      <c r="J131" s="196">
        <f t="shared" si="89"/>
        <v>6.1929337038507345E-4</v>
      </c>
      <c r="K131" s="195">
        <v>824</v>
      </c>
      <c r="L131" s="195">
        <v>49</v>
      </c>
      <c r="M131" s="195">
        <v>818</v>
      </c>
      <c r="N131" s="195">
        <v>1121</v>
      </c>
      <c r="O131" s="195">
        <v>1085</v>
      </c>
      <c r="P131" s="195">
        <v>1140</v>
      </c>
      <c r="Q131" s="196">
        <f t="shared" si="93"/>
        <v>5.0691244239631228E-2</v>
      </c>
      <c r="R131" s="196">
        <f t="shared" si="91"/>
        <v>1.0091272907853401E-3</v>
      </c>
      <c r="S131" s="195">
        <v>970</v>
      </c>
      <c r="T131" s="195">
        <v>927</v>
      </c>
      <c r="U131" s="195">
        <v>1366</v>
      </c>
      <c r="V131" s="195">
        <v>1246</v>
      </c>
      <c r="W131" s="195">
        <v>1296</v>
      </c>
      <c r="X131" s="196">
        <f t="shared" si="94"/>
        <v>4.0128410914927803E-2</v>
      </c>
      <c r="Y131" s="196">
        <f t="shared" si="95"/>
        <v>9.3805031742435704E-4</v>
      </c>
    </row>
    <row r="132" spans="1:25" x14ac:dyDescent="0.25">
      <c r="A132" s="74"/>
      <c r="B132" s="199" t="s">
        <v>147</v>
      </c>
      <c r="C132" s="200">
        <f t="shared" ref="C132" si="96">C124-SUM(C125:C131)</f>
        <v>10480</v>
      </c>
      <c r="D132" s="200">
        <f t="shared" ref="D132:H132" si="97">D124-SUM(D125:D131)</f>
        <v>6241</v>
      </c>
      <c r="E132" s="200">
        <f t="shared" si="97"/>
        <v>8520</v>
      </c>
      <c r="F132" s="200">
        <f t="shared" si="97"/>
        <v>9529</v>
      </c>
      <c r="G132" s="200">
        <f t="shared" si="97"/>
        <v>9168</v>
      </c>
      <c r="H132" s="200">
        <f t="shared" si="97"/>
        <v>9885</v>
      </c>
      <c r="I132" s="201">
        <f t="shared" si="92"/>
        <v>7.8206806282722585E-2</v>
      </c>
      <c r="J132" s="201">
        <f t="shared" si="89"/>
        <v>3.9241762604208016E-2</v>
      </c>
      <c r="K132" s="200">
        <f t="shared" ref="K132:P132" si="98">K124-SUM(K125:K131)</f>
        <v>5197</v>
      </c>
      <c r="L132" s="200">
        <f t="shared" si="98"/>
        <v>2541</v>
      </c>
      <c r="M132" s="200">
        <f t="shared" si="98"/>
        <v>9250</v>
      </c>
      <c r="N132" s="200">
        <f t="shared" si="98"/>
        <v>12366</v>
      </c>
      <c r="O132" s="200">
        <f t="shared" si="98"/>
        <v>12680</v>
      </c>
      <c r="P132" s="200">
        <f t="shared" si="98"/>
        <v>14478</v>
      </c>
      <c r="Q132" s="201">
        <f t="shared" si="93"/>
        <v>0.14179810725552056</v>
      </c>
      <c r="R132" s="201">
        <f t="shared" si="91"/>
        <v>1.2815916592973818E-2</v>
      </c>
      <c r="S132" s="200">
        <f>S124-SUM(S125:S131)</f>
        <v>15677</v>
      </c>
      <c r="T132" s="200">
        <f>T124-SUM(T125:T131)</f>
        <v>17770</v>
      </c>
      <c r="U132" s="200">
        <f>U124-SUM(U125:U131)</f>
        <v>21895</v>
      </c>
      <c r="V132" s="200">
        <f>V124-SUM(V125:V131)</f>
        <v>21848</v>
      </c>
      <c r="W132" s="200">
        <f>W124-SUM(W125:W131)</f>
        <v>24363</v>
      </c>
      <c r="X132" s="201">
        <f t="shared" si="94"/>
        <v>0.11511351153423655</v>
      </c>
      <c r="Y132" s="201">
        <f t="shared" si="95"/>
        <v>1.7634043119914823E-2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6753</v>
      </c>
      <c r="D134" s="209">
        <f t="shared" si="99"/>
        <v>0</v>
      </c>
      <c r="E134" s="209">
        <f t="shared" si="99"/>
        <v>14873</v>
      </c>
      <c r="F134" s="209">
        <f t="shared" si="99"/>
        <v>14555</v>
      </c>
      <c r="G134" s="209">
        <f t="shared" si="99"/>
        <v>16669</v>
      </c>
      <c r="H134" s="209">
        <f t="shared" si="99"/>
        <v>15469</v>
      </c>
      <c r="I134" s="210">
        <f>IFERROR(H134/G134-1,"-")</f>
        <v>-7.1989921411002467E-2</v>
      </c>
      <c r="J134" s="210">
        <f t="shared" ref="J134:J146" si="100">H134/H$8</f>
        <v>6.1409289400555775E-2</v>
      </c>
      <c r="K134" s="209">
        <f t="shared" ref="K134:P134" si="101">K135+K138</f>
        <v>32534</v>
      </c>
      <c r="L134" s="209">
        <f t="shared" si="101"/>
        <v>0</v>
      </c>
      <c r="M134" s="209">
        <f t="shared" si="101"/>
        <v>52720</v>
      </c>
      <c r="N134" s="209">
        <f t="shared" si="101"/>
        <v>59541</v>
      </c>
      <c r="O134" s="209">
        <f t="shared" si="101"/>
        <v>62407</v>
      </c>
      <c r="P134" s="209">
        <f t="shared" si="101"/>
        <v>60556</v>
      </c>
      <c r="Q134" s="210">
        <f>IFERROR(P134/O134-1,"-")</f>
        <v>-2.9660134279808403E-2</v>
      </c>
      <c r="R134" s="210">
        <f t="shared" ref="R134:R146" si="102">P134/P$8</f>
        <v>5.3604133527014958E-2</v>
      </c>
      <c r="S134" s="209">
        <f>S135+S138</f>
        <v>39287</v>
      </c>
      <c r="T134" s="209">
        <f>T135+T138</f>
        <v>67593</v>
      </c>
      <c r="U134" s="209">
        <f>U135+U138</f>
        <v>74096</v>
      </c>
      <c r="V134" s="209">
        <f>V135+V138</f>
        <v>79076</v>
      </c>
      <c r="W134" s="209">
        <f>W135+W138</f>
        <v>76025</v>
      </c>
      <c r="X134" s="210">
        <f>IFERROR(W134/V134-1,"-")</f>
        <v>-3.8583135211695097E-2</v>
      </c>
      <c r="Y134" s="210">
        <f>W134/W$8</f>
        <v>5.5027218659094712E-2</v>
      </c>
    </row>
    <row r="135" spans="1:25" x14ac:dyDescent="0.25">
      <c r="A135" s="74"/>
      <c r="B135" s="190" t="s">
        <v>99</v>
      </c>
      <c r="C135" s="191">
        <v>514</v>
      </c>
      <c r="D135" s="191">
        <v>0</v>
      </c>
      <c r="E135" s="191">
        <v>1237</v>
      </c>
      <c r="F135" s="191">
        <v>1856</v>
      </c>
      <c r="G135" s="191">
        <v>2121</v>
      </c>
      <c r="H135" s="191">
        <v>415</v>
      </c>
      <c r="I135" s="192">
        <f>IFERROR(H135/G135-1,"-")</f>
        <v>-0.80433757661480432</v>
      </c>
      <c r="J135" s="192">
        <f t="shared" si="100"/>
        <v>1.647479158396189E-3</v>
      </c>
      <c r="K135" s="191">
        <v>1373</v>
      </c>
      <c r="L135" s="191">
        <v>0</v>
      </c>
      <c r="M135" s="191">
        <v>4210</v>
      </c>
      <c r="N135" s="191">
        <v>4528</v>
      </c>
      <c r="O135" s="191">
        <v>2475</v>
      </c>
      <c r="P135" s="191">
        <v>3086</v>
      </c>
      <c r="Q135" s="192">
        <f>IFERROR(P135/O135-1,"-")</f>
        <v>0.2468686868686869</v>
      </c>
      <c r="R135" s="192">
        <f t="shared" si="102"/>
        <v>2.731725280143473E-3</v>
      </c>
      <c r="S135" s="191">
        <v>1887</v>
      </c>
      <c r="T135" s="191">
        <v>5447</v>
      </c>
      <c r="U135" s="191">
        <v>6384</v>
      </c>
      <c r="V135" s="191">
        <v>4596</v>
      </c>
      <c r="W135" s="191">
        <v>3501</v>
      </c>
      <c r="X135" s="192">
        <f>IFERROR(W135/V135-1,"-")</f>
        <v>-0.23825065274151436</v>
      </c>
      <c r="Y135" s="192">
        <f>W135/W$8</f>
        <v>2.5340387047088535E-3</v>
      </c>
    </row>
    <row r="136" spans="1:25" x14ac:dyDescent="0.25">
      <c r="A136" s="74"/>
      <c r="B136" s="194" t="s">
        <v>105</v>
      </c>
      <c r="C136" s="195">
        <v>514</v>
      </c>
      <c r="D136" s="195">
        <v>0</v>
      </c>
      <c r="E136" s="195">
        <v>1166</v>
      </c>
      <c r="F136" s="195">
        <v>1856</v>
      </c>
      <c r="G136" s="195">
        <v>2121</v>
      </c>
      <c r="H136" s="195">
        <v>415</v>
      </c>
      <c r="I136" s="196">
        <f>IFERROR(H136/G136-1,"-")</f>
        <v>-0.80433757661480432</v>
      </c>
      <c r="J136" s="196">
        <f t="shared" si="100"/>
        <v>1.647479158396189E-3</v>
      </c>
      <c r="K136" s="195">
        <v>632</v>
      </c>
      <c r="L136" s="195">
        <v>0</v>
      </c>
      <c r="M136" s="195">
        <v>2461</v>
      </c>
      <c r="N136" s="195">
        <v>2443</v>
      </c>
      <c r="O136" s="195">
        <v>608</v>
      </c>
      <c r="P136" s="195">
        <v>899</v>
      </c>
      <c r="Q136" s="196">
        <f>IFERROR(P136/O136-1,"-")</f>
        <v>0.47861842105263164</v>
      </c>
      <c r="R136" s="196">
        <f t="shared" si="102"/>
        <v>7.9579424071580759E-4</v>
      </c>
      <c r="S136" s="195">
        <v>1146</v>
      </c>
      <c r="T136" s="195">
        <v>3627</v>
      </c>
      <c r="U136" s="195">
        <v>4299</v>
      </c>
      <c r="V136" s="195">
        <v>2729</v>
      </c>
      <c r="W136" s="195">
        <v>1314</v>
      </c>
      <c r="X136" s="196">
        <f>IFERROR(W136/V136-1,"-")</f>
        <v>-0.51850494686698423</v>
      </c>
      <c r="Y136" s="196">
        <f>W136/W$8</f>
        <v>9.5107879405525086E-4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741</v>
      </c>
      <c r="L137" s="195">
        <v>0</v>
      </c>
      <c r="M137" s="195">
        <v>1749</v>
      </c>
      <c r="N137" s="195">
        <v>2085</v>
      </c>
      <c r="O137" s="195">
        <v>1867</v>
      </c>
      <c r="P137" s="195">
        <v>2187</v>
      </c>
      <c r="Q137" s="196">
        <f>IFERROR(P137/O137-1,"-")</f>
        <v>0.1713979646491699</v>
      </c>
      <c r="R137" s="196">
        <f t="shared" si="102"/>
        <v>1.9359310394276655E-3</v>
      </c>
      <c r="S137" s="195">
        <v>741</v>
      </c>
      <c r="T137" s="195">
        <v>1820</v>
      </c>
      <c r="U137" s="195">
        <v>2085</v>
      </c>
      <c r="V137" s="195">
        <v>1867</v>
      </c>
      <c r="W137" s="195">
        <v>2187</v>
      </c>
      <c r="X137" s="196">
        <f>IFERROR(W137/V137-1,"-")</f>
        <v>0.1713979646491699</v>
      </c>
      <c r="Y137" s="196">
        <f>W137/W$8</f>
        <v>1.5829599106536025E-3</v>
      </c>
    </row>
    <row r="138" spans="1:25" x14ac:dyDescent="0.25">
      <c r="A138" s="74"/>
      <c r="B138" s="190" t="s">
        <v>109</v>
      </c>
      <c r="C138" s="191">
        <v>6239</v>
      </c>
      <c r="D138" s="191">
        <v>0</v>
      </c>
      <c r="E138" s="191">
        <v>13636</v>
      </c>
      <c r="F138" s="191">
        <v>12699</v>
      </c>
      <c r="G138" s="191">
        <v>14548</v>
      </c>
      <c r="H138" s="191">
        <v>15054</v>
      </c>
      <c r="I138" s="192">
        <f>IFERROR(H138/G138-1,"-")</f>
        <v>3.4781413252680693E-2</v>
      </c>
      <c r="J138" s="192">
        <f t="shared" si="100"/>
        <v>5.976181024215959E-2</v>
      </c>
      <c r="K138" s="191">
        <v>31161</v>
      </c>
      <c r="L138" s="191">
        <v>0</v>
      </c>
      <c r="M138" s="191">
        <v>48510</v>
      </c>
      <c r="N138" s="191">
        <v>55013</v>
      </c>
      <c r="O138" s="191">
        <v>59932</v>
      </c>
      <c r="P138" s="191">
        <v>57470</v>
      </c>
      <c r="Q138" s="192">
        <f>IFERROR(P138/O138-1,"-")</f>
        <v>-4.1079890542614961E-2</v>
      </c>
      <c r="R138" s="192">
        <f t="shared" si="102"/>
        <v>5.0872408246871482E-2</v>
      </c>
      <c r="S138" s="191">
        <v>37400</v>
      </c>
      <c r="T138" s="191">
        <v>62146</v>
      </c>
      <c r="U138" s="191">
        <v>67712</v>
      </c>
      <c r="V138" s="191">
        <v>74480</v>
      </c>
      <c r="W138" s="191">
        <v>72524</v>
      </c>
      <c r="X138" s="192">
        <f>IFERROR(W138/V138-1,"-")</f>
        <v>-2.6262083780880796E-2</v>
      </c>
      <c r="Y138" s="192">
        <f>W138/W$8</f>
        <v>5.2493179954385856E-2</v>
      </c>
    </row>
    <row r="139" spans="1:25" s="74" customFormat="1" x14ac:dyDescent="0.25">
      <c r="B139" s="194" t="s">
        <v>112</v>
      </c>
      <c r="C139" s="195">
        <v>3314</v>
      </c>
      <c r="D139" s="195">
        <v>0</v>
      </c>
      <c r="E139" s="195">
        <v>6843</v>
      </c>
      <c r="F139" s="195">
        <v>6583</v>
      </c>
      <c r="G139" s="195">
        <v>8093</v>
      </c>
      <c r="H139" s="195">
        <v>8555</v>
      </c>
      <c r="I139" s="196">
        <f t="shared" ref="I139:I146" si="103">IFERROR(H139/G139-1,"-")</f>
        <v>5.7086370937847519E-2</v>
      </c>
      <c r="J139" s="196">
        <f t="shared" si="100"/>
        <v>3.3961889638745531E-2</v>
      </c>
      <c r="K139" s="195">
        <v>12322</v>
      </c>
      <c r="L139" s="195">
        <v>0</v>
      </c>
      <c r="M139" s="195">
        <v>18012</v>
      </c>
      <c r="N139" s="195">
        <v>18603</v>
      </c>
      <c r="O139" s="195">
        <v>21556</v>
      </c>
      <c r="P139" s="195">
        <v>21813</v>
      </c>
      <c r="Q139" s="196">
        <f t="shared" ref="Q139:Q146" si="104">IFERROR(P139/O139-1,"-")</f>
        <v>1.192243458897746E-2</v>
      </c>
      <c r="R139" s="196">
        <f t="shared" si="102"/>
        <v>1.9308854029737386E-2</v>
      </c>
      <c r="S139" s="195">
        <v>15636</v>
      </c>
      <c r="T139" s="195">
        <v>24855</v>
      </c>
      <c r="U139" s="195">
        <v>25186</v>
      </c>
      <c r="V139" s="195">
        <v>29649</v>
      </c>
      <c r="W139" s="195">
        <v>30368</v>
      </c>
      <c r="X139" s="196">
        <f t="shared" ref="X139:X146" si="105">IFERROR(W139/V139-1,"-")</f>
        <v>2.4250396303416633E-2</v>
      </c>
      <c r="Y139" s="196">
        <f t="shared" ref="Y139:Y146" si="106">W139/W$8</f>
        <v>2.1980487684832465E-2</v>
      </c>
    </row>
    <row r="140" spans="1:25" s="74" customFormat="1" x14ac:dyDescent="0.25">
      <c r="B140" s="194" t="s">
        <v>115</v>
      </c>
      <c r="C140" s="195">
        <v>966</v>
      </c>
      <c r="D140" s="195">
        <v>0</v>
      </c>
      <c r="E140" s="195">
        <v>398</v>
      </c>
      <c r="F140" s="195">
        <v>824</v>
      </c>
      <c r="G140" s="195">
        <v>716</v>
      </c>
      <c r="H140" s="195">
        <v>795</v>
      </c>
      <c r="I140" s="196">
        <f t="shared" si="103"/>
        <v>0.11033519553072635</v>
      </c>
      <c r="J140" s="196">
        <f t="shared" si="100"/>
        <v>3.1560142913854704E-3</v>
      </c>
      <c r="K140" s="195">
        <v>1709</v>
      </c>
      <c r="L140" s="195">
        <v>0</v>
      </c>
      <c r="M140" s="195">
        <v>3607</v>
      </c>
      <c r="N140" s="195">
        <v>5384</v>
      </c>
      <c r="O140" s="195">
        <v>6774</v>
      </c>
      <c r="P140" s="195">
        <v>6015</v>
      </c>
      <c r="Q140" s="196">
        <f t="shared" si="104"/>
        <v>-0.1120460584588131</v>
      </c>
      <c r="R140" s="196">
        <f t="shared" si="102"/>
        <v>5.3244742579594915E-3</v>
      </c>
      <c r="S140" s="195">
        <v>2675</v>
      </c>
      <c r="T140" s="195">
        <v>4005</v>
      </c>
      <c r="U140" s="195">
        <v>6208</v>
      </c>
      <c r="V140" s="195">
        <v>7490</v>
      </c>
      <c r="W140" s="195">
        <v>6810</v>
      </c>
      <c r="X140" s="196">
        <f t="shared" si="105"/>
        <v>-9.0787716955941233E-2</v>
      </c>
      <c r="Y140" s="196">
        <f t="shared" si="106"/>
        <v>4.9291069920215057E-3</v>
      </c>
    </row>
    <row r="141" spans="1:25" x14ac:dyDescent="0.25">
      <c r="A141" s="74"/>
      <c r="B141" s="194" t="s">
        <v>118</v>
      </c>
      <c r="C141" s="195">
        <v>87</v>
      </c>
      <c r="D141" s="195">
        <v>0</v>
      </c>
      <c r="E141" s="195">
        <v>1603</v>
      </c>
      <c r="F141" s="195">
        <v>1202</v>
      </c>
      <c r="G141" s="195">
        <v>1527</v>
      </c>
      <c r="H141" s="195">
        <v>1517</v>
      </c>
      <c r="I141" s="196">
        <f t="shared" si="103"/>
        <v>-6.5487884741323166E-3</v>
      </c>
      <c r="J141" s="196">
        <f t="shared" si="100"/>
        <v>6.0222310440651051E-3</v>
      </c>
      <c r="K141" s="195">
        <v>3010</v>
      </c>
      <c r="L141" s="195">
        <v>0</v>
      </c>
      <c r="M141" s="195">
        <v>6272</v>
      </c>
      <c r="N141" s="195">
        <v>6072</v>
      </c>
      <c r="O141" s="195">
        <v>6438</v>
      </c>
      <c r="P141" s="195">
        <v>5273</v>
      </c>
      <c r="Q141" s="196">
        <f t="shared" si="104"/>
        <v>-0.18095681888785342</v>
      </c>
      <c r="R141" s="196">
        <f t="shared" si="102"/>
        <v>4.6676563195711387E-3</v>
      </c>
      <c r="S141" s="195">
        <v>3097</v>
      </c>
      <c r="T141" s="195">
        <v>7875</v>
      </c>
      <c r="U141" s="195">
        <v>7274</v>
      </c>
      <c r="V141" s="195">
        <v>7965</v>
      </c>
      <c r="W141" s="195">
        <v>6790</v>
      </c>
      <c r="X141" s="196">
        <f t="shared" si="105"/>
        <v>-0.14752040175768988</v>
      </c>
      <c r="Y141" s="196">
        <f t="shared" si="106"/>
        <v>4.9146309068760679E-3</v>
      </c>
    </row>
    <row r="142" spans="1:25" x14ac:dyDescent="0.25">
      <c r="A142" s="74"/>
      <c r="B142" s="194" t="s">
        <v>125</v>
      </c>
      <c r="C142" s="195">
        <v>94</v>
      </c>
      <c r="D142" s="195">
        <v>0</v>
      </c>
      <c r="E142" s="195">
        <v>1339</v>
      </c>
      <c r="F142" s="195">
        <v>1020</v>
      </c>
      <c r="G142" s="195">
        <v>596</v>
      </c>
      <c r="H142" s="195">
        <v>629</v>
      </c>
      <c r="I142" s="196">
        <f t="shared" si="103"/>
        <v>5.5369127516778471E-2</v>
      </c>
      <c r="J142" s="196">
        <f t="shared" si="100"/>
        <v>2.4970226280269948E-3</v>
      </c>
      <c r="K142" s="195">
        <v>312</v>
      </c>
      <c r="L142" s="195">
        <v>0</v>
      </c>
      <c r="M142" s="195">
        <v>1277</v>
      </c>
      <c r="N142" s="195">
        <v>1589</v>
      </c>
      <c r="O142" s="195">
        <v>1191</v>
      </c>
      <c r="P142" s="195">
        <v>1158</v>
      </c>
      <c r="Q142" s="196">
        <f t="shared" si="104"/>
        <v>-2.7707808564231717E-2</v>
      </c>
      <c r="R142" s="196">
        <f t="shared" si="102"/>
        <v>1.0250608795872138E-3</v>
      </c>
      <c r="S142" s="195">
        <v>406</v>
      </c>
      <c r="T142" s="195">
        <v>2616</v>
      </c>
      <c r="U142" s="195">
        <v>2609</v>
      </c>
      <c r="V142" s="195">
        <v>1787</v>
      </c>
      <c r="W142" s="195">
        <v>1787</v>
      </c>
      <c r="X142" s="196">
        <f t="shared" si="105"/>
        <v>0</v>
      </c>
      <c r="Y142" s="196">
        <f t="shared" si="106"/>
        <v>1.2934382077448502E-3</v>
      </c>
    </row>
    <row r="143" spans="1:25" x14ac:dyDescent="0.25">
      <c r="A143" s="74"/>
      <c r="B143" s="194" t="s">
        <v>121</v>
      </c>
      <c r="C143" s="195">
        <v>52</v>
      </c>
      <c r="D143" s="195">
        <v>0</v>
      </c>
      <c r="E143" s="195">
        <v>131</v>
      </c>
      <c r="F143" s="195">
        <v>179</v>
      </c>
      <c r="G143" s="195">
        <v>242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619</v>
      </c>
      <c r="L143" s="195">
        <v>0</v>
      </c>
      <c r="M143" s="195">
        <v>1137</v>
      </c>
      <c r="N143" s="195">
        <v>1058</v>
      </c>
      <c r="O143" s="195">
        <v>1253</v>
      </c>
      <c r="P143" s="195">
        <v>1285</v>
      </c>
      <c r="Q143" s="196">
        <f t="shared" si="104"/>
        <v>2.5538707102952918E-2</v>
      </c>
      <c r="R143" s="196">
        <f t="shared" si="102"/>
        <v>1.1374812005782123E-3</v>
      </c>
      <c r="S143" s="195">
        <v>671</v>
      </c>
      <c r="T143" s="195">
        <v>1268</v>
      </c>
      <c r="U143" s="195">
        <v>1237</v>
      </c>
      <c r="V143" s="195">
        <v>1495</v>
      </c>
      <c r="W143" s="195">
        <v>1285</v>
      </c>
      <c r="X143" s="196">
        <f t="shared" si="105"/>
        <v>-0.14046822742474918</v>
      </c>
      <c r="Y143" s="196">
        <f t="shared" si="106"/>
        <v>9.3008847059436635E-4</v>
      </c>
    </row>
    <row r="144" spans="1:25" x14ac:dyDescent="0.25">
      <c r="A144" s="74"/>
      <c r="B144" s="194" t="s">
        <v>130</v>
      </c>
      <c r="C144" s="195">
        <v>142</v>
      </c>
      <c r="D144" s="195">
        <v>0</v>
      </c>
      <c r="E144" s="195">
        <v>68</v>
      </c>
      <c r="F144" s="195">
        <v>139</v>
      </c>
      <c r="G144" s="195">
        <v>0</v>
      </c>
      <c r="H144" s="195">
        <v>0</v>
      </c>
      <c r="I144" s="196" t="str">
        <f t="shared" si="103"/>
        <v>-</v>
      </c>
      <c r="J144" s="196">
        <f t="shared" si="100"/>
        <v>0</v>
      </c>
      <c r="K144" s="195">
        <v>1439</v>
      </c>
      <c r="L144" s="195">
        <v>0</v>
      </c>
      <c r="M144" s="195">
        <v>1458</v>
      </c>
      <c r="N144" s="195">
        <v>1796</v>
      </c>
      <c r="O144" s="195">
        <v>1774</v>
      </c>
      <c r="P144" s="195">
        <v>1971</v>
      </c>
      <c r="Q144" s="196">
        <f t="shared" si="104"/>
        <v>0.11104847801578344</v>
      </c>
      <c r="R144" s="196">
        <f t="shared" si="102"/>
        <v>1.7447279738051801E-3</v>
      </c>
      <c r="S144" s="195">
        <v>1581</v>
      </c>
      <c r="T144" s="195">
        <v>1526</v>
      </c>
      <c r="U144" s="195">
        <v>1935</v>
      </c>
      <c r="V144" s="195">
        <v>1774</v>
      </c>
      <c r="W144" s="195">
        <v>1971</v>
      </c>
      <c r="X144" s="196">
        <f t="shared" si="105"/>
        <v>0.11104847801578344</v>
      </c>
      <c r="Y144" s="196">
        <f t="shared" si="106"/>
        <v>1.4266181910828762E-3</v>
      </c>
    </row>
    <row r="145" spans="1:25" x14ac:dyDescent="0.25">
      <c r="A145" s="74"/>
      <c r="B145" s="194" t="s">
        <v>133</v>
      </c>
      <c r="C145" s="195">
        <v>815</v>
      </c>
      <c r="D145" s="195">
        <v>0</v>
      </c>
      <c r="E145" s="195">
        <v>49</v>
      </c>
      <c r="F145" s="195">
        <v>62</v>
      </c>
      <c r="G145" s="195">
        <v>51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2462</v>
      </c>
      <c r="L145" s="195">
        <v>0</v>
      </c>
      <c r="M145" s="195">
        <v>662</v>
      </c>
      <c r="N145" s="195">
        <v>1202</v>
      </c>
      <c r="O145" s="195">
        <v>1084</v>
      </c>
      <c r="P145" s="195">
        <v>787</v>
      </c>
      <c r="Q145" s="196">
        <f t="shared" si="104"/>
        <v>-0.27398523985239853</v>
      </c>
      <c r="R145" s="196">
        <f t="shared" si="102"/>
        <v>6.9665191039303739E-4</v>
      </c>
      <c r="S145" s="195">
        <v>3277</v>
      </c>
      <c r="T145" s="195">
        <v>711</v>
      </c>
      <c r="U145" s="195">
        <v>1264</v>
      </c>
      <c r="V145" s="195">
        <v>1135</v>
      </c>
      <c r="W145" s="195">
        <v>787</v>
      </c>
      <c r="X145" s="196">
        <f t="shared" si="105"/>
        <v>-0.30660792951541849</v>
      </c>
      <c r="Y145" s="196">
        <f t="shared" si="106"/>
        <v>5.6963395047296991E-4</v>
      </c>
    </row>
    <row r="146" spans="1:25" x14ac:dyDescent="0.25">
      <c r="A146" s="74"/>
      <c r="B146" s="199" t="s">
        <v>147</v>
      </c>
      <c r="C146" s="200">
        <f t="shared" ref="C146" si="107">C138-SUM(C139:C145)</f>
        <v>769</v>
      </c>
      <c r="D146" s="200">
        <f t="shared" ref="D146:H146" si="108">D138-SUM(D139:D145)</f>
        <v>0</v>
      </c>
      <c r="E146" s="200">
        <f t="shared" si="108"/>
        <v>3205</v>
      </c>
      <c r="F146" s="200">
        <f t="shared" si="108"/>
        <v>2690</v>
      </c>
      <c r="G146" s="200">
        <f t="shared" si="108"/>
        <v>3323</v>
      </c>
      <c r="H146" s="200">
        <f t="shared" si="108"/>
        <v>3558</v>
      </c>
      <c r="I146" s="201">
        <f t="shared" si="103"/>
        <v>7.0719229611796663E-2</v>
      </c>
      <c r="J146" s="201">
        <f t="shared" si="100"/>
        <v>1.4124652639936482E-2</v>
      </c>
      <c r="K146" s="200">
        <f t="shared" ref="K146:P146" si="109">K138-SUM(K139:K145)</f>
        <v>9288</v>
      </c>
      <c r="L146" s="200">
        <f t="shared" si="109"/>
        <v>0</v>
      </c>
      <c r="M146" s="200">
        <f t="shared" si="109"/>
        <v>16085</v>
      </c>
      <c r="N146" s="200">
        <f t="shared" si="109"/>
        <v>19309</v>
      </c>
      <c r="O146" s="200">
        <f t="shared" si="109"/>
        <v>19862</v>
      </c>
      <c r="P146" s="200">
        <f t="shared" si="109"/>
        <v>19168</v>
      </c>
      <c r="Q146" s="201">
        <f t="shared" si="104"/>
        <v>-3.4941093545463708E-2</v>
      </c>
      <c r="R146" s="201">
        <f t="shared" si="102"/>
        <v>1.6967501675239822E-2</v>
      </c>
      <c r="S146" s="200">
        <f>S138-SUM(S139:S145)</f>
        <v>10057</v>
      </c>
      <c r="T146" s="200">
        <f>T138-SUM(T139:T145)</f>
        <v>19290</v>
      </c>
      <c r="U146" s="200">
        <f>U138-SUM(U139:U145)</f>
        <v>21999</v>
      </c>
      <c r="V146" s="200">
        <f>V138-SUM(V139:V145)</f>
        <v>23185</v>
      </c>
      <c r="W146" s="200">
        <f>W138-SUM(W139:W145)</f>
        <v>22726</v>
      </c>
      <c r="X146" s="201">
        <f t="shared" si="105"/>
        <v>-1.9797282725900311E-2</v>
      </c>
      <c r="Y146" s="201">
        <f t="shared" si="106"/>
        <v>1.6449175550760753E-2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5487</v>
      </c>
      <c r="D148" s="209">
        <f t="shared" si="110"/>
        <v>2132</v>
      </c>
      <c r="E148" s="209">
        <f t="shared" si="110"/>
        <v>9984</v>
      </c>
      <c r="F148" s="209">
        <f t="shared" si="110"/>
        <v>9924</v>
      </c>
      <c r="G148" s="209">
        <f t="shared" si="110"/>
        <v>11605</v>
      </c>
      <c r="H148" s="209">
        <f t="shared" si="110"/>
        <v>11312</v>
      </c>
      <c r="I148" s="210">
        <f>IFERROR(H148/G148-1,"-")</f>
        <v>-2.5247738043946533E-2</v>
      </c>
      <c r="J148" s="210">
        <f t="shared" ref="J148:J160" si="111">H148/H$8</f>
        <v>4.4906709011512502E-2</v>
      </c>
      <c r="K148" s="209">
        <f t="shared" ref="K148:P148" si="112">K149+K152</f>
        <v>16907</v>
      </c>
      <c r="L148" s="209">
        <f t="shared" si="112"/>
        <v>9479</v>
      </c>
      <c r="M148" s="209">
        <f t="shared" si="112"/>
        <v>25699</v>
      </c>
      <c r="N148" s="209">
        <f t="shared" si="112"/>
        <v>26801</v>
      </c>
      <c r="O148" s="209">
        <f t="shared" si="112"/>
        <v>28442</v>
      </c>
      <c r="P148" s="209">
        <f t="shared" si="112"/>
        <v>25811</v>
      </c>
      <c r="Q148" s="210">
        <f>IFERROR(P148/O148-1,"-")</f>
        <v>-9.2504043316222528E-2</v>
      </c>
      <c r="R148" s="210">
        <f t="shared" ref="R148:R160" si="113">P148/P$8</f>
        <v>2.2847881142509133E-2</v>
      </c>
      <c r="S148" s="209">
        <f>S149+S152</f>
        <v>22394</v>
      </c>
      <c r="T148" s="209">
        <f>T149+T152</f>
        <v>35683</v>
      </c>
      <c r="U148" s="209">
        <f>U149+U152</f>
        <v>36725</v>
      </c>
      <c r="V148" s="209">
        <f>V149+V152</f>
        <v>40047</v>
      </c>
      <c r="W148" s="209">
        <f>W149+W152</f>
        <v>37123</v>
      </c>
      <c r="X148" s="210">
        <f>IFERROR(W148/V148-1,"-")</f>
        <v>-7.3014208305241302E-2</v>
      </c>
      <c r="Y148" s="210">
        <f>W148/W$8</f>
        <v>2.6869785442704016E-2</v>
      </c>
    </row>
    <row r="149" spans="1:25" x14ac:dyDescent="0.25">
      <c r="A149" s="74"/>
      <c r="B149" s="190" t="s">
        <v>99</v>
      </c>
      <c r="C149" s="191">
        <v>3443</v>
      </c>
      <c r="D149" s="191">
        <v>1036</v>
      </c>
      <c r="E149" s="191">
        <v>5629</v>
      </c>
      <c r="F149" s="191">
        <v>5883</v>
      </c>
      <c r="G149" s="191">
        <v>5320</v>
      </c>
      <c r="H149" s="191">
        <v>4739</v>
      </c>
      <c r="I149" s="192">
        <f>IFERROR(H149/G149-1,"-")</f>
        <v>-0.10921052631578942</v>
      </c>
      <c r="J149" s="192">
        <f t="shared" si="111"/>
        <v>1.8813021040095277E-2</v>
      </c>
      <c r="K149" s="191">
        <v>4415</v>
      </c>
      <c r="L149" s="191">
        <v>6824</v>
      </c>
      <c r="M149" s="191">
        <v>12096</v>
      </c>
      <c r="N149" s="191">
        <v>11058</v>
      </c>
      <c r="O149" s="191">
        <v>10823</v>
      </c>
      <c r="P149" s="191">
        <v>8756</v>
      </c>
      <c r="Q149" s="192">
        <f>IFERROR(P149/O149-1,"-")</f>
        <v>-0.19098216760602416</v>
      </c>
      <c r="R149" s="192">
        <f t="shared" si="113"/>
        <v>7.7508057527337169E-3</v>
      </c>
      <c r="S149" s="191">
        <v>7858</v>
      </c>
      <c r="T149" s="191">
        <v>17725</v>
      </c>
      <c r="U149" s="191">
        <v>16941</v>
      </c>
      <c r="V149" s="191">
        <v>16143</v>
      </c>
      <c r="W149" s="191">
        <v>13495</v>
      </c>
      <c r="X149" s="192">
        <f>IFERROR(W149/V149-1,"-")</f>
        <v>-0.16403394660224246</v>
      </c>
      <c r="Y149" s="192">
        <f>W149/W$8</f>
        <v>9.7677384518840265E-3</v>
      </c>
    </row>
    <row r="150" spans="1:25" x14ac:dyDescent="0.25">
      <c r="A150" s="74"/>
      <c r="B150" s="194" t="s">
        <v>105</v>
      </c>
      <c r="C150" s="195">
        <v>545</v>
      </c>
      <c r="D150" s="195">
        <v>733</v>
      </c>
      <c r="E150" s="195">
        <v>1372</v>
      </c>
      <c r="F150" s="195">
        <v>1435</v>
      </c>
      <c r="G150" s="195">
        <v>1330</v>
      </c>
      <c r="H150" s="195">
        <v>1419</v>
      </c>
      <c r="I150" s="196">
        <f>IFERROR(H150/G150-1,"-")</f>
        <v>6.6917293233082598E-2</v>
      </c>
      <c r="J150" s="196">
        <f t="shared" si="111"/>
        <v>5.6331877729257638E-3</v>
      </c>
      <c r="K150" s="195">
        <v>3315</v>
      </c>
      <c r="L150" s="195">
        <v>6181</v>
      </c>
      <c r="M150" s="195">
        <v>10823</v>
      </c>
      <c r="N150" s="195">
        <v>10444</v>
      </c>
      <c r="O150" s="195">
        <v>10495</v>
      </c>
      <c r="P150" s="195">
        <v>7698</v>
      </c>
      <c r="Q150" s="196">
        <f>IFERROR(P150/O150-1,"-")</f>
        <v>-0.26650786088613621</v>
      </c>
      <c r="R150" s="196">
        <f t="shared" si="113"/>
        <v>6.8142648109346905E-3</v>
      </c>
      <c r="S150" s="195">
        <v>3860</v>
      </c>
      <c r="T150" s="195">
        <v>12195</v>
      </c>
      <c r="U150" s="195">
        <v>11879</v>
      </c>
      <c r="V150" s="195">
        <v>11825</v>
      </c>
      <c r="W150" s="195">
        <v>9117</v>
      </c>
      <c r="X150" s="196">
        <f>IFERROR(W150/V150-1,"-")</f>
        <v>-0.22900634249471463</v>
      </c>
      <c r="Y150" s="196">
        <f>W150/W$8</f>
        <v>6.5989234135477338E-3</v>
      </c>
    </row>
    <row r="151" spans="1:25" x14ac:dyDescent="0.25">
      <c r="A151" s="74"/>
      <c r="B151" s="194" t="s">
        <v>102</v>
      </c>
      <c r="C151" s="195">
        <v>2898</v>
      </c>
      <c r="D151" s="195">
        <v>303</v>
      </c>
      <c r="E151" s="195">
        <v>4257</v>
      </c>
      <c r="F151" s="195">
        <v>4448</v>
      </c>
      <c r="G151" s="195">
        <v>3990</v>
      </c>
      <c r="H151" s="195">
        <v>3320</v>
      </c>
      <c r="I151" s="196">
        <f>IFERROR(H151/G151-1,"-")</f>
        <v>-0.16791979949874691</v>
      </c>
      <c r="J151" s="196">
        <f t="shared" si="111"/>
        <v>1.3179833267169512E-2</v>
      </c>
      <c r="K151" s="195">
        <v>1100</v>
      </c>
      <c r="L151" s="195">
        <v>643</v>
      </c>
      <c r="M151" s="195">
        <v>1273</v>
      </c>
      <c r="N151" s="195">
        <v>614</v>
      </c>
      <c r="O151" s="195">
        <v>328</v>
      </c>
      <c r="P151" s="195">
        <v>1058</v>
      </c>
      <c r="Q151" s="196">
        <f>IFERROR(P151/O151-1,"-")</f>
        <v>2.225609756097561</v>
      </c>
      <c r="R151" s="196">
        <f t="shared" si="113"/>
        <v>9.3654094179902606E-4</v>
      </c>
      <c r="S151" s="195">
        <v>3998</v>
      </c>
      <c r="T151" s="195">
        <v>5530</v>
      </c>
      <c r="U151" s="195">
        <v>5062</v>
      </c>
      <c r="V151" s="195">
        <v>4318</v>
      </c>
      <c r="W151" s="195">
        <v>4378</v>
      </c>
      <c r="X151" s="196">
        <f>IFERROR(W151/V151-1,"-")</f>
        <v>1.3895321908290903E-2</v>
      </c>
      <c r="Y151" s="196">
        <f>W151/W$8</f>
        <v>3.1688150383362926E-3</v>
      </c>
    </row>
    <row r="152" spans="1:25" x14ac:dyDescent="0.25">
      <c r="A152" s="74"/>
      <c r="B152" s="190" t="s">
        <v>109</v>
      </c>
      <c r="C152" s="191">
        <v>2044</v>
      </c>
      <c r="D152" s="191">
        <v>1096</v>
      </c>
      <c r="E152" s="191">
        <v>4355</v>
      </c>
      <c r="F152" s="191">
        <v>4041</v>
      </c>
      <c r="G152" s="191">
        <v>6285</v>
      </c>
      <c r="H152" s="191">
        <v>6573</v>
      </c>
      <c r="I152" s="192">
        <f>IFERROR(H152/G152-1,"-")</f>
        <v>4.5823389021479644E-2</v>
      </c>
      <c r="J152" s="192">
        <f t="shared" si="111"/>
        <v>2.6093687971417229E-2</v>
      </c>
      <c r="K152" s="191">
        <v>12492</v>
      </c>
      <c r="L152" s="191">
        <v>2655</v>
      </c>
      <c r="M152" s="191">
        <v>13603</v>
      </c>
      <c r="N152" s="191">
        <v>15743</v>
      </c>
      <c r="O152" s="191">
        <v>17619</v>
      </c>
      <c r="P152" s="191">
        <v>17055</v>
      </c>
      <c r="Q152" s="192">
        <f>IFERROR(P152/O152-1,"-")</f>
        <v>-3.2010897326749554E-2</v>
      </c>
      <c r="R152" s="192">
        <f t="shared" si="113"/>
        <v>1.5097075389775417E-2</v>
      </c>
      <c r="S152" s="191">
        <v>14536</v>
      </c>
      <c r="T152" s="191">
        <v>17958</v>
      </c>
      <c r="U152" s="191">
        <v>19784</v>
      </c>
      <c r="V152" s="191">
        <v>23904</v>
      </c>
      <c r="W152" s="191">
        <v>23628</v>
      </c>
      <c r="X152" s="192">
        <f>IFERROR(W152/V152-1,"-")</f>
        <v>-1.1546184738955856E-2</v>
      </c>
      <c r="Y152" s="192">
        <f>W152/W$8</f>
        <v>1.7102046990819991E-2</v>
      </c>
    </row>
    <row r="153" spans="1:25" s="74" customFormat="1" x14ac:dyDescent="0.25">
      <c r="B153" s="194" t="s">
        <v>112</v>
      </c>
      <c r="C153" s="195">
        <v>267</v>
      </c>
      <c r="D153" s="195">
        <v>55</v>
      </c>
      <c r="E153" s="195">
        <v>438</v>
      </c>
      <c r="F153" s="195">
        <v>334</v>
      </c>
      <c r="G153" s="195">
        <v>557</v>
      </c>
      <c r="H153" s="195">
        <v>542</v>
      </c>
      <c r="I153" s="196">
        <f t="shared" ref="I153:I160" si="114">IFERROR(H153/G153-1,"-")</f>
        <v>-2.6929982046678624E-2</v>
      </c>
      <c r="J153" s="196">
        <f t="shared" si="111"/>
        <v>2.1516474791583961E-3</v>
      </c>
      <c r="K153" s="195">
        <v>4639</v>
      </c>
      <c r="L153" s="195">
        <v>97</v>
      </c>
      <c r="M153" s="195">
        <v>5804</v>
      </c>
      <c r="N153" s="195">
        <v>6304</v>
      </c>
      <c r="O153" s="195">
        <v>7310</v>
      </c>
      <c r="P153" s="195">
        <v>5619</v>
      </c>
      <c r="Q153" s="196">
        <f t="shared" ref="Q153:Q160" si="115">IFERROR(P153/O153-1,"-")</f>
        <v>-0.2313269493844049</v>
      </c>
      <c r="R153" s="196">
        <f t="shared" si="113"/>
        <v>4.9739353043182681E-3</v>
      </c>
      <c r="S153" s="195">
        <v>4906</v>
      </c>
      <c r="T153" s="195">
        <v>6242</v>
      </c>
      <c r="U153" s="195">
        <v>6638</v>
      </c>
      <c r="V153" s="195">
        <v>7867</v>
      </c>
      <c r="W153" s="195">
        <v>6161</v>
      </c>
      <c r="X153" s="196">
        <f t="shared" ref="X153:X160" si="116">IFERROR(W153/V153-1,"-")</f>
        <v>-0.21685521799923735</v>
      </c>
      <c r="Y153" s="196">
        <f t="shared" ref="Y153:Y160" si="117">W153/W$8</f>
        <v>4.4593580290520551E-3</v>
      </c>
    </row>
    <row r="154" spans="1:25" s="74" customFormat="1" x14ac:dyDescent="0.25">
      <c r="B154" s="194" t="s">
        <v>115</v>
      </c>
      <c r="C154" s="195">
        <v>395</v>
      </c>
      <c r="D154" s="195">
        <v>169</v>
      </c>
      <c r="E154" s="195">
        <v>881</v>
      </c>
      <c r="F154" s="195">
        <v>930</v>
      </c>
      <c r="G154" s="195">
        <v>1371</v>
      </c>
      <c r="H154" s="195">
        <v>1298</v>
      </c>
      <c r="I154" s="196">
        <f t="shared" si="114"/>
        <v>-5.3245805981035788E-2</v>
      </c>
      <c r="J154" s="196">
        <f t="shared" si="111"/>
        <v>5.1528384279475982E-3</v>
      </c>
      <c r="K154" s="195">
        <v>3440</v>
      </c>
      <c r="L154" s="195">
        <v>574</v>
      </c>
      <c r="M154" s="195">
        <v>3128</v>
      </c>
      <c r="N154" s="195">
        <v>3167</v>
      </c>
      <c r="O154" s="195">
        <v>3011</v>
      </c>
      <c r="P154" s="195">
        <v>2977</v>
      </c>
      <c r="Q154" s="196">
        <f t="shared" si="115"/>
        <v>-1.1291929591497829E-2</v>
      </c>
      <c r="R154" s="196">
        <f t="shared" si="113"/>
        <v>2.6352385479543484E-3</v>
      </c>
      <c r="S154" s="195">
        <v>3835</v>
      </c>
      <c r="T154" s="195">
        <v>4009</v>
      </c>
      <c r="U154" s="195">
        <v>4097</v>
      </c>
      <c r="V154" s="195">
        <v>4382</v>
      </c>
      <c r="W154" s="195">
        <v>4275</v>
      </c>
      <c r="X154" s="196">
        <f t="shared" si="116"/>
        <v>-2.4418073938840656E-2</v>
      </c>
      <c r="Y154" s="196">
        <f t="shared" si="117"/>
        <v>3.094263199837289E-3</v>
      </c>
    </row>
    <row r="155" spans="1:25" x14ac:dyDescent="0.25">
      <c r="A155" s="74"/>
      <c r="B155" s="194" t="s">
        <v>118</v>
      </c>
      <c r="C155" s="195">
        <v>268</v>
      </c>
      <c r="D155" s="195">
        <v>254</v>
      </c>
      <c r="E155" s="195">
        <v>775</v>
      </c>
      <c r="F155" s="195">
        <v>733</v>
      </c>
      <c r="G155" s="195">
        <v>981</v>
      </c>
      <c r="H155" s="195">
        <v>1128</v>
      </c>
      <c r="I155" s="196">
        <f t="shared" si="114"/>
        <v>0.14984709480122316</v>
      </c>
      <c r="J155" s="196">
        <f t="shared" si="111"/>
        <v>4.4779674473997616E-3</v>
      </c>
      <c r="K155" s="195">
        <v>1433</v>
      </c>
      <c r="L155" s="195">
        <v>689</v>
      </c>
      <c r="M155" s="195">
        <v>1314</v>
      </c>
      <c r="N155" s="195">
        <v>2047</v>
      </c>
      <c r="O155" s="195">
        <v>2540</v>
      </c>
      <c r="P155" s="195">
        <v>4122</v>
      </c>
      <c r="Q155" s="196">
        <f t="shared" si="115"/>
        <v>0.62283464566929125</v>
      </c>
      <c r="R155" s="196">
        <f t="shared" si="113"/>
        <v>3.6487918356290978E-3</v>
      </c>
      <c r="S155" s="195">
        <v>1701</v>
      </c>
      <c r="T155" s="195">
        <v>2089</v>
      </c>
      <c r="U155" s="195">
        <v>2780</v>
      </c>
      <c r="V155" s="195">
        <v>3521</v>
      </c>
      <c r="W155" s="195">
        <v>5250</v>
      </c>
      <c r="X155" s="196">
        <f t="shared" si="116"/>
        <v>0.49105367793240551</v>
      </c>
      <c r="Y155" s="196">
        <f t="shared" si="117"/>
        <v>3.7999723506773721E-3</v>
      </c>
    </row>
    <row r="156" spans="1:25" x14ac:dyDescent="0.25">
      <c r="A156" s="74"/>
      <c r="B156" s="194" t="s">
        <v>125</v>
      </c>
      <c r="C156" s="195">
        <v>189</v>
      </c>
      <c r="D156" s="195">
        <v>45</v>
      </c>
      <c r="E156" s="195">
        <v>288</v>
      </c>
      <c r="F156" s="195">
        <v>292</v>
      </c>
      <c r="G156" s="195">
        <v>417</v>
      </c>
      <c r="H156" s="195">
        <v>468</v>
      </c>
      <c r="I156" s="196">
        <f t="shared" si="114"/>
        <v>0.1223021582733812</v>
      </c>
      <c r="J156" s="196">
        <f t="shared" si="111"/>
        <v>1.8578801111552203E-3</v>
      </c>
      <c r="K156" s="195">
        <v>306</v>
      </c>
      <c r="L156" s="195">
        <v>85</v>
      </c>
      <c r="M156" s="195">
        <v>301</v>
      </c>
      <c r="N156" s="195">
        <v>345</v>
      </c>
      <c r="O156" s="195">
        <v>463</v>
      </c>
      <c r="P156" s="195">
        <v>464</v>
      </c>
      <c r="Q156" s="196">
        <f t="shared" si="115"/>
        <v>2.1598272138227959E-3</v>
      </c>
      <c r="R156" s="196">
        <f t="shared" si="113"/>
        <v>4.1073251133719104E-4</v>
      </c>
      <c r="S156" s="195">
        <v>495</v>
      </c>
      <c r="T156" s="195">
        <v>589</v>
      </c>
      <c r="U156" s="195">
        <v>637</v>
      </c>
      <c r="V156" s="195">
        <v>880</v>
      </c>
      <c r="W156" s="195">
        <v>932</v>
      </c>
      <c r="X156" s="196">
        <f t="shared" si="116"/>
        <v>5.9090909090909083E-2</v>
      </c>
      <c r="Y156" s="196">
        <f t="shared" si="117"/>
        <v>6.745855677773926E-4</v>
      </c>
    </row>
    <row r="157" spans="1:25" x14ac:dyDescent="0.25">
      <c r="A157" s="74"/>
      <c r="B157" s="194" t="s">
        <v>121</v>
      </c>
      <c r="C157" s="195">
        <v>114</v>
      </c>
      <c r="D157" s="195">
        <v>68</v>
      </c>
      <c r="E157" s="195">
        <v>197</v>
      </c>
      <c r="F157" s="195">
        <v>216</v>
      </c>
      <c r="G157" s="195">
        <v>292</v>
      </c>
      <c r="H157" s="195">
        <v>322</v>
      </c>
      <c r="I157" s="196">
        <f t="shared" si="114"/>
        <v>0.10273972602739723</v>
      </c>
      <c r="J157" s="196">
        <f t="shared" si="111"/>
        <v>1.2782850337435491E-3</v>
      </c>
      <c r="K157" s="195">
        <v>393</v>
      </c>
      <c r="L157" s="195">
        <v>65</v>
      </c>
      <c r="M157" s="195">
        <v>584</v>
      </c>
      <c r="N157" s="195">
        <v>734</v>
      </c>
      <c r="O157" s="195">
        <v>699</v>
      </c>
      <c r="P157" s="195">
        <v>594</v>
      </c>
      <c r="Q157" s="196">
        <f t="shared" si="115"/>
        <v>-0.15021459227467815</v>
      </c>
      <c r="R157" s="196">
        <f t="shared" si="113"/>
        <v>5.2580843046183502E-4</v>
      </c>
      <c r="S157" s="195">
        <v>507</v>
      </c>
      <c r="T157" s="195">
        <v>781</v>
      </c>
      <c r="U157" s="195">
        <v>950</v>
      </c>
      <c r="V157" s="195">
        <v>991</v>
      </c>
      <c r="W157" s="195">
        <v>916</v>
      </c>
      <c r="X157" s="196">
        <f t="shared" si="116"/>
        <v>-7.5681130171543876E-2</v>
      </c>
      <c r="Y157" s="196">
        <f t="shared" si="117"/>
        <v>6.6300469966104245E-4</v>
      </c>
    </row>
    <row r="158" spans="1:25" x14ac:dyDescent="0.25">
      <c r="A158" s="74"/>
      <c r="B158" s="194" t="s">
        <v>130</v>
      </c>
      <c r="C158" s="195">
        <v>42</v>
      </c>
      <c r="D158" s="195">
        <v>14</v>
      </c>
      <c r="E158" s="195">
        <v>67</v>
      </c>
      <c r="F158" s="195">
        <v>63</v>
      </c>
      <c r="G158" s="195">
        <v>61</v>
      </c>
      <c r="H158" s="195">
        <v>47</v>
      </c>
      <c r="I158" s="196">
        <f t="shared" si="114"/>
        <v>-0.22950819672131151</v>
      </c>
      <c r="J158" s="196">
        <f t="shared" si="111"/>
        <v>1.8658197697499007E-4</v>
      </c>
      <c r="K158" s="195">
        <v>167</v>
      </c>
      <c r="L158" s="195">
        <v>7</v>
      </c>
      <c r="M158" s="195">
        <v>162</v>
      </c>
      <c r="N158" s="195">
        <v>164</v>
      </c>
      <c r="O158" s="195">
        <v>196</v>
      </c>
      <c r="P158" s="195">
        <v>134</v>
      </c>
      <c r="Q158" s="196">
        <f t="shared" si="115"/>
        <v>-0.31632653061224492</v>
      </c>
      <c r="R158" s="196">
        <f t="shared" si="113"/>
        <v>1.1861671663617155E-4</v>
      </c>
      <c r="S158" s="195">
        <v>209</v>
      </c>
      <c r="T158" s="195">
        <v>229</v>
      </c>
      <c r="U158" s="195">
        <v>227</v>
      </c>
      <c r="V158" s="195">
        <v>257</v>
      </c>
      <c r="W158" s="195">
        <v>181</v>
      </c>
      <c r="X158" s="196">
        <f t="shared" si="116"/>
        <v>-0.2957198443579766</v>
      </c>
      <c r="Y158" s="196">
        <f t="shared" si="117"/>
        <v>1.3100857056621036E-4</v>
      </c>
    </row>
    <row r="159" spans="1:25" x14ac:dyDescent="0.25">
      <c r="A159" s="74"/>
      <c r="B159" s="194" t="s">
        <v>133</v>
      </c>
      <c r="C159" s="195">
        <v>56</v>
      </c>
      <c r="D159" s="195">
        <v>19</v>
      </c>
      <c r="E159" s="195">
        <v>47</v>
      </c>
      <c r="F159" s="195">
        <v>41</v>
      </c>
      <c r="G159" s="195">
        <v>42</v>
      </c>
      <c r="H159" s="195">
        <v>49</v>
      </c>
      <c r="I159" s="196">
        <f t="shared" si="114"/>
        <v>0.16666666666666674</v>
      </c>
      <c r="J159" s="196">
        <f t="shared" si="111"/>
        <v>1.945216355696705E-4</v>
      </c>
      <c r="K159" s="195">
        <v>221</v>
      </c>
      <c r="L159" s="195">
        <v>14</v>
      </c>
      <c r="M159" s="195">
        <v>309</v>
      </c>
      <c r="N159" s="195">
        <v>442</v>
      </c>
      <c r="O159" s="195">
        <v>319</v>
      </c>
      <c r="P159" s="195">
        <v>194</v>
      </c>
      <c r="Q159" s="196">
        <f t="shared" si="115"/>
        <v>-0.39184952978056431</v>
      </c>
      <c r="R159" s="196">
        <f t="shared" si="113"/>
        <v>1.7172867930908417E-4</v>
      </c>
      <c r="S159" s="195">
        <v>277</v>
      </c>
      <c r="T159" s="195">
        <v>356</v>
      </c>
      <c r="U159" s="195">
        <v>483</v>
      </c>
      <c r="V159" s="195">
        <v>361</v>
      </c>
      <c r="W159" s="195">
        <v>243</v>
      </c>
      <c r="X159" s="196">
        <f t="shared" si="116"/>
        <v>-0.32686980609418281</v>
      </c>
      <c r="Y159" s="196">
        <f t="shared" si="117"/>
        <v>1.7588443451706695E-4</v>
      </c>
    </row>
    <row r="160" spans="1:25" x14ac:dyDescent="0.25">
      <c r="A160" s="74"/>
      <c r="B160" s="199" t="s">
        <v>147</v>
      </c>
      <c r="C160" s="200">
        <f t="shared" ref="C160" si="118">C152-SUM(C153:C159)</f>
        <v>713</v>
      </c>
      <c r="D160" s="200">
        <f t="shared" ref="D160:H160" si="119">D152-SUM(D153:D159)</f>
        <v>472</v>
      </c>
      <c r="E160" s="200">
        <f t="shared" si="119"/>
        <v>1662</v>
      </c>
      <c r="F160" s="200">
        <f t="shared" si="119"/>
        <v>1432</v>
      </c>
      <c r="G160" s="200">
        <f t="shared" si="119"/>
        <v>2564</v>
      </c>
      <c r="H160" s="200">
        <f t="shared" si="119"/>
        <v>2719</v>
      </c>
      <c r="I160" s="201">
        <f t="shared" si="114"/>
        <v>6.0452418096723859E-2</v>
      </c>
      <c r="J160" s="201">
        <f t="shared" si="111"/>
        <v>1.0793965859468043E-2</v>
      </c>
      <c r="K160" s="200">
        <f t="shared" ref="K160:P160" si="120">K152-SUM(K153:K159)</f>
        <v>1893</v>
      </c>
      <c r="L160" s="200">
        <f t="shared" si="120"/>
        <v>1124</v>
      </c>
      <c r="M160" s="200">
        <f t="shared" si="120"/>
        <v>2001</v>
      </c>
      <c r="N160" s="200">
        <f t="shared" si="120"/>
        <v>2540</v>
      </c>
      <c r="O160" s="200">
        <f t="shared" si="120"/>
        <v>3081</v>
      </c>
      <c r="P160" s="200">
        <f t="shared" si="120"/>
        <v>2951</v>
      </c>
      <c r="Q160" s="201">
        <f t="shared" si="115"/>
        <v>-4.2194092827004259E-2</v>
      </c>
      <c r="R160" s="201">
        <f t="shared" si="113"/>
        <v>2.6122233641294196E-3</v>
      </c>
      <c r="S160" s="200">
        <f>S152-SUM(S153:S159)</f>
        <v>2606</v>
      </c>
      <c r="T160" s="200">
        <f>T152-SUM(T153:T159)</f>
        <v>3663</v>
      </c>
      <c r="U160" s="200">
        <f>U152-SUM(U153:U159)</f>
        <v>3972</v>
      </c>
      <c r="V160" s="200">
        <f>V152-SUM(V153:V159)</f>
        <v>5645</v>
      </c>
      <c r="W160" s="200">
        <f>W152-SUM(W153:W159)</f>
        <v>5670</v>
      </c>
      <c r="X160" s="201">
        <f t="shared" si="116"/>
        <v>4.4286979627989886E-3</v>
      </c>
      <c r="Y160" s="201">
        <f t="shared" si="117"/>
        <v>4.103970138731562E-3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D6D18-5256-4F00-AC41-BFF24ACB2FD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2E22-6ED5-4694-A5FF-C3E7D9680CD3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225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abril 2025</v>
      </c>
    </row>
    <row r="7" spans="2:12" x14ac:dyDescent="0.25">
      <c r="B7" s="16" t="s">
        <v>54</v>
      </c>
      <c r="C7" s="17" t="s">
        <v>8</v>
      </c>
      <c r="D7" s="18" t="s">
        <v>32</v>
      </c>
      <c r="E7" s="19">
        <v>6463</v>
      </c>
      <c r="F7" s="19">
        <v>23894</v>
      </c>
      <c r="G7" s="19">
        <v>23484</v>
      </c>
      <c r="H7" s="19">
        <v>22205</v>
      </c>
      <c r="I7" s="19">
        <v>23503</v>
      </c>
      <c r="J7" s="20">
        <f>I7/H7-1</f>
        <v>5.845530285971634E-2</v>
      </c>
      <c r="K7" s="19">
        <f>I7-H7</f>
        <v>1298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5151</v>
      </c>
      <c r="F8" s="25">
        <v>19923</v>
      </c>
      <c r="G8" s="25">
        <v>19332</v>
      </c>
      <c r="H8" s="25">
        <v>18488</v>
      </c>
      <c r="I8" s="25">
        <v>19232</v>
      </c>
      <c r="J8" s="26">
        <f t="shared" ref="J8:J20" si="0">I8/H8-1</f>
        <v>4.0242319342276067E-2</v>
      </c>
      <c r="K8" s="25">
        <f t="shared" ref="K8:K17" si="1">I8-H8</f>
        <v>744</v>
      </c>
      <c r="L8" s="27">
        <f>I8/$I$7</f>
        <v>0.81827851763604642</v>
      </c>
    </row>
    <row r="9" spans="2:12" x14ac:dyDescent="0.25">
      <c r="B9" s="22"/>
      <c r="C9" s="28"/>
      <c r="D9" s="29" t="s">
        <v>34</v>
      </c>
      <c r="E9" s="30">
        <v>1312</v>
      </c>
      <c r="F9" s="30">
        <v>3971</v>
      </c>
      <c r="G9" s="30">
        <v>4152</v>
      </c>
      <c r="H9" s="30">
        <v>3717</v>
      </c>
      <c r="I9" s="30">
        <v>4271</v>
      </c>
      <c r="J9" s="31">
        <f>IFERROR(I9/H9-1,"-")</f>
        <v>0.14904492870594566</v>
      </c>
      <c r="K9" s="30">
        <f>IFERROR(I9-H9,"-")</f>
        <v>554</v>
      </c>
      <c r="L9" s="31">
        <f>IFERROR(I9/$I$7,"-")</f>
        <v>0.18172148236395355</v>
      </c>
    </row>
    <row r="10" spans="2:12" x14ac:dyDescent="0.25">
      <c r="B10" s="22"/>
      <c r="C10" s="32" t="s">
        <v>35</v>
      </c>
      <c r="D10" s="33" t="s">
        <v>32</v>
      </c>
      <c r="E10" s="34">
        <v>7010</v>
      </c>
      <c r="F10" s="34">
        <v>27665</v>
      </c>
      <c r="G10" s="34">
        <v>27025</v>
      </c>
      <c r="H10" s="34">
        <v>27263</v>
      </c>
      <c r="I10" s="34">
        <v>27881</v>
      </c>
      <c r="J10" s="35">
        <f t="shared" si="0"/>
        <v>2.2668084950298928E-2</v>
      </c>
      <c r="K10" s="34">
        <f t="shared" si="1"/>
        <v>618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5474</v>
      </c>
      <c r="F11" s="37">
        <v>23206</v>
      </c>
      <c r="G11" s="37">
        <v>22146</v>
      </c>
      <c r="H11" s="37">
        <v>22685</v>
      </c>
      <c r="I11" s="37">
        <v>22966</v>
      </c>
      <c r="J11" s="38">
        <f t="shared" si="0"/>
        <v>1.23870398942032E-2</v>
      </c>
      <c r="K11" s="37">
        <f t="shared" si="1"/>
        <v>281</v>
      </c>
      <c r="L11" s="39">
        <f>I11/$I$10</f>
        <v>0.8237150747821097</v>
      </c>
    </row>
    <row r="12" spans="2:12" x14ac:dyDescent="0.25">
      <c r="B12" s="22"/>
      <c r="C12" s="40"/>
      <c r="D12" s="41" t="s">
        <v>34</v>
      </c>
      <c r="E12" s="42">
        <v>1536</v>
      </c>
      <c r="F12" s="42">
        <v>4459</v>
      </c>
      <c r="G12" s="42">
        <v>4879</v>
      </c>
      <c r="H12" s="42">
        <v>4578</v>
      </c>
      <c r="I12" s="42">
        <v>4915</v>
      </c>
      <c r="J12" s="43">
        <f>IFERROR(I12/H12-1,"-")</f>
        <v>7.3612931411096483E-2</v>
      </c>
      <c r="K12" s="42">
        <f>IFERROR(I12-H12,"-")</f>
        <v>337</v>
      </c>
      <c r="L12" s="43">
        <f>IFERROR(I12/$I$10,"-")</f>
        <v>0.17628492521789033</v>
      </c>
    </row>
    <row r="13" spans="2:12" x14ac:dyDescent="0.25">
      <c r="B13" s="22"/>
      <c r="C13" s="17" t="s">
        <v>21</v>
      </c>
      <c r="D13" s="18" t="s">
        <v>32</v>
      </c>
      <c r="E13" s="19">
        <v>22148</v>
      </c>
      <c r="F13" s="19">
        <v>152510</v>
      </c>
      <c r="G13" s="19">
        <v>144835</v>
      </c>
      <c r="H13" s="19">
        <v>154662</v>
      </c>
      <c r="I13" s="19">
        <v>160144</v>
      </c>
      <c r="J13" s="20">
        <f t="shared" si="0"/>
        <v>3.5445034979503687E-2</v>
      </c>
      <c r="K13" s="19">
        <f t="shared" si="1"/>
        <v>5482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16297</v>
      </c>
      <c r="F14" s="25">
        <v>129658</v>
      </c>
      <c r="G14" s="25">
        <v>120355</v>
      </c>
      <c r="H14" s="25">
        <v>131033</v>
      </c>
      <c r="I14" s="25">
        <v>131324</v>
      </c>
      <c r="J14" s="26">
        <f t="shared" si="0"/>
        <v>2.2208146039546239E-3</v>
      </c>
      <c r="K14" s="25">
        <f t="shared" si="1"/>
        <v>291</v>
      </c>
      <c r="L14" s="27">
        <f>I14/$I$13</f>
        <v>0.82003696672994308</v>
      </c>
    </row>
    <row r="15" spans="2:12" x14ac:dyDescent="0.25">
      <c r="B15" s="22"/>
      <c r="C15" s="28"/>
      <c r="D15" s="29" t="s">
        <v>34</v>
      </c>
      <c r="E15" s="30">
        <v>5851</v>
      </c>
      <c r="F15" s="30">
        <v>22852</v>
      </c>
      <c r="G15" s="30">
        <v>24480</v>
      </c>
      <c r="H15" s="30">
        <v>23629</v>
      </c>
      <c r="I15" s="30">
        <v>28820</v>
      </c>
      <c r="J15" s="31">
        <f>IFERROR(I15/H15-1,"-")</f>
        <v>0.21968767192856231</v>
      </c>
      <c r="K15" s="30">
        <f>IFERROR(I15-H15,"-")</f>
        <v>5191</v>
      </c>
      <c r="L15" s="31">
        <f>IFERROR(I15/$I$13,"-")</f>
        <v>0.17996303327005694</v>
      </c>
    </row>
    <row r="16" spans="2:12" x14ac:dyDescent="0.25">
      <c r="B16" s="22"/>
      <c r="C16" s="32" t="s">
        <v>22</v>
      </c>
      <c r="D16" s="33" t="s">
        <v>32</v>
      </c>
      <c r="E16" s="44">
        <v>3.4268915364381867</v>
      </c>
      <c r="F16" s="44">
        <v>6.3827739181384446</v>
      </c>
      <c r="G16" s="44">
        <v>6.1673905637881115</v>
      </c>
      <c r="H16" s="44">
        <v>6.965188020716055</v>
      </c>
      <c r="I16" s="44">
        <v>6.8137684550908393</v>
      </c>
      <c r="J16" s="45">
        <f t="shared" si="0"/>
        <v>-2.1739479993197475E-2</v>
      </c>
      <c r="K16" s="46">
        <f t="shared" si="1"/>
        <v>-0.15141956562521575</v>
      </c>
      <c r="L16" s="47"/>
    </row>
    <row r="17" spans="2:12" x14ac:dyDescent="0.25">
      <c r="B17" s="22"/>
      <c r="C17" s="36"/>
      <c r="D17" s="4" t="s">
        <v>33</v>
      </c>
      <c r="E17" s="48">
        <f>E14/E8</f>
        <v>3.1638516792855755</v>
      </c>
      <c r="F17" s="48">
        <f t="shared" ref="F17:I17" si="2">F14/F8</f>
        <v>6.5079556291723133</v>
      </c>
      <c r="G17" s="48">
        <f t="shared" si="2"/>
        <v>6.2256879784812744</v>
      </c>
      <c r="H17" s="48">
        <f t="shared" si="2"/>
        <v>7.0874621376027696</v>
      </c>
      <c r="I17" s="48">
        <f t="shared" si="2"/>
        <v>6.8284109816971714</v>
      </c>
      <c r="J17" s="49">
        <f t="shared" si="0"/>
        <v>-3.6550622899442886E-2</v>
      </c>
      <c r="K17" s="50">
        <f t="shared" si="1"/>
        <v>-0.25905115590559813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4.4596036585365857</v>
      </c>
      <c r="F18" s="52">
        <f t="shared" ref="F18:I18" si="3">IFERROR(F15/F9,"-")</f>
        <v>5.7547217325610678</v>
      </c>
      <c r="G18" s="52">
        <f t="shared" si="3"/>
        <v>5.8959537572254339</v>
      </c>
      <c r="H18" s="52">
        <f t="shared" si="3"/>
        <v>6.3570083400591875</v>
      </c>
      <c r="I18" s="52">
        <f t="shared" si="3"/>
        <v>6.7478342308592838</v>
      </c>
      <c r="J18" s="43">
        <f>IFERROR(I18/H18-1,"-")</f>
        <v>6.1479530919800185E-2</v>
      </c>
      <c r="K18" s="42">
        <f>IFERROR(I18-H18,"-")</f>
        <v>0.39082589080009633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0.2611</v>
      </c>
      <c r="F19" s="21">
        <v>0.79280000000000006</v>
      </c>
      <c r="G19" s="21">
        <v>0.78159999999999996</v>
      </c>
      <c r="H19" s="21">
        <v>0.80359999999999998</v>
      </c>
      <c r="I19" s="21">
        <v>0.8216</v>
      </c>
      <c r="J19" s="20">
        <f t="shared" si="0"/>
        <v>2.2399203583872485E-2</v>
      </c>
      <c r="K19" s="54">
        <f>(I19-H19)*100</f>
        <v>1.8000000000000016</v>
      </c>
      <c r="L19" s="21"/>
    </row>
    <row r="20" spans="2:12" x14ac:dyDescent="0.25">
      <c r="B20" s="22"/>
      <c r="C20" s="55"/>
      <c r="D20" s="24" t="s">
        <v>33</v>
      </c>
      <c r="E20" s="27">
        <v>0.40389999999999998</v>
      </c>
      <c r="F20" s="27">
        <v>0.90949999999999998</v>
      </c>
      <c r="G20" s="27">
        <v>0.88819999999999988</v>
      </c>
      <c r="H20" s="27">
        <v>0.91859999999999997</v>
      </c>
      <c r="I20" s="27">
        <v>0.92059999999999997</v>
      </c>
      <c r="J20" s="26">
        <f t="shared" si="0"/>
        <v>2.1772262138035625E-3</v>
      </c>
      <c r="K20" s="56">
        <f>(I20-H20)*100</f>
        <v>0.20000000000000018</v>
      </c>
      <c r="L20" s="27"/>
    </row>
    <row r="21" spans="2:12" x14ac:dyDescent="0.25">
      <c r="B21" s="22"/>
      <c r="C21" s="57"/>
      <c r="D21" s="29" t="s">
        <v>34</v>
      </c>
      <c r="E21" s="31">
        <v>0.13159999999999999</v>
      </c>
      <c r="F21" s="31">
        <v>0.45890000000000003</v>
      </c>
      <c r="G21" s="31">
        <v>0.49159999999999998</v>
      </c>
      <c r="H21" s="31">
        <v>0.47450000000000003</v>
      </c>
      <c r="I21" s="31">
        <v>0.55149999999999999</v>
      </c>
      <c r="J21" s="31">
        <f>IFERROR(I21/H21-1,"-")</f>
        <v>0.16227608008429906</v>
      </c>
      <c r="K21" s="30">
        <f>IFERROR(I21-H21,"-")</f>
        <v>7.6999999999999957E-2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2827</v>
      </c>
      <c r="F22" s="34">
        <v>6412</v>
      </c>
      <c r="G22" s="34">
        <v>6177</v>
      </c>
      <c r="H22" s="34">
        <v>6415</v>
      </c>
      <c r="I22" s="34">
        <v>6497</v>
      </c>
      <c r="J22" s="45">
        <f>I22/H22-1</f>
        <v>1.278254091971931E-2</v>
      </c>
      <c r="K22" s="34">
        <f>I22-H22</f>
        <v>82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1345</v>
      </c>
      <c r="F23" s="37">
        <v>4752</v>
      </c>
      <c r="G23" s="37">
        <v>4517</v>
      </c>
      <c r="H23" s="37">
        <v>4755</v>
      </c>
      <c r="I23" s="37">
        <v>4755</v>
      </c>
      <c r="J23" s="49">
        <f>I23/H23-1</f>
        <v>0</v>
      </c>
      <c r="K23" s="37">
        <f>I23-H23</f>
        <v>0</v>
      </c>
      <c r="L23" s="51">
        <f>I23/$I$22</f>
        <v>0.73187625057718952</v>
      </c>
    </row>
    <row r="24" spans="2:12" x14ac:dyDescent="0.25">
      <c r="B24" s="61"/>
      <c r="C24" s="62"/>
      <c r="D24" s="41" t="s">
        <v>34</v>
      </c>
      <c r="E24" s="42">
        <v>1482</v>
      </c>
      <c r="F24" s="42">
        <v>1660</v>
      </c>
      <c r="G24" s="42">
        <v>1660</v>
      </c>
      <c r="H24" s="42">
        <v>1660</v>
      </c>
      <c r="I24" s="42">
        <v>1742</v>
      </c>
      <c r="J24" s="43">
        <f>IFERROR(I24/H24-1,"-")</f>
        <v>4.9397590361445864E-2</v>
      </c>
      <c r="K24" s="42">
        <f>IFERROR(I24-H24,"-")</f>
        <v>82</v>
      </c>
      <c r="L24" s="43">
        <f>IFERROR(I24/$I$22,"-")</f>
        <v>0.26812374942281053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225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4" t="s">
        <v>231</v>
      </c>
      <c r="F31" s="14" t="s">
        <v>232</v>
      </c>
      <c r="G31" s="14" t="s">
        <v>233</v>
      </c>
      <c r="H31" s="14" t="s">
        <v>234</v>
      </c>
      <c r="I31" s="14" t="s">
        <v>235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abril 2025</v>
      </c>
    </row>
    <row r="32" spans="2:12" ht="15" customHeight="1" x14ac:dyDescent="0.25">
      <c r="B32" s="16" t="s">
        <v>54</v>
      </c>
      <c r="C32" s="17" t="s">
        <v>8</v>
      </c>
      <c r="D32" s="18" t="s">
        <v>32</v>
      </c>
      <c r="E32" s="67">
        <v>23234</v>
      </c>
      <c r="F32" s="67">
        <v>83389</v>
      </c>
      <c r="G32" s="67">
        <v>90749</v>
      </c>
      <c r="H32" s="67">
        <v>96132</v>
      </c>
      <c r="I32" s="67">
        <v>93370</v>
      </c>
      <c r="J32" s="20">
        <f>I32/H32-1</f>
        <v>-2.8731327757666514E-2</v>
      </c>
      <c r="K32" s="19">
        <f>I32-H32</f>
        <v>-2762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19943</v>
      </c>
      <c r="F33" s="68">
        <v>67593</v>
      </c>
      <c r="G33" s="68">
        <v>74096</v>
      </c>
      <c r="H33" s="68">
        <v>79076</v>
      </c>
      <c r="I33" s="68">
        <v>76025</v>
      </c>
      <c r="J33" s="26">
        <f t="shared" ref="J33:J45" si="4">I33/H33-1</f>
        <v>-3.8583135211695097E-2</v>
      </c>
      <c r="K33" s="25">
        <f t="shared" ref="K33:K42" si="5">I33-H33</f>
        <v>-3051</v>
      </c>
      <c r="L33" s="27">
        <f>I33/$I$32</f>
        <v>0.81423369390596556</v>
      </c>
    </row>
    <row r="34" spans="1:12" x14ac:dyDescent="0.25">
      <c r="B34" s="22"/>
      <c r="C34" s="28"/>
      <c r="D34" s="29" t="s">
        <v>34</v>
      </c>
      <c r="E34" s="30">
        <v>3291</v>
      </c>
      <c r="F34" s="30">
        <v>15796</v>
      </c>
      <c r="G34" s="30">
        <v>16653</v>
      </c>
      <c r="H34" s="30">
        <v>17056</v>
      </c>
      <c r="I34" s="30">
        <v>17345</v>
      </c>
      <c r="J34" s="31">
        <f>IFERROR(I34/H34-1,"-")</f>
        <v>1.6944183864915585E-2</v>
      </c>
      <c r="K34" s="30">
        <f>IFERROR(I34-H34,"-")</f>
        <v>289</v>
      </c>
      <c r="L34" s="31">
        <f>IFERROR(I34/I32,"-")</f>
        <v>0.18576630609403449</v>
      </c>
    </row>
    <row r="35" spans="1:12" x14ac:dyDescent="0.25">
      <c r="B35" s="22"/>
      <c r="C35" s="32" t="s">
        <v>35</v>
      </c>
      <c r="D35" s="33" t="s">
        <v>32</v>
      </c>
      <c r="E35" s="69">
        <v>25757</v>
      </c>
      <c r="F35" s="69">
        <v>98992</v>
      </c>
      <c r="G35" s="69">
        <v>108701</v>
      </c>
      <c r="H35" s="69">
        <v>115706</v>
      </c>
      <c r="I35" s="69">
        <v>112386</v>
      </c>
      <c r="J35" s="35">
        <f t="shared" si="4"/>
        <v>-2.8693412614730462E-2</v>
      </c>
      <c r="K35" s="34">
        <f t="shared" si="5"/>
        <v>-3320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21870</v>
      </c>
      <c r="F36" s="70">
        <v>80439</v>
      </c>
      <c r="G36" s="70">
        <v>88617</v>
      </c>
      <c r="H36" s="70">
        <v>95305</v>
      </c>
      <c r="I36" s="70">
        <v>91606</v>
      </c>
      <c r="J36" s="38">
        <f t="shared" si="4"/>
        <v>-3.8812234405330215E-2</v>
      </c>
      <c r="K36" s="37">
        <f t="shared" si="5"/>
        <v>-3699</v>
      </c>
      <c r="L36" s="39">
        <f>I36/$I$35</f>
        <v>0.81510152510099121</v>
      </c>
    </row>
    <row r="37" spans="1:12" x14ac:dyDescent="0.25">
      <c r="B37" s="22"/>
      <c r="C37" s="40"/>
      <c r="D37" s="41" t="s">
        <v>34</v>
      </c>
      <c r="E37" s="42">
        <v>3887</v>
      </c>
      <c r="F37" s="42">
        <v>18553</v>
      </c>
      <c r="G37" s="42">
        <v>20084</v>
      </c>
      <c r="H37" s="42">
        <v>20401</v>
      </c>
      <c r="I37" s="42">
        <v>20780</v>
      </c>
      <c r="J37" s="43">
        <f>IFERROR(I37/H37-1,"-")</f>
        <v>1.8577520709769146E-2</v>
      </c>
      <c r="K37" s="42">
        <f>IFERROR(I37-H37,"-")</f>
        <v>379</v>
      </c>
      <c r="L37" s="43">
        <f>IFERROR(I37/I35,"-")</f>
        <v>0.18489847489900876</v>
      </c>
    </row>
    <row r="38" spans="1:12" x14ac:dyDescent="0.25">
      <c r="B38" s="22"/>
      <c r="C38" s="17" t="s">
        <v>21</v>
      </c>
      <c r="D38" s="18" t="s">
        <v>32</v>
      </c>
      <c r="E38" s="67">
        <v>89271</v>
      </c>
      <c r="F38" s="67">
        <v>557575</v>
      </c>
      <c r="G38" s="67">
        <v>611263</v>
      </c>
      <c r="H38" s="67">
        <v>671699</v>
      </c>
      <c r="I38" s="67">
        <v>664657</v>
      </c>
      <c r="J38" s="20">
        <f t="shared" si="4"/>
        <v>-1.0483862563439916E-2</v>
      </c>
      <c r="K38" s="19">
        <f t="shared" si="5"/>
        <v>-7042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72569</v>
      </c>
      <c r="F39" s="68">
        <v>456293</v>
      </c>
      <c r="G39" s="68">
        <v>500096</v>
      </c>
      <c r="H39" s="68">
        <v>561125</v>
      </c>
      <c r="I39" s="68">
        <v>541025</v>
      </c>
      <c r="J39" s="26">
        <f t="shared" si="4"/>
        <v>-3.5820895522388096E-2</v>
      </c>
      <c r="K39" s="25">
        <f t="shared" si="5"/>
        <v>-20100</v>
      </c>
      <c r="L39" s="27">
        <f>I39/$I$38</f>
        <v>0.81399127670362303</v>
      </c>
    </row>
    <row r="40" spans="1:12" x14ac:dyDescent="0.25">
      <c r="B40" s="22"/>
      <c r="C40" s="28"/>
      <c r="D40" s="29" t="s">
        <v>34</v>
      </c>
      <c r="E40" s="30">
        <v>16702</v>
      </c>
      <c r="F40" s="30">
        <v>101282</v>
      </c>
      <c r="G40" s="30">
        <v>111167</v>
      </c>
      <c r="H40" s="30">
        <v>110574</v>
      </c>
      <c r="I40" s="30">
        <v>123632</v>
      </c>
      <c r="J40" s="31">
        <f>IFERROR(I40/H40-1,"-")</f>
        <v>0.11809286088953996</v>
      </c>
      <c r="K40" s="30">
        <f>IFERROR(I40-H40,"-")</f>
        <v>13058</v>
      </c>
      <c r="L40" s="31">
        <f>IFERROR(I40/I38,"-")</f>
        <v>0.18600872329637694</v>
      </c>
    </row>
    <row r="41" spans="1:12" x14ac:dyDescent="0.25">
      <c r="B41" s="22"/>
      <c r="C41" s="32" t="s">
        <v>22</v>
      </c>
      <c r="D41" s="33" t="s">
        <v>32</v>
      </c>
      <c r="E41" s="71">
        <v>3.8422570371008007</v>
      </c>
      <c r="F41" s="71">
        <v>6.6864334624470851</v>
      </c>
      <c r="G41" s="71">
        <v>6.7357546639632391</v>
      </c>
      <c r="H41" s="71">
        <v>6.9872571048142138</v>
      </c>
      <c r="I41" s="71">
        <v>7.1185284352575771</v>
      </c>
      <c r="J41" s="45">
        <f t="shared" si="4"/>
        <v>1.8787247767499071E-2</v>
      </c>
      <c r="K41" s="46">
        <f t="shared" si="5"/>
        <v>0.13127133044336325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3.638820638820639</v>
      </c>
      <c r="F42" s="72">
        <f t="shared" si="6"/>
        <v>6.7505954758628848</v>
      </c>
      <c r="G42" s="72">
        <f t="shared" si="6"/>
        <v>6.7492982077305115</v>
      </c>
      <c r="H42" s="72">
        <f t="shared" si="6"/>
        <v>7.0960215488896754</v>
      </c>
      <c r="I42" s="72">
        <f t="shared" si="6"/>
        <v>7.1164090759618546</v>
      </c>
      <c r="J42" s="49">
        <f t="shared" si="4"/>
        <v>2.8730926099524989E-3</v>
      </c>
      <c r="K42" s="50">
        <f t="shared" si="5"/>
        <v>2.0387527072179168E-2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5.0750531753266488</v>
      </c>
      <c r="F43" s="52">
        <f t="shared" ref="F43:I43" si="7">IFERROR(F40/F34,"-")</f>
        <v>6.4118764244112434</v>
      </c>
      <c r="G43" s="52">
        <f t="shared" si="7"/>
        <v>6.675493905002102</v>
      </c>
      <c r="H43" s="52">
        <f t="shared" si="7"/>
        <v>6.4829971857410884</v>
      </c>
      <c r="I43" s="52">
        <f t="shared" si="7"/>
        <v>7.1278178149322571</v>
      </c>
      <c r="J43" s="43">
        <f>IFERROR(I43/H43-1,"-")</f>
        <v>9.9463351705505465E-2</v>
      </c>
      <c r="K43" s="42">
        <f>IFERROR(I43-H43,"-")</f>
        <v>0.64482062919116867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0.24109638616040685</v>
      </c>
      <c r="F44" s="75">
        <v>0.72465039509253482</v>
      </c>
      <c r="G44" s="75">
        <v>0.80148821230954814</v>
      </c>
      <c r="H44" s="75">
        <v>0.86535173888677752</v>
      </c>
      <c r="I44" s="75">
        <v>0.85251782874147042</v>
      </c>
      <c r="J44" s="75">
        <f t="shared" si="4"/>
        <v>-1.4830859601457691E-2</v>
      </c>
      <c r="K44" s="54">
        <f>(I44-H44)*100</f>
        <v>-1.2833910145307104</v>
      </c>
      <c r="L44" s="21"/>
    </row>
    <row r="45" spans="1:12" x14ac:dyDescent="0.25">
      <c r="B45" s="22"/>
      <c r="C45" s="55"/>
      <c r="D45" s="24" t="s">
        <v>33</v>
      </c>
      <c r="E45" s="76">
        <v>0.37711699258435494</v>
      </c>
      <c r="F45" s="76">
        <v>0.80017711840628503</v>
      </c>
      <c r="G45" s="76">
        <v>0.88754481240904415</v>
      </c>
      <c r="H45" s="76">
        <v>0.97526744357831252</v>
      </c>
      <c r="I45" s="76">
        <v>0.94816859446196988</v>
      </c>
      <c r="J45" s="76">
        <f t="shared" si="4"/>
        <v>-2.7786069651741241E-2</v>
      </c>
      <c r="K45" s="56">
        <f>(I45-H45)*100</f>
        <v>-2.7098849116342638</v>
      </c>
      <c r="L45" s="27"/>
    </row>
    <row r="46" spans="1:12" x14ac:dyDescent="0.25">
      <c r="B46" s="22"/>
      <c r="C46" s="57"/>
      <c r="D46" s="29" t="s">
        <v>34</v>
      </c>
      <c r="E46" s="77">
        <v>9.3915879442195233E-2</v>
      </c>
      <c r="F46" s="77">
        <v>0.50844377510040162</v>
      </c>
      <c r="G46" s="77">
        <v>0.55806726907630522</v>
      </c>
      <c r="H46" s="77">
        <v>0.55050283779747089</v>
      </c>
      <c r="I46" s="77">
        <v>0.59142747799464213</v>
      </c>
      <c r="J46" s="31">
        <f>IFERROR(I46/H46-1,"-")</f>
        <v>7.434047090639595E-2</v>
      </c>
      <c r="K46" s="30">
        <f>IFERROR(I46-H46,"-")</f>
        <v>4.0924640197171236E-2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3077.25</v>
      </c>
      <c r="F49" s="69">
        <v>6412</v>
      </c>
      <c r="G49" s="69">
        <v>6355.5</v>
      </c>
      <c r="H49" s="69">
        <v>6415</v>
      </c>
      <c r="I49" s="69">
        <v>6497</v>
      </c>
      <c r="J49" s="45">
        <f>I49/H49-1</f>
        <v>1.278254091971931E-2</v>
      </c>
      <c r="K49" s="34">
        <f>I49-H49</f>
        <v>82</v>
      </c>
      <c r="L49" s="47">
        <f>I49/$I$22</f>
        <v>1</v>
      </c>
    </row>
    <row r="50" spans="2:12" x14ac:dyDescent="0.25">
      <c r="B50" s="22"/>
      <c r="C50" s="36"/>
      <c r="D50" s="4" t="s">
        <v>33</v>
      </c>
      <c r="E50" s="70">
        <v>1595.25</v>
      </c>
      <c r="F50" s="70">
        <v>4752</v>
      </c>
      <c r="G50" s="70">
        <v>4695.5</v>
      </c>
      <c r="H50" s="70">
        <v>4755</v>
      </c>
      <c r="I50" s="70">
        <v>4755</v>
      </c>
      <c r="J50" s="49">
        <f>I50/H50-1</f>
        <v>0</v>
      </c>
      <c r="K50" s="37">
        <f>I50-H50</f>
        <v>0</v>
      </c>
      <c r="L50" s="51">
        <f>I50/$I$22</f>
        <v>0.73187625057718952</v>
      </c>
    </row>
    <row r="51" spans="2:12" x14ac:dyDescent="0.25">
      <c r="B51" s="61"/>
      <c r="C51" s="40"/>
      <c r="D51" s="41" t="s">
        <v>34</v>
      </c>
      <c r="E51" s="42">
        <v>1482</v>
      </c>
      <c r="F51" s="42">
        <v>1660</v>
      </c>
      <c r="G51" s="42">
        <v>1660</v>
      </c>
      <c r="H51" s="42">
        <v>1660</v>
      </c>
      <c r="I51" s="42">
        <v>1742</v>
      </c>
      <c r="J51" s="43">
        <f>IFERROR(I51/H51-1,"-")</f>
        <v>4.9397590361445864E-2</v>
      </c>
      <c r="K51" s="42">
        <f>IFERROR(I51-H51,"-")</f>
        <v>82</v>
      </c>
      <c r="L51" s="43">
        <f>IFERROR(I51/I49,"-")</f>
        <v>0.26812374942281053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225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77095</v>
      </c>
      <c r="F59" s="68">
        <v>116590</v>
      </c>
      <c r="G59" s="68">
        <v>211298</v>
      </c>
      <c r="H59" s="68">
        <v>229046</v>
      </c>
      <c r="I59" s="68">
        <v>235930</v>
      </c>
      <c r="J59" s="26">
        <f t="shared" ref="J59:J74" si="8">I59/H59-1</f>
        <v>3.0055098102564459E-2</v>
      </c>
      <c r="K59" s="25">
        <f t="shared" ref="K59:K74" si="9">I59-H59</f>
        <v>6884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19586</v>
      </c>
      <c r="F60" s="30">
        <v>23756</v>
      </c>
      <c r="G60" s="30">
        <v>45819</v>
      </c>
      <c r="H60" s="30">
        <v>49548</v>
      </c>
      <c r="I60" s="30">
        <v>51880</v>
      </c>
      <c r="J60" s="31">
        <f>IFERROR(I60/H60-1,"-")</f>
        <v>4.7065471865665565E-2</v>
      </c>
      <c r="K60" s="30">
        <f>IFERROR(I60-H60,"-")</f>
        <v>2332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96681</v>
      </c>
      <c r="F61" s="69">
        <v>140346</v>
      </c>
      <c r="G61" s="69">
        <v>257117</v>
      </c>
      <c r="H61" s="69">
        <v>278594</v>
      </c>
      <c r="I61" s="69">
        <v>287810</v>
      </c>
      <c r="J61" s="45">
        <f t="shared" si="8"/>
        <v>3.3080396562739978E-2</v>
      </c>
      <c r="K61" s="69">
        <f t="shared" si="9"/>
        <v>9216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77095</v>
      </c>
      <c r="F62" s="70">
        <v>116590</v>
      </c>
      <c r="G62" s="70">
        <v>211298</v>
      </c>
      <c r="H62" s="70">
        <v>229046</v>
      </c>
      <c r="I62" s="70">
        <v>235930</v>
      </c>
      <c r="J62" s="49">
        <f t="shared" si="8"/>
        <v>3.0055098102564459E-2</v>
      </c>
      <c r="K62" s="70">
        <f t="shared" si="9"/>
        <v>6884</v>
      </c>
      <c r="L62" s="49">
        <f t="shared" ref="L62" si="10">I62/$I$61</f>
        <v>0.81974219102880375</v>
      </c>
    </row>
    <row r="63" spans="2:12" x14ac:dyDescent="0.25">
      <c r="B63" s="22"/>
      <c r="C63" s="40"/>
      <c r="D63" s="41" t="s">
        <v>34</v>
      </c>
      <c r="E63" s="42">
        <v>19586</v>
      </c>
      <c r="F63" s="42">
        <v>23756</v>
      </c>
      <c r="G63" s="42">
        <v>45819</v>
      </c>
      <c r="H63" s="42">
        <v>49548</v>
      </c>
      <c r="I63" s="42">
        <v>51880</v>
      </c>
      <c r="J63" s="43">
        <f>IFERROR(I63/H63-1,"-")</f>
        <v>4.7065471865665565E-2</v>
      </c>
      <c r="K63" s="42">
        <f>IFERROR(I63-H63,"-")</f>
        <v>2332</v>
      </c>
      <c r="L63" s="83">
        <f>IFERROR(I63/I61,"-")</f>
        <v>0.18025780897119628</v>
      </c>
    </row>
    <row r="64" spans="2:12" x14ac:dyDescent="0.25">
      <c r="B64" s="22"/>
      <c r="C64" s="17" t="s">
        <v>21</v>
      </c>
      <c r="D64" s="18" t="s">
        <v>32</v>
      </c>
      <c r="E64" s="67">
        <v>610766</v>
      </c>
      <c r="F64" s="67">
        <v>774989</v>
      </c>
      <c r="G64" s="67">
        <v>1753117</v>
      </c>
      <c r="H64" s="67">
        <v>1886738</v>
      </c>
      <c r="I64" s="67">
        <v>1988780</v>
      </c>
      <c r="J64" s="20">
        <f t="shared" si="8"/>
        <v>5.4083820859069931E-2</v>
      </c>
      <c r="K64" s="19">
        <f t="shared" si="9"/>
        <v>102042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473644</v>
      </c>
      <c r="F65" s="68">
        <v>638416</v>
      </c>
      <c r="G65" s="68">
        <v>1472596</v>
      </c>
      <c r="H65" s="68">
        <v>1569863</v>
      </c>
      <c r="I65" s="68">
        <v>1666380</v>
      </c>
      <c r="J65" s="26">
        <f t="shared" si="8"/>
        <v>6.1481161094949055E-2</v>
      </c>
      <c r="K65" s="25">
        <f t="shared" si="9"/>
        <v>96517</v>
      </c>
      <c r="L65" s="26">
        <f t="shared" ref="L65" si="11">I65/$I$64</f>
        <v>0.83789056607568457</v>
      </c>
    </row>
    <row r="66" spans="2:12" x14ac:dyDescent="0.25">
      <c r="B66" s="22"/>
      <c r="C66" s="28"/>
      <c r="D66" s="29" t="s">
        <v>34</v>
      </c>
      <c r="E66" s="30">
        <v>137122</v>
      </c>
      <c r="F66" s="30">
        <v>136573</v>
      </c>
      <c r="G66" s="30">
        <v>280521</v>
      </c>
      <c r="H66" s="30">
        <v>316875</v>
      </c>
      <c r="I66" s="30">
        <v>322400</v>
      </c>
      <c r="J66" s="31">
        <f>IFERROR(I66/H66-1,"-")</f>
        <v>1.7435897435897463E-2</v>
      </c>
      <c r="K66" s="30">
        <f>IFERROR(I66-H66,"-")</f>
        <v>5525</v>
      </c>
      <c r="L66" s="31">
        <f>IFERROR(I66/I64,"-")</f>
        <v>0.1621094339243154</v>
      </c>
    </row>
    <row r="67" spans="2:12" x14ac:dyDescent="0.25">
      <c r="B67" s="22"/>
      <c r="C67" s="32" t="s">
        <v>22</v>
      </c>
      <c r="D67" s="33" t="s">
        <v>32</v>
      </c>
      <c r="E67" s="71">
        <v>6.3173322576307651</v>
      </c>
      <c r="F67" s="71">
        <v>5.5219885141008653</v>
      </c>
      <c r="G67" s="71">
        <v>6.81836284648623</v>
      </c>
      <c r="H67" s="71">
        <v>6.7723569064660403</v>
      </c>
      <c r="I67" s="71">
        <v>6.910044821236232</v>
      </c>
      <c r="J67" s="45">
        <f t="shared" si="8"/>
        <v>2.0330871020505681E-2</v>
      </c>
      <c r="K67" s="46">
        <f t="shared" si="9"/>
        <v>0.13768791477019171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6.1436409624489263</v>
      </c>
      <c r="F68" s="72">
        <f t="shared" si="12"/>
        <v>5.4757354833176084</v>
      </c>
      <c r="G68" s="72">
        <f t="shared" si="12"/>
        <v>6.9692850855190303</v>
      </c>
      <c r="H68" s="72">
        <f t="shared" si="12"/>
        <v>6.8539201732403097</v>
      </c>
      <c r="I68" s="72">
        <f t="shared" si="12"/>
        <v>7.063027169075573</v>
      </c>
      <c r="J68" s="49">
        <f t="shared" si="8"/>
        <v>3.0509108736293422E-2</v>
      </c>
      <c r="K68" s="50">
        <f t="shared" si="9"/>
        <v>0.20910699583526338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7.0010211375472275</v>
      </c>
      <c r="F69" s="52">
        <f t="shared" ref="F69:I69" si="13">IFERROR(F66/F60,"-")</f>
        <v>5.7489897289105913</v>
      </c>
      <c r="G69" s="52">
        <f t="shared" si="13"/>
        <v>6.1223728147711647</v>
      </c>
      <c r="H69" s="52">
        <f t="shared" si="13"/>
        <v>6.3953136352627755</v>
      </c>
      <c r="I69" s="52">
        <f t="shared" si="13"/>
        <v>6.214340786430224</v>
      </c>
      <c r="J69" s="43">
        <f>IFERROR(I69/H69-1,"-")</f>
        <v>-2.8297728485854878E-2</v>
      </c>
      <c r="K69" s="42">
        <f>IFERROR(I69-H69,"-")</f>
        <v>-0.18097284883255149</v>
      </c>
      <c r="L69" s="83">
        <f>IFERROR(I69/I67,"-")</f>
        <v>0.89931989548491176</v>
      </c>
    </row>
    <row r="70" spans="2:12" x14ac:dyDescent="0.25">
      <c r="B70" s="22"/>
      <c r="C70" s="53" t="s">
        <v>36</v>
      </c>
      <c r="D70" s="18" t="s">
        <v>32</v>
      </c>
      <c r="E70" s="75">
        <v>0.49125694136118242</v>
      </c>
      <c r="F70" s="75">
        <v>0.48201408869433904</v>
      </c>
      <c r="G70" s="75">
        <v>0.74892677369097149</v>
      </c>
      <c r="H70" s="75">
        <v>0.81331329152256404</v>
      </c>
      <c r="I70" s="75">
        <v>0.84524916570756325</v>
      </c>
      <c r="J70" s="75">
        <f t="shared" si="8"/>
        <v>3.9266386665357089E-2</v>
      </c>
      <c r="K70" s="54">
        <f t="shared" si="9"/>
        <v>3.1935874184999213E-2</v>
      </c>
      <c r="L70" s="20"/>
    </row>
    <row r="71" spans="2:12" x14ac:dyDescent="0.25">
      <c r="B71" s="22"/>
      <c r="C71" s="55"/>
      <c r="D71" s="24" t="s">
        <v>33</v>
      </c>
      <c r="E71" s="76">
        <v>0.58674350442618195</v>
      </c>
      <c r="F71" s="76">
        <v>0.61734478770601819</v>
      </c>
      <c r="G71" s="76">
        <v>0.84878834356712252</v>
      </c>
      <c r="H71" s="76">
        <v>0.9159504223366709</v>
      </c>
      <c r="I71" s="76">
        <v>0.95750805881643142</v>
      </c>
      <c r="J71" s="76">
        <f t="shared" si="8"/>
        <v>4.5371054443911207E-2</v>
      </c>
      <c r="K71" s="56">
        <f t="shared" si="9"/>
        <v>4.1557636479760518E-2</v>
      </c>
      <c r="L71" s="26"/>
    </row>
    <row r="72" spans="2:12" x14ac:dyDescent="0.25">
      <c r="B72" s="22"/>
      <c r="C72" s="57"/>
      <c r="D72" s="29" t="s">
        <v>34</v>
      </c>
      <c r="E72" s="77">
        <v>0.3144783615806252</v>
      </c>
      <c r="F72" s="77">
        <v>0.2380639448335489</v>
      </c>
      <c r="G72" s="77">
        <v>0.46298234032018487</v>
      </c>
      <c r="H72" s="77">
        <v>0.52298234032018487</v>
      </c>
      <c r="I72" s="77">
        <v>0.52631407106545947</v>
      </c>
      <c r="J72" s="31">
        <f>IFERROR(I72/H72-1,"-")</f>
        <v>6.3706371867831013E-3</v>
      </c>
      <c r="K72" s="30">
        <f>IFERROR(I72-H72,"-")</f>
        <v>3.331730745274597E-3</v>
      </c>
      <c r="L72" s="31">
        <f>IFERROR(I72/I70,"-")</f>
        <v>0.62267328075370387</v>
      </c>
    </row>
    <row r="73" spans="2:12" x14ac:dyDescent="0.25">
      <c r="B73" s="22"/>
      <c r="C73" s="59" t="s">
        <v>41</v>
      </c>
      <c r="D73" s="33" t="s">
        <v>32</v>
      </c>
      <c r="E73" s="69">
        <v>3786</v>
      </c>
      <c r="F73" s="69">
        <v>4393</v>
      </c>
      <c r="G73" s="69">
        <v>6413</v>
      </c>
      <c r="H73" s="69">
        <v>6356</v>
      </c>
      <c r="I73" s="69">
        <v>6429</v>
      </c>
      <c r="J73" s="45">
        <f t="shared" si="8"/>
        <v>1.1485210824417891E-2</v>
      </c>
      <c r="K73" s="34">
        <f t="shared" si="9"/>
        <v>73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2472</v>
      </c>
      <c r="F74" s="70">
        <v>2822</v>
      </c>
      <c r="G74" s="70">
        <v>4753</v>
      </c>
      <c r="H74" s="70">
        <v>4696</v>
      </c>
      <c r="I74" s="70">
        <v>4755</v>
      </c>
      <c r="J74" s="49">
        <f t="shared" si="8"/>
        <v>1.2563884156729044E-2</v>
      </c>
      <c r="K74" s="37">
        <f t="shared" si="9"/>
        <v>59</v>
      </c>
      <c r="L74" s="49">
        <f t="shared" ref="L74" si="14">I74/$I$73</f>
        <v>0.73961735884274382</v>
      </c>
    </row>
    <row r="75" spans="2:12" x14ac:dyDescent="0.25">
      <c r="B75" s="61"/>
      <c r="C75" s="40"/>
      <c r="D75" s="41" t="s">
        <v>34</v>
      </c>
      <c r="E75" s="42">
        <v>1314</v>
      </c>
      <c r="F75" s="42">
        <v>1571</v>
      </c>
      <c r="G75" s="42">
        <v>1660</v>
      </c>
      <c r="H75" s="42">
        <v>1660</v>
      </c>
      <c r="I75" s="42">
        <v>1674</v>
      </c>
      <c r="J75" s="43">
        <f>IFERROR(I75/H75-1,"-")</f>
        <v>8.4337349397589634E-3</v>
      </c>
      <c r="K75" s="42">
        <f>IFERROR(I75-H75,"-")</f>
        <v>14</v>
      </c>
      <c r="L75" s="83">
        <f>IFERROR(I75/I73,"-")</f>
        <v>0.26038264115725618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2D15C-7A99-4230-B7F0-58E683A7504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B9076-E800-4583-BCC3-A9411C3A0818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271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226</v>
      </c>
      <c r="D8" s="205" t="s">
        <v>227</v>
      </c>
      <c r="E8" s="205" t="s">
        <v>228</v>
      </c>
      <c r="F8" s="205" t="s">
        <v>229</v>
      </c>
      <c r="G8" s="205" t="s">
        <v>230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226</v>
      </c>
      <c r="M8" s="205" t="s">
        <v>227</v>
      </c>
      <c r="N8" s="205" t="s">
        <v>228</v>
      </c>
      <c r="O8" s="205" t="s">
        <v>229</v>
      </c>
      <c r="P8" s="205" t="s">
        <v>230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54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98256</v>
      </c>
      <c r="D10" s="209">
        <v>492922</v>
      </c>
      <c r="E10" s="209">
        <v>515139</v>
      </c>
      <c r="F10" s="209">
        <v>522346</v>
      </c>
      <c r="G10" s="209">
        <v>527853</v>
      </c>
      <c r="H10" s="210">
        <f t="shared" ref="H10:H22" si="0">IFERROR(G10/F10-1,"-")</f>
        <v>1.0542820276215448E-2</v>
      </c>
      <c r="I10" s="210">
        <f t="shared" ref="I10:I22" si="1">G10/G$10</f>
        <v>1</v>
      </c>
      <c r="K10" s="187" t="s">
        <v>70</v>
      </c>
      <c r="L10" s="209">
        <v>7010</v>
      </c>
      <c r="M10" s="209">
        <v>27665</v>
      </c>
      <c r="N10" s="209">
        <v>27025</v>
      </c>
      <c r="O10" s="209">
        <v>27263</v>
      </c>
      <c r="P10" s="209">
        <v>27881</v>
      </c>
      <c r="Q10" s="210">
        <f t="shared" ref="Q10:Q22" si="2">IFERROR(P10/O10-1,"-")</f>
        <v>2.2668084950298928E-2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51096</v>
      </c>
      <c r="D11" s="191">
        <v>95389</v>
      </c>
      <c r="E11" s="191">
        <v>102734</v>
      </c>
      <c r="F11" s="191">
        <v>83187</v>
      </c>
      <c r="G11" s="191">
        <v>96564</v>
      </c>
      <c r="H11" s="192">
        <f t="shared" si="0"/>
        <v>0.16080637599624947</v>
      </c>
      <c r="I11" s="192">
        <f t="shared" si="1"/>
        <v>0.18293729504236975</v>
      </c>
      <c r="J11" s="103"/>
      <c r="K11" s="190" t="s">
        <v>99</v>
      </c>
      <c r="L11" s="191">
        <v>4609</v>
      </c>
      <c r="M11" s="191">
        <v>3119</v>
      </c>
      <c r="N11" s="191">
        <v>4230</v>
      </c>
      <c r="O11" s="191">
        <v>1546</v>
      </c>
      <c r="P11" s="191">
        <v>2295</v>
      </c>
      <c r="Q11" s="192">
        <f t="shared" si="2"/>
        <v>0.48447606727037518</v>
      </c>
      <c r="R11" s="192">
        <f t="shared" si="3"/>
        <v>8.2314120727377066E-2</v>
      </c>
    </row>
    <row r="12" spans="1:18" x14ac:dyDescent="0.25">
      <c r="B12" s="194" t="s">
        <v>105</v>
      </c>
      <c r="C12" s="195">
        <v>35226</v>
      </c>
      <c r="D12" s="195">
        <v>42035</v>
      </c>
      <c r="E12" s="195">
        <v>43979</v>
      </c>
      <c r="F12" s="195">
        <v>28848</v>
      </c>
      <c r="G12" s="195">
        <v>34939</v>
      </c>
      <c r="H12" s="196">
        <f t="shared" si="0"/>
        <v>0.21114115363283426</v>
      </c>
      <c r="I12" s="196">
        <f t="shared" si="1"/>
        <v>6.6190776598787915E-2</v>
      </c>
      <c r="J12" s="103"/>
      <c r="K12" s="194" t="s">
        <v>105</v>
      </c>
      <c r="L12" s="195">
        <v>4118</v>
      </c>
      <c r="M12" s="195">
        <v>2392</v>
      </c>
      <c r="N12" s="195">
        <v>3302</v>
      </c>
      <c r="O12" s="195">
        <v>835</v>
      </c>
      <c r="P12" s="195">
        <v>1138</v>
      </c>
      <c r="Q12" s="196">
        <f t="shared" si="2"/>
        <v>0.36287425149700603</v>
      </c>
      <c r="R12" s="196">
        <f t="shared" si="3"/>
        <v>4.0816326530612242E-2</v>
      </c>
    </row>
    <row r="13" spans="1:18" x14ac:dyDescent="0.25">
      <c r="B13" s="194" t="s">
        <v>102</v>
      </c>
      <c r="C13" s="195">
        <v>15870</v>
      </c>
      <c r="D13" s="195">
        <v>53354</v>
      </c>
      <c r="E13" s="195">
        <v>58755</v>
      </c>
      <c r="F13" s="195">
        <v>54339</v>
      </c>
      <c r="G13" s="195">
        <v>61625</v>
      </c>
      <c r="H13" s="196">
        <f t="shared" si="0"/>
        <v>0.13408417527006389</v>
      </c>
      <c r="I13" s="196">
        <f t="shared" si="1"/>
        <v>0.11674651844358183</v>
      </c>
      <c r="J13" s="103"/>
      <c r="K13" s="194" t="s">
        <v>102</v>
      </c>
      <c r="L13" s="195">
        <v>491</v>
      </c>
      <c r="M13" s="195">
        <v>727</v>
      </c>
      <c r="N13" s="195">
        <v>928</v>
      </c>
      <c r="O13" s="195">
        <v>711</v>
      </c>
      <c r="P13" s="195">
        <v>1157</v>
      </c>
      <c r="Q13" s="196">
        <f t="shared" si="2"/>
        <v>0.62728551336146277</v>
      </c>
      <c r="R13" s="196">
        <f>P13/P$10</f>
        <v>4.1497794196764824E-2</v>
      </c>
    </row>
    <row r="14" spans="1:18" x14ac:dyDescent="0.25">
      <c r="B14" s="190" t="s">
        <v>109</v>
      </c>
      <c r="C14" s="191">
        <v>47160</v>
      </c>
      <c r="D14" s="191">
        <v>397533</v>
      </c>
      <c r="E14" s="191">
        <v>412405</v>
      </c>
      <c r="F14" s="191">
        <v>439159</v>
      </c>
      <c r="G14" s="191">
        <v>431289</v>
      </c>
      <c r="H14" s="192">
        <f t="shared" si="0"/>
        <v>-1.7920616450989302E-2</v>
      </c>
      <c r="I14" s="192">
        <f t="shared" si="1"/>
        <v>0.81706270495763023</v>
      </c>
      <c r="J14" s="103"/>
      <c r="K14" s="190" t="s">
        <v>109</v>
      </c>
      <c r="L14" s="191">
        <v>2401</v>
      </c>
      <c r="M14" s="191">
        <v>24546</v>
      </c>
      <c r="N14" s="191">
        <v>22795</v>
      </c>
      <c r="O14" s="191">
        <v>25717</v>
      </c>
      <c r="P14" s="191">
        <v>25586</v>
      </c>
      <c r="Q14" s="192">
        <f t="shared" si="2"/>
        <v>-5.0939067542870031E-3</v>
      </c>
      <c r="R14" s="192">
        <f t="shared" si="3"/>
        <v>0.91768587927262291</v>
      </c>
    </row>
    <row r="15" spans="1:18" x14ac:dyDescent="0.25">
      <c r="B15" s="194" t="s">
        <v>112</v>
      </c>
      <c r="C15" s="195">
        <v>2070</v>
      </c>
      <c r="D15" s="195">
        <v>178988</v>
      </c>
      <c r="E15" s="195">
        <v>184675</v>
      </c>
      <c r="F15" s="195">
        <v>205684</v>
      </c>
      <c r="G15" s="195">
        <v>199678</v>
      </c>
      <c r="H15" s="196">
        <f t="shared" si="0"/>
        <v>-2.9200132241691157E-2</v>
      </c>
      <c r="I15" s="196">
        <f t="shared" si="1"/>
        <v>0.37828334782600459</v>
      </c>
      <c r="J15" s="103"/>
      <c r="K15" s="194" t="s">
        <v>112</v>
      </c>
      <c r="L15" s="195">
        <v>43</v>
      </c>
      <c r="M15" s="195">
        <v>10919</v>
      </c>
      <c r="N15" s="195">
        <v>8569</v>
      </c>
      <c r="O15" s="195">
        <v>11275</v>
      </c>
      <c r="P15" s="195">
        <v>11474</v>
      </c>
      <c r="Q15" s="196">
        <f t="shared" si="2"/>
        <v>1.7649667405764902E-2</v>
      </c>
      <c r="R15" s="196">
        <f t="shared" si="3"/>
        <v>0.41153473691761416</v>
      </c>
    </row>
    <row r="16" spans="1:18" x14ac:dyDescent="0.25">
      <c r="B16" s="194" t="s">
        <v>115</v>
      </c>
      <c r="C16" s="195">
        <v>6172</v>
      </c>
      <c r="D16" s="195">
        <v>44901</v>
      </c>
      <c r="E16" s="195">
        <v>45431</v>
      </c>
      <c r="F16" s="195">
        <v>45472</v>
      </c>
      <c r="G16" s="195">
        <v>47720</v>
      </c>
      <c r="H16" s="196">
        <f t="shared" si="0"/>
        <v>4.9437016185784666E-2</v>
      </c>
      <c r="I16" s="196">
        <f t="shared" si="1"/>
        <v>9.0403957162316029E-2</v>
      </c>
      <c r="J16" s="103"/>
      <c r="K16" s="194" t="s">
        <v>115</v>
      </c>
      <c r="L16" s="195">
        <v>333</v>
      </c>
      <c r="M16" s="195">
        <v>1856</v>
      </c>
      <c r="N16" s="195">
        <v>1897</v>
      </c>
      <c r="O16" s="195">
        <v>2300</v>
      </c>
      <c r="P16" s="195">
        <v>2595</v>
      </c>
      <c r="Q16" s="196">
        <f t="shared" si="2"/>
        <v>0.12826086956521743</v>
      </c>
      <c r="R16" s="196">
        <f t="shared" si="3"/>
        <v>9.3074136508733543E-2</v>
      </c>
    </row>
    <row r="17" spans="2:22" x14ac:dyDescent="0.25">
      <c r="B17" s="194" t="s">
        <v>118</v>
      </c>
      <c r="C17" s="195">
        <v>6524</v>
      </c>
      <c r="D17" s="195">
        <v>22093</v>
      </c>
      <c r="E17" s="195">
        <v>24699</v>
      </c>
      <c r="F17" s="195">
        <v>26464</v>
      </c>
      <c r="G17" s="195">
        <v>23262</v>
      </c>
      <c r="H17" s="196">
        <f t="shared" si="0"/>
        <v>-0.12099455864570741</v>
      </c>
      <c r="I17" s="196">
        <f t="shared" si="1"/>
        <v>4.406908741638297E-2</v>
      </c>
      <c r="J17" s="103"/>
      <c r="K17" s="194" t="s">
        <v>118</v>
      </c>
      <c r="L17" s="195">
        <v>524</v>
      </c>
      <c r="M17" s="195">
        <v>3295</v>
      </c>
      <c r="N17" s="195">
        <v>3144</v>
      </c>
      <c r="O17" s="195">
        <v>3350</v>
      </c>
      <c r="P17" s="195">
        <v>2501</v>
      </c>
      <c r="Q17" s="196">
        <f t="shared" si="2"/>
        <v>-0.25343283582089549</v>
      </c>
      <c r="R17" s="196">
        <f t="shared" si="3"/>
        <v>8.9702664897241852E-2</v>
      </c>
    </row>
    <row r="18" spans="2:22" x14ac:dyDescent="0.25">
      <c r="B18" s="194" t="s">
        <v>125</v>
      </c>
      <c r="C18" s="195">
        <v>684</v>
      </c>
      <c r="D18" s="195">
        <v>20024</v>
      </c>
      <c r="E18" s="195">
        <v>18450</v>
      </c>
      <c r="F18" s="195">
        <v>18174</v>
      </c>
      <c r="G18" s="195">
        <v>16778</v>
      </c>
      <c r="H18" s="196">
        <f t="shared" si="0"/>
        <v>-7.6813029602729177E-2</v>
      </c>
      <c r="I18" s="196">
        <f t="shared" si="1"/>
        <v>3.1785364485945898E-2</v>
      </c>
      <c r="J18" s="103"/>
      <c r="K18" s="194" t="s">
        <v>125</v>
      </c>
      <c r="L18" s="195">
        <v>27</v>
      </c>
      <c r="M18" s="195">
        <v>1169</v>
      </c>
      <c r="N18" s="195">
        <v>1166</v>
      </c>
      <c r="O18" s="195">
        <v>681</v>
      </c>
      <c r="P18" s="195">
        <v>676</v>
      </c>
      <c r="Q18" s="196">
        <f t="shared" si="2"/>
        <v>-7.342143906020504E-3</v>
      </c>
      <c r="R18" s="196">
        <f t="shared" si="3"/>
        <v>2.4245902227323268E-2</v>
      </c>
    </row>
    <row r="19" spans="2:22" x14ac:dyDescent="0.25">
      <c r="B19" s="194" t="s">
        <v>121</v>
      </c>
      <c r="C19" s="195">
        <v>1526</v>
      </c>
      <c r="D19" s="195">
        <v>17148</v>
      </c>
      <c r="E19" s="195">
        <v>14198</v>
      </c>
      <c r="F19" s="195">
        <v>17242</v>
      </c>
      <c r="G19" s="195">
        <v>14115</v>
      </c>
      <c r="H19" s="196">
        <f t="shared" si="0"/>
        <v>-0.18135947105904182</v>
      </c>
      <c r="I19" s="196">
        <f t="shared" si="1"/>
        <v>2.6740399315718581E-2</v>
      </c>
      <c r="J19" s="103"/>
      <c r="K19" s="194" t="s">
        <v>121</v>
      </c>
      <c r="L19" s="195">
        <v>36</v>
      </c>
      <c r="M19" s="195">
        <v>601</v>
      </c>
      <c r="N19" s="195">
        <v>429</v>
      </c>
      <c r="O19" s="195">
        <v>535</v>
      </c>
      <c r="P19" s="195">
        <v>621</v>
      </c>
      <c r="Q19" s="196">
        <f t="shared" si="2"/>
        <v>0.1607476635514018</v>
      </c>
      <c r="R19" s="196">
        <f t="shared" si="3"/>
        <v>2.2273232667407911E-2</v>
      </c>
    </row>
    <row r="20" spans="2:22" x14ac:dyDescent="0.25">
      <c r="B20" s="194" t="s">
        <v>130</v>
      </c>
      <c r="C20" s="195">
        <v>98</v>
      </c>
      <c r="D20" s="195">
        <v>7278</v>
      </c>
      <c r="E20" s="195">
        <v>7016</v>
      </c>
      <c r="F20" s="195">
        <v>5537</v>
      </c>
      <c r="G20" s="195">
        <v>7036</v>
      </c>
      <c r="H20" s="196">
        <f t="shared" si="0"/>
        <v>0.27072421889109632</v>
      </c>
      <c r="I20" s="196">
        <f t="shared" si="1"/>
        <v>1.3329468620998649E-2</v>
      </c>
      <c r="J20" s="103"/>
      <c r="K20" s="194" t="s">
        <v>130</v>
      </c>
      <c r="L20" s="195">
        <v>0</v>
      </c>
      <c r="M20" s="195">
        <v>435</v>
      </c>
      <c r="N20" s="195">
        <v>288</v>
      </c>
      <c r="O20" s="195">
        <v>256</v>
      </c>
      <c r="P20" s="195">
        <v>430</v>
      </c>
      <c r="Q20" s="196">
        <f t="shared" si="2"/>
        <v>0.6796875</v>
      </c>
      <c r="R20" s="196">
        <f t="shared" si="3"/>
        <v>1.5422689286610954E-2</v>
      </c>
    </row>
    <row r="21" spans="2:22" x14ac:dyDescent="0.25">
      <c r="B21" s="194" t="s">
        <v>133</v>
      </c>
      <c r="C21" s="195">
        <v>378</v>
      </c>
      <c r="D21" s="195">
        <v>6203</v>
      </c>
      <c r="E21" s="195">
        <v>7422</v>
      </c>
      <c r="F21" s="195">
        <v>6530</v>
      </c>
      <c r="G21" s="195">
        <v>5262</v>
      </c>
      <c r="H21" s="196">
        <f t="shared" si="0"/>
        <v>-0.1941807044410413</v>
      </c>
      <c r="I21" s="196">
        <f t="shared" si="1"/>
        <v>9.9686844632880748E-3</v>
      </c>
      <c r="J21" s="103"/>
      <c r="K21" s="194" t="s">
        <v>133</v>
      </c>
      <c r="L21" s="195">
        <v>0</v>
      </c>
      <c r="M21" s="195">
        <v>239</v>
      </c>
      <c r="N21" s="195">
        <v>384</v>
      </c>
      <c r="O21" s="195">
        <v>175</v>
      </c>
      <c r="P21" s="195">
        <v>136</v>
      </c>
      <c r="Q21" s="196">
        <f t="shared" si="2"/>
        <v>-0.22285714285714286</v>
      </c>
      <c r="R21" s="196">
        <f t="shared" si="3"/>
        <v>4.8778738208816036E-3</v>
      </c>
    </row>
    <row r="22" spans="2:22" x14ac:dyDescent="0.25">
      <c r="B22" s="199" t="s">
        <v>147</v>
      </c>
      <c r="C22" s="200">
        <f>C14-SUM(C15:C21)</f>
        <v>29708</v>
      </c>
      <c r="D22" s="200">
        <f>D14-SUM(D15:D21)</f>
        <v>100898</v>
      </c>
      <c r="E22" s="200">
        <f>E14-SUM(E15:E21)</f>
        <v>110514</v>
      </c>
      <c r="F22" s="200">
        <f>F14-SUM(F15:F21)</f>
        <v>114056</v>
      </c>
      <c r="G22" s="200">
        <f>G14-SUM(G15:G21)</f>
        <v>117438</v>
      </c>
      <c r="H22" s="201">
        <f t="shared" si="0"/>
        <v>2.9652100722452168E-2</v>
      </c>
      <c r="I22" s="201">
        <f t="shared" si="1"/>
        <v>0.22248239566697547</v>
      </c>
      <c r="J22" s="103"/>
      <c r="K22" s="199" t="s">
        <v>147</v>
      </c>
      <c r="L22" s="200">
        <f>L14-SUM(L15:L21)</f>
        <v>1438</v>
      </c>
      <c r="M22" s="200">
        <f>M14-SUM(M15:M21)</f>
        <v>6032</v>
      </c>
      <c r="N22" s="200">
        <f>N14-SUM(N15:N21)</f>
        <v>6918</v>
      </c>
      <c r="O22" s="200">
        <f>O14-SUM(O15:O21)</f>
        <v>7145</v>
      </c>
      <c r="P22" s="200">
        <f>P14-SUM(P15:P21)</f>
        <v>7153</v>
      </c>
      <c r="Q22" s="201">
        <f t="shared" si="2"/>
        <v>1.1196641007698016E-3</v>
      </c>
      <c r="R22" s="201">
        <f t="shared" si="3"/>
        <v>0.25655464294680963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38183</v>
      </c>
      <c r="D24" s="209">
        <v>193762</v>
      </c>
      <c r="E24" s="209">
        <v>195829</v>
      </c>
      <c r="F24" s="209">
        <v>193488</v>
      </c>
      <c r="G24" s="209">
        <v>193477</v>
      </c>
      <c r="H24" s="210">
        <f t="shared" ref="H24:H36" si="4">IFERROR(G24/F24-1,"-")</f>
        <v>-5.685107086739194E-5</v>
      </c>
      <c r="I24" s="210">
        <f t="shared" ref="I24:I36" si="5">G24/G$10</f>
        <v>0.36653575900866342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19959</v>
      </c>
      <c r="D25" s="191">
        <v>18655</v>
      </c>
      <c r="E25" s="191">
        <v>19959</v>
      </c>
      <c r="F25" s="191">
        <v>10288</v>
      </c>
      <c r="G25" s="191">
        <v>13690</v>
      </c>
      <c r="H25" s="192">
        <f t="shared" si="4"/>
        <v>0.33067651632970452</v>
      </c>
      <c r="I25" s="192">
        <f t="shared" si="5"/>
        <v>2.5935250912659396E-2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12714</v>
      </c>
      <c r="D26" s="195">
        <v>8709</v>
      </c>
      <c r="E26" s="195">
        <v>8481</v>
      </c>
      <c r="F26" s="195">
        <v>4118</v>
      </c>
      <c r="G26" s="195">
        <v>5832</v>
      </c>
      <c r="H26" s="196">
        <f t="shared" si="4"/>
        <v>0.41622146673142302</v>
      </c>
      <c r="I26" s="196">
        <f t="shared" si="5"/>
        <v>1.1048530556802745E-2</v>
      </c>
    </row>
    <row r="27" spans="2:22" x14ac:dyDescent="0.25">
      <c r="B27" s="194" t="s">
        <v>102</v>
      </c>
      <c r="C27" s="195">
        <v>7245</v>
      </c>
      <c r="D27" s="195">
        <v>9946</v>
      </c>
      <c r="E27" s="195">
        <v>11478</v>
      </c>
      <c r="F27" s="195">
        <v>6170</v>
      </c>
      <c r="G27" s="195">
        <v>7858</v>
      </c>
      <c r="H27" s="196">
        <f t="shared" si="4"/>
        <v>0.273581847649919</v>
      </c>
      <c r="I27" s="196">
        <f t="shared" si="5"/>
        <v>1.4886720355856649E-2</v>
      </c>
    </row>
    <row r="28" spans="2:22" x14ac:dyDescent="0.25">
      <c r="B28" s="190" t="s">
        <v>109</v>
      </c>
      <c r="C28" s="191">
        <v>18224</v>
      </c>
      <c r="D28" s="191">
        <v>175107</v>
      </c>
      <c r="E28" s="191">
        <v>175870</v>
      </c>
      <c r="F28" s="191">
        <v>183200</v>
      </c>
      <c r="G28" s="191">
        <v>179787</v>
      </c>
      <c r="H28" s="192">
        <f t="shared" si="4"/>
        <v>-1.8629912663755466E-2</v>
      </c>
      <c r="I28" s="192">
        <f t="shared" si="5"/>
        <v>0.34060050809600401</v>
      </c>
    </row>
    <row r="29" spans="2:22" x14ac:dyDescent="0.25">
      <c r="B29" s="194" t="s">
        <v>112</v>
      </c>
      <c r="C29" s="195">
        <v>719</v>
      </c>
      <c r="D29" s="195">
        <v>83247</v>
      </c>
      <c r="E29" s="195">
        <v>86309</v>
      </c>
      <c r="F29" s="195">
        <v>94631</v>
      </c>
      <c r="G29" s="195">
        <v>93648</v>
      </c>
      <c r="H29" s="196">
        <f t="shared" si="4"/>
        <v>-1.0387716498821753E-2</v>
      </c>
      <c r="I29" s="196">
        <f t="shared" si="5"/>
        <v>0.17741302976396839</v>
      </c>
    </row>
    <row r="30" spans="2:22" x14ac:dyDescent="0.25">
      <c r="B30" s="194" t="s">
        <v>115</v>
      </c>
      <c r="C30" s="195">
        <v>2469</v>
      </c>
      <c r="D30" s="195">
        <v>20122</v>
      </c>
      <c r="E30" s="195">
        <v>19986</v>
      </c>
      <c r="F30" s="195">
        <v>19428</v>
      </c>
      <c r="G30" s="195">
        <v>19040</v>
      </c>
      <c r="H30" s="196">
        <f t="shared" si="4"/>
        <v>-1.9971175622812476E-2</v>
      </c>
      <c r="I30" s="196">
        <f t="shared" si="5"/>
        <v>3.6070648457051491E-2</v>
      </c>
    </row>
    <row r="31" spans="2:22" x14ac:dyDescent="0.25">
      <c r="B31" s="194" t="s">
        <v>118</v>
      </c>
      <c r="C31" s="195">
        <v>2182</v>
      </c>
      <c r="D31" s="195">
        <v>7971</v>
      </c>
      <c r="E31" s="195">
        <v>7941</v>
      </c>
      <c r="F31" s="195">
        <v>6954</v>
      </c>
      <c r="G31" s="195">
        <v>5625</v>
      </c>
      <c r="H31" s="196">
        <f t="shared" si="4"/>
        <v>-0.19111302847282141</v>
      </c>
      <c r="I31" s="196">
        <f t="shared" si="5"/>
        <v>1.0656375922842154E-2</v>
      </c>
    </row>
    <row r="32" spans="2:22" x14ac:dyDescent="0.25">
      <c r="B32" s="194" t="s">
        <v>125</v>
      </c>
      <c r="C32" s="195">
        <v>277</v>
      </c>
      <c r="D32" s="195">
        <v>9891</v>
      </c>
      <c r="E32" s="195">
        <v>8455</v>
      </c>
      <c r="F32" s="195">
        <v>7780</v>
      </c>
      <c r="G32" s="195">
        <v>7841</v>
      </c>
      <c r="H32" s="196">
        <f t="shared" si="4"/>
        <v>7.8406169665810044E-3</v>
      </c>
      <c r="I32" s="196">
        <f t="shared" si="5"/>
        <v>1.4854514419734281E-2</v>
      </c>
    </row>
    <row r="33" spans="2:9" x14ac:dyDescent="0.25">
      <c r="B33" s="194" t="s">
        <v>121</v>
      </c>
      <c r="C33" s="195">
        <v>931</v>
      </c>
      <c r="D33" s="195">
        <v>10009</v>
      </c>
      <c r="E33" s="195">
        <v>7786</v>
      </c>
      <c r="F33" s="195">
        <v>9419</v>
      </c>
      <c r="G33" s="195">
        <v>8292</v>
      </c>
      <c r="H33" s="196">
        <f t="shared" si="4"/>
        <v>-0.11965176770357788</v>
      </c>
      <c r="I33" s="196">
        <f t="shared" si="5"/>
        <v>1.5708918960392382E-2</v>
      </c>
    </row>
    <row r="34" spans="2:9" x14ac:dyDescent="0.25">
      <c r="B34" s="194" t="s">
        <v>130</v>
      </c>
      <c r="C34" s="195">
        <v>28</v>
      </c>
      <c r="D34" s="195">
        <v>3487</v>
      </c>
      <c r="E34" s="195">
        <v>2760</v>
      </c>
      <c r="F34" s="195">
        <v>2394</v>
      </c>
      <c r="G34" s="195">
        <v>2745</v>
      </c>
      <c r="H34" s="196">
        <f t="shared" si="4"/>
        <v>0.14661654135338353</v>
      </c>
      <c r="I34" s="196">
        <f t="shared" si="5"/>
        <v>5.2003114503469715E-3</v>
      </c>
    </row>
    <row r="35" spans="2:9" x14ac:dyDescent="0.25">
      <c r="B35" s="194" t="s">
        <v>133</v>
      </c>
      <c r="C35" s="195">
        <v>85</v>
      </c>
      <c r="D35" s="195">
        <v>2177</v>
      </c>
      <c r="E35" s="195">
        <v>2432</v>
      </c>
      <c r="F35" s="195">
        <v>2105</v>
      </c>
      <c r="G35" s="195">
        <v>2092</v>
      </c>
      <c r="H35" s="196">
        <f t="shared" si="4"/>
        <v>-6.1757719714964354E-3</v>
      </c>
      <c r="I35" s="196">
        <f t="shared" si="5"/>
        <v>3.963224609881918E-3</v>
      </c>
    </row>
    <row r="36" spans="2:9" x14ac:dyDescent="0.25">
      <c r="B36" s="199" t="s">
        <v>147</v>
      </c>
      <c r="C36" s="200">
        <f>C28-SUM(C29:C35)</f>
        <v>11533</v>
      </c>
      <c r="D36" s="200">
        <f>D28-SUM(D29:D35)</f>
        <v>38203</v>
      </c>
      <c r="E36" s="200">
        <f>E28-SUM(E29:E35)</f>
        <v>40201</v>
      </c>
      <c r="F36" s="200">
        <f>F28-SUM(F29:F35)</f>
        <v>40489</v>
      </c>
      <c r="G36" s="200">
        <f>G28-SUM(G29:G35)</f>
        <v>40504</v>
      </c>
      <c r="H36" s="201">
        <f t="shared" si="4"/>
        <v>3.7047099212128565E-4</v>
      </c>
      <c r="I36" s="201">
        <f t="shared" si="5"/>
        <v>7.6733484511786423E-2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16433</v>
      </c>
      <c r="D38" s="209">
        <v>130288</v>
      </c>
      <c r="E38" s="209">
        <v>133258</v>
      </c>
      <c r="F38" s="209">
        <v>137876</v>
      </c>
      <c r="G38" s="209">
        <v>134198</v>
      </c>
      <c r="H38" s="210">
        <f t="shared" ref="H38:H50" si="6">IFERROR(G38/F38-1,"-")</f>
        <v>-2.6676143781368733E-2</v>
      </c>
      <c r="I38" s="210">
        <f t="shared" ref="I38:I50" si="7">G38/G$10</f>
        <v>0.25423365974996825</v>
      </c>
    </row>
    <row r="39" spans="2:9" x14ac:dyDescent="0.25">
      <c r="B39" s="190" t="s">
        <v>99</v>
      </c>
      <c r="C39" s="191">
        <v>5953</v>
      </c>
      <c r="D39" s="191">
        <v>13874</v>
      </c>
      <c r="E39" s="191">
        <v>13590</v>
      </c>
      <c r="F39" s="191">
        <v>9506</v>
      </c>
      <c r="G39" s="191">
        <v>13237</v>
      </c>
      <c r="H39" s="192">
        <f t="shared" si="6"/>
        <v>0.39248895434462439</v>
      </c>
      <c r="I39" s="192">
        <f t="shared" si="7"/>
        <v>2.507705743833984E-2</v>
      </c>
    </row>
    <row r="40" spans="2:9" x14ac:dyDescent="0.25">
      <c r="B40" s="194" t="s">
        <v>105</v>
      </c>
      <c r="C40" s="195">
        <v>5069</v>
      </c>
      <c r="D40" s="195">
        <v>5224</v>
      </c>
      <c r="E40" s="195">
        <v>5923</v>
      </c>
      <c r="F40" s="195">
        <v>4437</v>
      </c>
      <c r="G40" s="195">
        <v>6312</v>
      </c>
      <c r="H40" s="196">
        <f t="shared" si="6"/>
        <v>0.42258282623394194</v>
      </c>
      <c r="I40" s="196">
        <f t="shared" si="7"/>
        <v>1.1957874635551943E-2</v>
      </c>
    </row>
    <row r="41" spans="2:9" x14ac:dyDescent="0.25">
      <c r="B41" s="194" t="s">
        <v>102</v>
      </c>
      <c r="C41" s="195">
        <v>884</v>
      </c>
      <c r="D41" s="195">
        <v>8650</v>
      </c>
      <c r="E41" s="195">
        <v>7667</v>
      </c>
      <c r="F41" s="195">
        <v>5069</v>
      </c>
      <c r="G41" s="195">
        <v>6925</v>
      </c>
      <c r="H41" s="196">
        <f t="shared" si="6"/>
        <v>0.36614716906687717</v>
      </c>
      <c r="I41" s="196">
        <f t="shared" si="7"/>
        <v>1.3119182802787897E-2</v>
      </c>
    </row>
    <row r="42" spans="2:9" x14ac:dyDescent="0.25">
      <c r="B42" s="190" t="s">
        <v>109</v>
      </c>
      <c r="C42" s="191">
        <v>10480</v>
      </c>
      <c r="D42" s="191">
        <v>116414</v>
      </c>
      <c r="E42" s="191">
        <v>119668</v>
      </c>
      <c r="F42" s="191">
        <v>128370</v>
      </c>
      <c r="G42" s="191">
        <v>120961</v>
      </c>
      <c r="H42" s="192">
        <f t="shared" si="6"/>
        <v>-5.7715977253252282E-2</v>
      </c>
      <c r="I42" s="192">
        <f t="shared" si="7"/>
        <v>0.22915660231162843</v>
      </c>
    </row>
    <row r="43" spans="2:9" x14ac:dyDescent="0.25">
      <c r="B43" s="194" t="s">
        <v>112</v>
      </c>
      <c r="C43" s="195">
        <v>209</v>
      </c>
      <c r="D43" s="195">
        <v>57926</v>
      </c>
      <c r="E43" s="195">
        <v>58617</v>
      </c>
      <c r="F43" s="195">
        <v>68147</v>
      </c>
      <c r="G43" s="195">
        <v>61352</v>
      </c>
      <c r="H43" s="196">
        <f t="shared" si="6"/>
        <v>-9.9710919042657831E-2</v>
      </c>
      <c r="I43" s="196">
        <f t="shared" si="7"/>
        <v>0.11622932899879322</v>
      </c>
    </row>
    <row r="44" spans="2:9" x14ac:dyDescent="0.25">
      <c r="B44" s="194" t="s">
        <v>115</v>
      </c>
      <c r="C44" s="195">
        <v>701</v>
      </c>
      <c r="D44" s="195">
        <v>4645</v>
      </c>
      <c r="E44" s="195">
        <v>4645</v>
      </c>
      <c r="F44" s="195">
        <v>4606</v>
      </c>
      <c r="G44" s="195">
        <v>5402</v>
      </c>
      <c r="H44" s="196">
        <f t="shared" si="6"/>
        <v>0.17281806339557093</v>
      </c>
      <c r="I44" s="196">
        <f t="shared" si="7"/>
        <v>1.0233909819589923E-2</v>
      </c>
    </row>
    <row r="45" spans="2:9" x14ac:dyDescent="0.25">
      <c r="B45" s="194" t="s">
        <v>118</v>
      </c>
      <c r="C45" s="195">
        <v>963</v>
      </c>
      <c r="D45" s="195">
        <v>3050</v>
      </c>
      <c r="E45" s="195">
        <v>3857</v>
      </c>
      <c r="F45" s="195">
        <v>3484</v>
      </c>
      <c r="G45" s="195">
        <v>3102</v>
      </c>
      <c r="H45" s="196">
        <f t="shared" si="6"/>
        <v>-0.10964408725602759</v>
      </c>
      <c r="I45" s="196">
        <f t="shared" si="7"/>
        <v>5.8766361089166866E-3</v>
      </c>
    </row>
    <row r="46" spans="2:9" x14ac:dyDescent="0.25">
      <c r="B46" s="194" t="s">
        <v>125</v>
      </c>
      <c r="C46" s="195">
        <v>112</v>
      </c>
      <c r="D46" s="195">
        <v>6822</v>
      </c>
      <c r="E46" s="195">
        <v>6171</v>
      </c>
      <c r="F46" s="195">
        <v>6429</v>
      </c>
      <c r="G46" s="195">
        <v>5278</v>
      </c>
      <c r="H46" s="196">
        <f t="shared" si="6"/>
        <v>-0.17903250894384815</v>
      </c>
      <c r="I46" s="196">
        <f t="shared" si="7"/>
        <v>9.9989959325797149E-3</v>
      </c>
    </row>
    <row r="47" spans="2:9" x14ac:dyDescent="0.25">
      <c r="B47" s="194" t="s">
        <v>121</v>
      </c>
      <c r="C47" s="195">
        <v>192</v>
      </c>
      <c r="D47" s="195">
        <v>4297</v>
      </c>
      <c r="E47" s="195">
        <v>4383</v>
      </c>
      <c r="F47" s="195">
        <v>5370</v>
      </c>
      <c r="G47" s="195">
        <v>3297</v>
      </c>
      <c r="H47" s="196">
        <f t="shared" si="6"/>
        <v>-0.38603351955307263</v>
      </c>
      <c r="I47" s="196">
        <f t="shared" si="7"/>
        <v>6.246057140908548E-3</v>
      </c>
    </row>
    <row r="48" spans="2:9" x14ac:dyDescent="0.25">
      <c r="B48" s="194" t="s">
        <v>130</v>
      </c>
      <c r="C48" s="195">
        <v>21</v>
      </c>
      <c r="D48" s="195">
        <v>2329</v>
      </c>
      <c r="E48" s="195">
        <v>2745</v>
      </c>
      <c r="F48" s="195">
        <v>2018</v>
      </c>
      <c r="G48" s="195">
        <v>2733</v>
      </c>
      <c r="H48" s="196">
        <f t="shared" si="6"/>
        <v>0.35431119920713572</v>
      </c>
      <c r="I48" s="196">
        <f t="shared" si="7"/>
        <v>5.1775778483782418E-3</v>
      </c>
    </row>
    <row r="49" spans="2:9" x14ac:dyDescent="0.25">
      <c r="B49" s="194" t="s">
        <v>133</v>
      </c>
      <c r="C49" s="195">
        <v>201</v>
      </c>
      <c r="D49" s="195">
        <v>2566</v>
      </c>
      <c r="E49" s="195">
        <v>2757</v>
      </c>
      <c r="F49" s="195">
        <v>2431</v>
      </c>
      <c r="G49" s="195">
        <v>1956</v>
      </c>
      <c r="H49" s="196">
        <f t="shared" si="6"/>
        <v>-0.19539284245166599</v>
      </c>
      <c r="I49" s="196">
        <f t="shared" si="7"/>
        <v>3.7055771209029789E-3</v>
      </c>
    </row>
    <row r="50" spans="2:9" x14ac:dyDescent="0.25">
      <c r="B50" s="199" t="s">
        <v>147</v>
      </c>
      <c r="C50" s="200">
        <f>C42-SUM(C43:C49)</f>
        <v>8081</v>
      </c>
      <c r="D50" s="200">
        <f>D42-SUM(D43:D49)</f>
        <v>34779</v>
      </c>
      <c r="E50" s="200">
        <f>E42-SUM(E43:E49)</f>
        <v>36493</v>
      </c>
      <c r="F50" s="200">
        <f>F42-SUM(F43:F49)</f>
        <v>35885</v>
      </c>
      <c r="G50" s="200">
        <f>G42-SUM(G43:G49)</f>
        <v>37841</v>
      </c>
      <c r="H50" s="201">
        <f t="shared" si="6"/>
        <v>5.4507454368120323E-2</v>
      </c>
      <c r="I50" s="201">
        <f t="shared" si="7"/>
        <v>7.1688519341559107E-2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736</v>
      </c>
      <c r="D52" s="209">
        <v>3250</v>
      </c>
      <c r="E52" s="209">
        <v>4811</v>
      </c>
      <c r="F52" s="209">
        <v>4200</v>
      </c>
      <c r="G52" s="209">
        <v>3595</v>
      </c>
      <c r="H52" s="210">
        <f t="shared" ref="H52:H64" si="8">IFERROR(G52/F52-1,"-")</f>
        <v>-0.14404761904761909</v>
      </c>
      <c r="I52" s="210">
        <f t="shared" ref="I52:I64" si="9">G52/G$10</f>
        <v>6.8106082564653413E-3</v>
      </c>
    </row>
    <row r="53" spans="2:9" x14ac:dyDescent="0.25">
      <c r="B53" s="190" t="s">
        <v>99</v>
      </c>
      <c r="C53" s="191">
        <v>180</v>
      </c>
      <c r="D53" s="191">
        <v>268</v>
      </c>
      <c r="E53" s="191">
        <v>1990</v>
      </c>
      <c r="F53" s="191">
        <v>1231</v>
      </c>
      <c r="G53" s="191">
        <v>710</v>
      </c>
      <c r="H53" s="192">
        <f t="shared" si="8"/>
        <v>-0.42323314378554022</v>
      </c>
      <c r="I53" s="192">
        <f t="shared" si="9"/>
        <v>1.3450714498165208E-3</v>
      </c>
    </row>
    <row r="54" spans="2:9" x14ac:dyDescent="0.25">
      <c r="B54" s="194" t="s">
        <v>105</v>
      </c>
      <c r="C54" s="195">
        <v>81</v>
      </c>
      <c r="D54" s="195">
        <v>30</v>
      </c>
      <c r="E54" s="195">
        <v>1497</v>
      </c>
      <c r="F54" s="195">
        <v>977</v>
      </c>
      <c r="G54" s="195">
        <v>547</v>
      </c>
      <c r="H54" s="196">
        <f t="shared" si="8"/>
        <v>-0.44012282497441146</v>
      </c>
      <c r="I54" s="196">
        <f t="shared" si="9"/>
        <v>1.0362733564079393E-3</v>
      </c>
    </row>
    <row r="55" spans="2:9" x14ac:dyDescent="0.25">
      <c r="B55" s="194" t="s">
        <v>102</v>
      </c>
      <c r="C55" s="195">
        <v>99</v>
      </c>
      <c r="D55" s="195">
        <v>238</v>
      </c>
      <c r="E55" s="195">
        <v>493</v>
      </c>
      <c r="F55" s="195">
        <v>254</v>
      </c>
      <c r="G55" s="195">
        <v>163</v>
      </c>
      <c r="H55" s="196">
        <f t="shared" si="8"/>
        <v>-0.3582677165354331</v>
      </c>
      <c r="I55" s="196">
        <f t="shared" si="9"/>
        <v>3.0879809340858154E-4</v>
      </c>
    </row>
    <row r="56" spans="2:9" x14ac:dyDescent="0.25">
      <c r="B56" s="190" t="s">
        <v>109</v>
      </c>
      <c r="C56" s="191">
        <v>556</v>
      </c>
      <c r="D56" s="191">
        <v>2982</v>
      </c>
      <c r="E56" s="191">
        <v>2821</v>
      </c>
      <c r="F56" s="191">
        <v>2969</v>
      </c>
      <c r="G56" s="191">
        <v>2885</v>
      </c>
      <c r="H56" s="192">
        <f t="shared" si="8"/>
        <v>-2.8292354328056546E-2</v>
      </c>
      <c r="I56" s="192">
        <f t="shared" si="9"/>
        <v>5.4655368066488207E-3</v>
      </c>
    </row>
    <row r="57" spans="2:9" x14ac:dyDescent="0.25">
      <c r="B57" s="194" t="s">
        <v>112</v>
      </c>
      <c r="C57" s="195">
        <v>6</v>
      </c>
      <c r="D57" s="195">
        <v>971</v>
      </c>
      <c r="E57" s="195">
        <v>720</v>
      </c>
      <c r="F57" s="195">
        <v>881</v>
      </c>
      <c r="G57" s="195">
        <v>1061</v>
      </c>
      <c r="H57" s="196">
        <f t="shared" si="8"/>
        <v>0.20431328036322371</v>
      </c>
      <c r="I57" s="196">
        <f t="shared" si="9"/>
        <v>2.0100293074018713E-3</v>
      </c>
    </row>
    <row r="58" spans="2:9" x14ac:dyDescent="0.25">
      <c r="B58" s="194" t="s">
        <v>115</v>
      </c>
      <c r="C58" s="195">
        <v>210</v>
      </c>
      <c r="D58" s="195">
        <v>855</v>
      </c>
      <c r="E58" s="195">
        <v>551</v>
      </c>
      <c r="F58" s="195">
        <v>623</v>
      </c>
      <c r="G58" s="195">
        <v>656</v>
      </c>
      <c r="H58" s="196">
        <f t="shared" si="8"/>
        <v>5.2969502407704594E-2</v>
      </c>
      <c r="I58" s="196">
        <f t="shared" si="9"/>
        <v>1.2427702409572362E-3</v>
      </c>
    </row>
    <row r="59" spans="2:9" x14ac:dyDescent="0.25">
      <c r="B59" s="194" t="s">
        <v>118</v>
      </c>
      <c r="C59" s="195">
        <v>48</v>
      </c>
      <c r="D59" s="195">
        <v>312</v>
      </c>
      <c r="E59" s="195">
        <v>331</v>
      </c>
      <c r="F59" s="195">
        <v>217</v>
      </c>
      <c r="G59" s="195">
        <v>169</v>
      </c>
      <c r="H59" s="196">
        <f t="shared" si="8"/>
        <v>-0.22119815668202769</v>
      </c>
      <c r="I59" s="196">
        <f t="shared" si="9"/>
        <v>3.2016489439294654E-4</v>
      </c>
    </row>
    <row r="60" spans="2:9" x14ac:dyDescent="0.25">
      <c r="B60" s="194" t="s">
        <v>125</v>
      </c>
      <c r="C60" s="195">
        <v>13</v>
      </c>
      <c r="D60" s="195">
        <v>50</v>
      </c>
      <c r="E60" s="195">
        <v>68</v>
      </c>
      <c r="F60" s="195">
        <v>116</v>
      </c>
      <c r="G60" s="195">
        <v>73</v>
      </c>
      <c r="H60" s="196">
        <f t="shared" si="8"/>
        <v>-0.37068965517241381</v>
      </c>
      <c r="I60" s="196">
        <f t="shared" si="9"/>
        <v>1.3829607864310707E-4</v>
      </c>
    </row>
    <row r="61" spans="2:9" x14ac:dyDescent="0.25">
      <c r="B61" s="194" t="s">
        <v>121</v>
      </c>
      <c r="C61" s="195">
        <v>9</v>
      </c>
      <c r="D61" s="195">
        <v>72</v>
      </c>
      <c r="E61" s="195">
        <v>67</v>
      </c>
      <c r="F61" s="195">
        <v>54</v>
      </c>
      <c r="G61" s="195">
        <v>71</v>
      </c>
      <c r="H61" s="196">
        <f t="shared" si="8"/>
        <v>0.31481481481481488</v>
      </c>
      <c r="I61" s="196">
        <f t="shared" si="9"/>
        <v>1.3450714498165208E-4</v>
      </c>
    </row>
    <row r="62" spans="2:9" x14ac:dyDescent="0.25">
      <c r="B62" s="194" t="s">
        <v>130</v>
      </c>
      <c r="C62" s="195">
        <v>6</v>
      </c>
      <c r="D62" s="195">
        <v>5</v>
      </c>
      <c r="E62" s="195">
        <v>14</v>
      </c>
      <c r="F62" s="195">
        <v>2</v>
      </c>
      <c r="G62" s="195">
        <v>19</v>
      </c>
      <c r="H62" s="196">
        <f t="shared" si="8"/>
        <v>8.5</v>
      </c>
      <c r="I62" s="196">
        <f t="shared" si="9"/>
        <v>3.5994869783822387E-5</v>
      </c>
    </row>
    <row r="63" spans="2:9" x14ac:dyDescent="0.25">
      <c r="B63" s="194" t="s">
        <v>133</v>
      </c>
      <c r="C63" s="195">
        <v>3</v>
      </c>
      <c r="D63" s="195">
        <v>7</v>
      </c>
      <c r="E63" s="195">
        <v>18</v>
      </c>
      <c r="F63" s="195">
        <v>19</v>
      </c>
      <c r="G63" s="195">
        <v>7</v>
      </c>
      <c r="H63" s="196">
        <f t="shared" si="8"/>
        <v>-0.63157894736842102</v>
      </c>
      <c r="I63" s="196">
        <f t="shared" si="9"/>
        <v>1.3261267815092459E-5</v>
      </c>
    </row>
    <row r="64" spans="2:9" x14ac:dyDescent="0.25">
      <c r="B64" s="199" t="s">
        <v>147</v>
      </c>
      <c r="C64" s="200">
        <f>C56-SUM(C57:C63)</f>
        <v>261</v>
      </c>
      <c r="D64" s="200">
        <f>D56-SUM(D57:D63)</f>
        <v>710</v>
      </c>
      <c r="E64" s="200">
        <f>E56-SUM(E57:E63)</f>
        <v>1052</v>
      </c>
      <c r="F64" s="200">
        <f>F56-SUM(F57:F63)</f>
        <v>1057</v>
      </c>
      <c r="G64" s="200">
        <f>G56-SUM(G57:G63)</f>
        <v>829</v>
      </c>
      <c r="H64" s="201">
        <f t="shared" si="8"/>
        <v>-0.21570482497634813</v>
      </c>
      <c r="I64" s="201">
        <f t="shared" si="9"/>
        <v>1.5705130026730926E-3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4383</v>
      </c>
      <c r="D66" s="209">
        <v>14831</v>
      </c>
      <c r="E66" s="209">
        <v>12889</v>
      </c>
      <c r="F66" s="209">
        <v>21017</v>
      </c>
      <c r="G66" s="209">
        <v>17549</v>
      </c>
      <c r="H66" s="210">
        <f t="shared" ref="H66:H78" si="10">IFERROR(G66/F66-1,"-")</f>
        <v>-0.1650092782033592</v>
      </c>
      <c r="I66" s="210">
        <f t="shared" ref="I66:I78" si="11">G66/G$10</f>
        <v>3.3245998412436799E-2</v>
      </c>
    </row>
    <row r="67" spans="2:9" x14ac:dyDescent="0.25">
      <c r="B67" s="190" t="s">
        <v>99</v>
      </c>
      <c r="C67" s="191">
        <v>1468</v>
      </c>
      <c r="D67" s="191">
        <v>3003</v>
      </c>
      <c r="E67" s="191">
        <v>267</v>
      </c>
      <c r="F67" s="191">
        <v>3780</v>
      </c>
      <c r="G67" s="191">
        <v>2049</v>
      </c>
      <c r="H67" s="192">
        <f t="shared" si="10"/>
        <v>-0.45793650793650797</v>
      </c>
      <c r="I67" s="192">
        <f t="shared" si="11"/>
        <v>3.8817625361606358E-3</v>
      </c>
    </row>
    <row r="68" spans="2:9" x14ac:dyDescent="0.25">
      <c r="B68" s="194" t="s">
        <v>105</v>
      </c>
      <c r="C68" s="195">
        <v>1445</v>
      </c>
      <c r="D68" s="195">
        <v>2270</v>
      </c>
      <c r="E68" s="195">
        <v>75</v>
      </c>
      <c r="F68" s="195">
        <v>188</v>
      </c>
      <c r="G68" s="195">
        <v>401</v>
      </c>
      <c r="H68" s="196">
        <f t="shared" si="10"/>
        <v>1.1329787234042552</v>
      </c>
      <c r="I68" s="196">
        <f t="shared" si="11"/>
        <v>7.5968119912172519E-4</v>
      </c>
    </row>
    <row r="69" spans="2:9" x14ac:dyDescent="0.25">
      <c r="B69" s="194" t="s">
        <v>102</v>
      </c>
      <c r="C69" s="195">
        <v>23</v>
      </c>
      <c r="D69" s="195">
        <v>733</v>
      </c>
      <c r="E69" s="195">
        <v>192</v>
      </c>
      <c r="F69" s="195">
        <v>3592</v>
      </c>
      <c r="G69" s="195">
        <v>1648</v>
      </c>
      <c r="H69" s="196">
        <f t="shared" si="10"/>
        <v>-0.54120267260579058</v>
      </c>
      <c r="I69" s="196">
        <f t="shared" si="11"/>
        <v>3.1220813370389103E-3</v>
      </c>
    </row>
    <row r="70" spans="2:9" x14ac:dyDescent="0.25">
      <c r="B70" s="190" t="s">
        <v>109</v>
      </c>
      <c r="C70" s="191">
        <v>2915</v>
      </c>
      <c r="D70" s="191">
        <v>11828</v>
      </c>
      <c r="E70" s="191">
        <v>12622</v>
      </c>
      <c r="F70" s="191">
        <v>17237</v>
      </c>
      <c r="G70" s="191">
        <v>15500</v>
      </c>
      <c r="H70" s="192">
        <f t="shared" si="10"/>
        <v>-0.10077159598538032</v>
      </c>
      <c r="I70" s="192">
        <f t="shared" si="11"/>
        <v>2.9364235876276162E-2</v>
      </c>
    </row>
    <row r="71" spans="2:9" x14ac:dyDescent="0.25">
      <c r="B71" s="194" t="s">
        <v>112</v>
      </c>
      <c r="C71" s="195">
        <v>524</v>
      </c>
      <c r="D71" s="195">
        <v>6616</v>
      </c>
      <c r="E71" s="195">
        <v>5447</v>
      </c>
      <c r="F71" s="195">
        <v>7122</v>
      </c>
      <c r="G71" s="195">
        <v>7940</v>
      </c>
      <c r="H71" s="196">
        <f t="shared" si="10"/>
        <v>0.11485537770289245</v>
      </c>
      <c r="I71" s="196">
        <f t="shared" si="11"/>
        <v>1.5042066635976304E-2</v>
      </c>
    </row>
    <row r="72" spans="2:9" x14ac:dyDescent="0.25">
      <c r="B72" s="194" t="s">
        <v>115</v>
      </c>
      <c r="C72" s="195">
        <v>390</v>
      </c>
      <c r="D72" s="195">
        <v>1348</v>
      </c>
      <c r="E72" s="195">
        <v>1036</v>
      </c>
      <c r="F72" s="195">
        <v>650</v>
      </c>
      <c r="G72" s="195">
        <v>1292</v>
      </c>
      <c r="H72" s="196">
        <f t="shared" si="10"/>
        <v>0.98769230769230765</v>
      </c>
      <c r="I72" s="196">
        <f t="shared" si="11"/>
        <v>2.4476511452999226E-3</v>
      </c>
    </row>
    <row r="73" spans="2:9" x14ac:dyDescent="0.25">
      <c r="B73" s="194" t="s">
        <v>118</v>
      </c>
      <c r="C73" s="195">
        <v>244</v>
      </c>
      <c r="D73" s="195">
        <v>1131</v>
      </c>
      <c r="E73" s="195">
        <v>1112</v>
      </c>
      <c r="F73" s="195">
        <v>3232</v>
      </c>
      <c r="G73" s="195">
        <v>1018</v>
      </c>
      <c r="H73" s="196">
        <f t="shared" si="10"/>
        <v>-0.68502475247524752</v>
      </c>
      <c r="I73" s="196">
        <f t="shared" si="11"/>
        <v>1.9285672336805892E-3</v>
      </c>
    </row>
    <row r="74" spans="2:9" x14ac:dyDescent="0.25">
      <c r="B74" s="194" t="s">
        <v>125</v>
      </c>
      <c r="C74" s="195">
        <v>34</v>
      </c>
      <c r="D74" s="195">
        <v>87</v>
      </c>
      <c r="E74" s="195">
        <v>455</v>
      </c>
      <c r="F74" s="195">
        <v>495</v>
      </c>
      <c r="G74" s="195">
        <v>517</v>
      </c>
      <c r="H74" s="196">
        <f t="shared" si="10"/>
        <v>4.4444444444444509E-2</v>
      </c>
      <c r="I74" s="196">
        <f t="shared" si="11"/>
        <v>9.7943935148611444E-4</v>
      </c>
    </row>
    <row r="75" spans="2:9" x14ac:dyDescent="0.25">
      <c r="B75" s="194" t="s">
        <v>121</v>
      </c>
      <c r="C75" s="195">
        <v>87</v>
      </c>
      <c r="D75" s="195">
        <v>481</v>
      </c>
      <c r="E75" s="195">
        <v>306</v>
      </c>
      <c r="F75" s="195">
        <v>206</v>
      </c>
      <c r="G75" s="195">
        <v>339</v>
      </c>
      <c r="H75" s="196">
        <f t="shared" si="10"/>
        <v>0.64563106796116498</v>
      </c>
      <c r="I75" s="196">
        <f t="shared" si="11"/>
        <v>6.4222425561662059E-4</v>
      </c>
    </row>
    <row r="76" spans="2:9" x14ac:dyDescent="0.25">
      <c r="B76" s="194" t="s">
        <v>130</v>
      </c>
      <c r="C76" s="195">
        <v>1</v>
      </c>
      <c r="D76" s="195">
        <v>139</v>
      </c>
      <c r="E76" s="195">
        <v>194</v>
      </c>
      <c r="F76" s="195">
        <v>171</v>
      </c>
      <c r="G76" s="195">
        <v>270</v>
      </c>
      <c r="H76" s="196">
        <f t="shared" si="10"/>
        <v>0.57894736842105265</v>
      </c>
      <c r="I76" s="196">
        <f t="shared" si="11"/>
        <v>5.1150604429642341E-4</v>
      </c>
    </row>
    <row r="77" spans="2:9" x14ac:dyDescent="0.25">
      <c r="B77" s="194" t="s">
        <v>133</v>
      </c>
      <c r="C77" s="195">
        <v>0</v>
      </c>
      <c r="D77" s="195">
        <v>1</v>
      </c>
      <c r="E77" s="195">
        <v>192</v>
      </c>
      <c r="F77" s="195">
        <v>430</v>
      </c>
      <c r="G77" s="195">
        <v>230</v>
      </c>
      <c r="H77" s="196">
        <f t="shared" si="10"/>
        <v>-0.46511627906976749</v>
      </c>
      <c r="I77" s="196">
        <f t="shared" si="11"/>
        <v>4.3572737106732369E-4</v>
      </c>
    </row>
    <row r="78" spans="2:9" x14ac:dyDescent="0.25">
      <c r="B78" s="199" t="s">
        <v>147</v>
      </c>
      <c r="C78" s="200">
        <f>C70-SUM(C71:C77)</f>
        <v>1635</v>
      </c>
      <c r="D78" s="200">
        <f>D70-SUM(D71:D77)</f>
        <v>2025</v>
      </c>
      <c r="E78" s="200">
        <f>E70-SUM(E71:E77)</f>
        <v>3880</v>
      </c>
      <c r="F78" s="200">
        <f>F70-SUM(F71:F77)</f>
        <v>4931</v>
      </c>
      <c r="G78" s="200">
        <f>G70-SUM(G71:G77)</f>
        <v>3894</v>
      </c>
      <c r="H78" s="201">
        <f t="shared" si="10"/>
        <v>-0.21030216994524442</v>
      </c>
      <c r="I78" s="201">
        <f t="shared" si="11"/>
        <v>7.3770538388528628E-3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8935</v>
      </c>
      <c r="D80" s="209">
        <v>70166</v>
      </c>
      <c r="E80" s="209">
        <v>75267</v>
      </c>
      <c r="F80" s="209">
        <v>78106</v>
      </c>
      <c r="G80" s="209">
        <v>86582</v>
      </c>
      <c r="H80" s="210">
        <f t="shared" ref="H80:H92" si="12">IFERROR(G80/F80-1,"-")</f>
        <v>0.10851919186746217</v>
      </c>
      <c r="I80" s="210">
        <f t="shared" ref="I80:I92" si="13">G80/G$10</f>
        <v>0.16402672713804789</v>
      </c>
    </row>
    <row r="81" spans="2:9" x14ac:dyDescent="0.25">
      <c r="B81" s="190" t="s">
        <v>99</v>
      </c>
      <c r="C81" s="191">
        <v>4371</v>
      </c>
      <c r="D81" s="191">
        <v>32583</v>
      </c>
      <c r="E81" s="191">
        <v>33591</v>
      </c>
      <c r="F81" s="191">
        <v>32130</v>
      </c>
      <c r="G81" s="191">
        <v>38025</v>
      </c>
      <c r="H81" s="192">
        <f t="shared" si="12"/>
        <v>0.18347338935574231</v>
      </c>
      <c r="I81" s="192">
        <f t="shared" si="13"/>
        <v>7.2037101238412962E-2</v>
      </c>
    </row>
    <row r="82" spans="2:9" x14ac:dyDescent="0.25">
      <c r="B82" s="194" t="s">
        <v>105</v>
      </c>
      <c r="C82" s="195">
        <v>1730</v>
      </c>
      <c r="D82" s="195">
        <v>10147</v>
      </c>
      <c r="E82" s="195">
        <v>9618</v>
      </c>
      <c r="F82" s="195">
        <v>8235</v>
      </c>
      <c r="G82" s="195">
        <v>8097</v>
      </c>
      <c r="H82" s="196">
        <f t="shared" si="12"/>
        <v>-1.6757741347905308E-2</v>
      </c>
      <c r="I82" s="196">
        <f t="shared" si="13"/>
        <v>1.533949792840052E-2</v>
      </c>
    </row>
    <row r="83" spans="2:9" x14ac:dyDescent="0.25">
      <c r="B83" s="194" t="s">
        <v>102</v>
      </c>
      <c r="C83" s="195">
        <v>2641</v>
      </c>
      <c r="D83" s="195">
        <v>22436</v>
      </c>
      <c r="E83" s="195">
        <v>23973</v>
      </c>
      <c r="F83" s="195">
        <v>23895</v>
      </c>
      <c r="G83" s="195">
        <v>29928</v>
      </c>
      <c r="H83" s="196">
        <f t="shared" si="12"/>
        <v>0.25247959824231003</v>
      </c>
      <c r="I83" s="196">
        <f t="shared" si="13"/>
        <v>5.6697603310012445E-2</v>
      </c>
    </row>
    <row r="84" spans="2:9" x14ac:dyDescent="0.25">
      <c r="B84" s="190" t="s">
        <v>109</v>
      </c>
      <c r="C84" s="191">
        <v>4564</v>
      </c>
      <c r="D84" s="191">
        <v>37583</v>
      </c>
      <c r="E84" s="191">
        <v>41676</v>
      </c>
      <c r="F84" s="191">
        <v>45976</v>
      </c>
      <c r="G84" s="191">
        <v>48557</v>
      </c>
      <c r="H84" s="192">
        <f t="shared" si="12"/>
        <v>5.613798503567069E-2</v>
      </c>
      <c r="I84" s="192">
        <f t="shared" si="13"/>
        <v>9.1989625899634941E-2</v>
      </c>
    </row>
    <row r="85" spans="2:9" x14ac:dyDescent="0.25">
      <c r="B85" s="194" t="s">
        <v>112</v>
      </c>
      <c r="C85" s="195">
        <v>238</v>
      </c>
      <c r="D85" s="195">
        <v>7095</v>
      </c>
      <c r="E85" s="195">
        <v>7610</v>
      </c>
      <c r="F85" s="195">
        <v>8078</v>
      </c>
      <c r="G85" s="195">
        <v>8697</v>
      </c>
      <c r="H85" s="196">
        <f t="shared" si="12"/>
        <v>7.662787818767014E-2</v>
      </c>
      <c r="I85" s="196">
        <f t="shared" si="13"/>
        <v>1.6476178026837016E-2</v>
      </c>
    </row>
    <row r="86" spans="2:9" x14ac:dyDescent="0.25">
      <c r="B86" s="194" t="s">
        <v>115</v>
      </c>
      <c r="C86" s="195">
        <v>899</v>
      </c>
      <c r="D86" s="195">
        <v>12758</v>
      </c>
      <c r="E86" s="195">
        <v>13354</v>
      </c>
      <c r="F86" s="195">
        <v>14352</v>
      </c>
      <c r="G86" s="195">
        <v>14674</v>
      </c>
      <c r="H86" s="196">
        <f t="shared" si="12"/>
        <v>2.2435897435897356E-2</v>
      </c>
      <c r="I86" s="196">
        <f t="shared" si="13"/>
        <v>2.7799406274095249E-2</v>
      </c>
    </row>
    <row r="87" spans="2:9" x14ac:dyDescent="0.25">
      <c r="B87" s="194" t="s">
        <v>118</v>
      </c>
      <c r="C87" s="195">
        <v>677</v>
      </c>
      <c r="D87" s="195">
        <v>3771</v>
      </c>
      <c r="E87" s="195">
        <v>4422</v>
      </c>
      <c r="F87" s="195">
        <v>5826</v>
      </c>
      <c r="G87" s="195">
        <v>6588</v>
      </c>
      <c r="H87" s="196">
        <f t="shared" si="12"/>
        <v>0.13079299691040158</v>
      </c>
      <c r="I87" s="196">
        <f t="shared" si="13"/>
        <v>1.2480747480832732E-2</v>
      </c>
    </row>
    <row r="88" spans="2:9" x14ac:dyDescent="0.25">
      <c r="B88" s="194" t="s">
        <v>125</v>
      </c>
      <c r="C88" s="195">
        <v>59</v>
      </c>
      <c r="D88" s="195">
        <v>1034</v>
      </c>
      <c r="E88" s="195">
        <v>863</v>
      </c>
      <c r="F88" s="195">
        <v>1395</v>
      </c>
      <c r="G88" s="195">
        <v>1250</v>
      </c>
      <c r="H88" s="196">
        <f t="shared" si="12"/>
        <v>-0.10394265232974909</v>
      </c>
      <c r="I88" s="196">
        <f t="shared" si="13"/>
        <v>2.3680835384093679E-3</v>
      </c>
    </row>
    <row r="89" spans="2:9" x14ac:dyDescent="0.25">
      <c r="B89" s="194" t="s">
        <v>121</v>
      </c>
      <c r="C89" s="195">
        <v>51</v>
      </c>
      <c r="D89" s="195">
        <v>578</v>
      </c>
      <c r="E89" s="195">
        <v>394</v>
      </c>
      <c r="F89" s="195">
        <v>671</v>
      </c>
      <c r="G89" s="195">
        <v>588</v>
      </c>
      <c r="H89" s="196">
        <f t="shared" si="12"/>
        <v>-0.1236959761549925</v>
      </c>
      <c r="I89" s="196">
        <f t="shared" si="13"/>
        <v>1.1139464964677666E-3</v>
      </c>
    </row>
    <row r="90" spans="2:9" x14ac:dyDescent="0.25">
      <c r="B90" s="194" t="s">
        <v>130</v>
      </c>
      <c r="C90" s="195">
        <v>19</v>
      </c>
      <c r="D90" s="195">
        <v>666</v>
      </c>
      <c r="E90" s="195">
        <v>736</v>
      </c>
      <c r="F90" s="195">
        <v>462</v>
      </c>
      <c r="G90" s="195">
        <v>580</v>
      </c>
      <c r="H90" s="196">
        <f t="shared" si="12"/>
        <v>0.25541125541125531</v>
      </c>
      <c r="I90" s="196">
        <f t="shared" si="13"/>
        <v>1.0987907618219466E-3</v>
      </c>
    </row>
    <row r="91" spans="2:9" x14ac:dyDescent="0.25">
      <c r="B91" s="194" t="s">
        <v>133</v>
      </c>
      <c r="C91" s="195">
        <v>34</v>
      </c>
      <c r="D91" s="195">
        <v>854</v>
      </c>
      <c r="E91" s="195">
        <v>1191</v>
      </c>
      <c r="F91" s="195">
        <v>1003</v>
      </c>
      <c r="G91" s="195">
        <v>523</v>
      </c>
      <c r="H91" s="196">
        <f t="shared" si="12"/>
        <v>-0.47856430707876374</v>
      </c>
      <c r="I91" s="196">
        <f t="shared" si="13"/>
        <v>9.9080615247047949E-4</v>
      </c>
    </row>
    <row r="92" spans="2:9" x14ac:dyDescent="0.25">
      <c r="B92" s="199" t="s">
        <v>147</v>
      </c>
      <c r="C92" s="200">
        <f>C84-SUM(C85:C91)</f>
        <v>2587</v>
      </c>
      <c r="D92" s="200">
        <f>D84-SUM(D85:D91)</f>
        <v>10827</v>
      </c>
      <c r="E92" s="200">
        <f>E84-SUM(E85:E91)</f>
        <v>13106</v>
      </c>
      <c r="F92" s="200">
        <f>F84-SUM(F85:F91)</f>
        <v>14189</v>
      </c>
      <c r="G92" s="200">
        <f>G84-SUM(G85:G91)</f>
        <v>15657</v>
      </c>
      <c r="H92" s="201">
        <f t="shared" si="12"/>
        <v>0.10346042709140879</v>
      </c>
      <c r="I92" s="201">
        <f t="shared" si="13"/>
        <v>2.9661667168700376E-2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1945</v>
      </c>
      <c r="D94" s="209">
        <v>4275</v>
      </c>
      <c r="E94" s="209">
        <v>5428</v>
      </c>
      <c r="F94" s="209">
        <v>5301</v>
      </c>
      <c r="G94" s="209">
        <v>4577</v>
      </c>
      <c r="H94" s="210">
        <f t="shared" ref="H94:H106" si="14">IFERROR(G94/F94-1,"-")</f>
        <v>-0.1365780041501603</v>
      </c>
      <c r="I94" s="210">
        <f t="shared" ref="I94:I106" si="15">G94/G$10</f>
        <v>8.670974684239741E-3</v>
      </c>
    </row>
    <row r="95" spans="2:9" x14ac:dyDescent="0.25">
      <c r="B95" s="190" t="s">
        <v>99</v>
      </c>
      <c r="C95" s="191">
        <v>1044</v>
      </c>
      <c r="D95" s="191">
        <v>2688</v>
      </c>
      <c r="E95" s="191">
        <v>3616</v>
      </c>
      <c r="F95" s="191">
        <v>3331</v>
      </c>
      <c r="G95" s="191">
        <v>2913</v>
      </c>
      <c r="H95" s="192">
        <f t="shared" si="14"/>
        <v>-0.12548784148904235</v>
      </c>
      <c r="I95" s="192">
        <f t="shared" si="15"/>
        <v>5.5185818779091905E-3</v>
      </c>
    </row>
    <row r="96" spans="2:9" x14ac:dyDescent="0.25">
      <c r="B96" s="194" t="s">
        <v>105</v>
      </c>
      <c r="C96" s="195">
        <v>517</v>
      </c>
      <c r="D96" s="195">
        <v>1394</v>
      </c>
      <c r="E96" s="195">
        <v>1198</v>
      </c>
      <c r="F96" s="195">
        <v>723</v>
      </c>
      <c r="G96" s="195">
        <v>839</v>
      </c>
      <c r="H96" s="196">
        <f t="shared" si="14"/>
        <v>0.16044260027662527</v>
      </c>
      <c r="I96" s="196">
        <f t="shared" si="15"/>
        <v>1.5894576709803677E-3</v>
      </c>
    </row>
    <row r="97" spans="2:9" x14ac:dyDescent="0.25">
      <c r="B97" s="194" t="s">
        <v>102</v>
      </c>
      <c r="C97" s="195">
        <v>527</v>
      </c>
      <c r="D97" s="195">
        <v>1294</v>
      </c>
      <c r="E97" s="195">
        <v>2418</v>
      </c>
      <c r="F97" s="195">
        <v>2608</v>
      </c>
      <c r="G97" s="195">
        <v>2074</v>
      </c>
      <c r="H97" s="196">
        <f t="shared" si="14"/>
        <v>-0.20475460122699385</v>
      </c>
      <c r="I97" s="196">
        <f t="shared" si="15"/>
        <v>3.929124206928823E-3</v>
      </c>
    </row>
    <row r="98" spans="2:9" x14ac:dyDescent="0.25">
      <c r="B98" s="190" t="s">
        <v>109</v>
      </c>
      <c r="C98" s="191">
        <v>901</v>
      </c>
      <c r="D98" s="191">
        <v>1587</v>
      </c>
      <c r="E98" s="191">
        <v>1812</v>
      </c>
      <c r="F98" s="191">
        <v>1970</v>
      </c>
      <c r="G98" s="191">
        <v>1664</v>
      </c>
      <c r="H98" s="192">
        <f t="shared" si="14"/>
        <v>-0.15532994923857868</v>
      </c>
      <c r="I98" s="192">
        <f t="shared" si="15"/>
        <v>3.1523928063305505E-3</v>
      </c>
    </row>
    <row r="99" spans="2:9" x14ac:dyDescent="0.25">
      <c r="B99" s="194" t="s">
        <v>112</v>
      </c>
      <c r="C99" s="195">
        <v>18</v>
      </c>
      <c r="D99" s="195">
        <v>141</v>
      </c>
      <c r="E99" s="195">
        <v>175</v>
      </c>
      <c r="F99" s="195">
        <v>277</v>
      </c>
      <c r="G99" s="195">
        <v>154</v>
      </c>
      <c r="H99" s="196">
        <f t="shared" si="14"/>
        <v>-0.44404332129963897</v>
      </c>
      <c r="I99" s="196">
        <f t="shared" si="15"/>
        <v>2.9174789193203411E-4</v>
      </c>
    </row>
    <row r="100" spans="2:9" x14ac:dyDescent="0.25">
      <c r="B100" s="194" t="s">
        <v>115</v>
      </c>
      <c r="C100" s="195">
        <v>123</v>
      </c>
      <c r="D100" s="195">
        <v>422</v>
      </c>
      <c r="E100" s="195">
        <v>431</v>
      </c>
      <c r="F100" s="195">
        <v>397</v>
      </c>
      <c r="G100" s="195">
        <v>368</v>
      </c>
      <c r="H100" s="196">
        <f t="shared" si="14"/>
        <v>-7.3047858942065447E-2</v>
      </c>
      <c r="I100" s="196">
        <f t="shared" si="15"/>
        <v>6.9716379370771782E-4</v>
      </c>
    </row>
    <row r="101" spans="2:9" x14ac:dyDescent="0.25">
      <c r="B101" s="194" t="s">
        <v>118</v>
      </c>
      <c r="C101" s="195">
        <v>391</v>
      </c>
      <c r="D101" s="195">
        <v>301</v>
      </c>
      <c r="E101" s="195">
        <v>309</v>
      </c>
      <c r="F101" s="195">
        <v>366</v>
      </c>
      <c r="G101" s="195">
        <v>301</v>
      </c>
      <c r="H101" s="196">
        <f t="shared" si="14"/>
        <v>-0.17759562841530052</v>
      </c>
      <c r="I101" s="196">
        <f t="shared" si="15"/>
        <v>5.7023451604897577E-4</v>
      </c>
    </row>
    <row r="102" spans="2:9" x14ac:dyDescent="0.25">
      <c r="B102" s="194" t="s">
        <v>125</v>
      </c>
      <c r="C102" s="195">
        <v>16</v>
      </c>
      <c r="D102" s="195">
        <v>121</v>
      </c>
      <c r="E102" s="195">
        <v>83</v>
      </c>
      <c r="F102" s="195">
        <v>83</v>
      </c>
      <c r="G102" s="195">
        <v>49</v>
      </c>
      <c r="H102" s="196">
        <f t="shared" si="14"/>
        <v>-0.40963855421686746</v>
      </c>
      <c r="I102" s="196">
        <f t="shared" si="15"/>
        <v>9.2828874705647214E-5</v>
      </c>
    </row>
    <row r="103" spans="2:9" x14ac:dyDescent="0.25">
      <c r="B103" s="194" t="s">
        <v>121</v>
      </c>
      <c r="C103" s="195">
        <v>35</v>
      </c>
      <c r="D103" s="195">
        <v>61</v>
      </c>
      <c r="E103" s="195">
        <v>46</v>
      </c>
      <c r="F103" s="195">
        <v>98</v>
      </c>
      <c r="G103" s="195">
        <v>101</v>
      </c>
      <c r="H103" s="196">
        <f t="shared" si="14"/>
        <v>3.0612244897959107E-2</v>
      </c>
      <c r="I103" s="196">
        <f t="shared" si="15"/>
        <v>1.913411499034769E-4</v>
      </c>
    </row>
    <row r="104" spans="2:9" x14ac:dyDescent="0.25">
      <c r="B104" s="194" t="s">
        <v>130</v>
      </c>
      <c r="C104" s="195">
        <v>5</v>
      </c>
      <c r="D104" s="195">
        <v>10</v>
      </c>
      <c r="E104" s="195">
        <v>16</v>
      </c>
      <c r="F104" s="195">
        <v>1</v>
      </c>
      <c r="G104" s="195">
        <v>12</v>
      </c>
      <c r="H104" s="196">
        <f t="shared" si="14"/>
        <v>11</v>
      </c>
      <c r="I104" s="196">
        <f t="shared" si="15"/>
        <v>2.273360196872993E-5</v>
      </c>
    </row>
    <row r="105" spans="2:9" x14ac:dyDescent="0.25">
      <c r="B105" s="194" t="s">
        <v>133</v>
      </c>
      <c r="C105" s="195">
        <v>8</v>
      </c>
      <c r="D105" s="195">
        <v>2</v>
      </c>
      <c r="E105" s="195">
        <v>24</v>
      </c>
      <c r="F105" s="195">
        <v>20</v>
      </c>
      <c r="G105" s="195">
        <v>7</v>
      </c>
      <c r="H105" s="196">
        <f t="shared" si="14"/>
        <v>-0.65</v>
      </c>
      <c r="I105" s="196">
        <f t="shared" si="15"/>
        <v>1.3261267815092459E-5</v>
      </c>
    </row>
    <row r="106" spans="2:9" x14ac:dyDescent="0.25">
      <c r="B106" s="199" t="s">
        <v>147</v>
      </c>
      <c r="C106" s="200">
        <f>C98-SUM(C99:C105)</f>
        <v>305</v>
      </c>
      <c r="D106" s="200">
        <f>D98-SUM(D99:D105)</f>
        <v>529</v>
      </c>
      <c r="E106" s="200">
        <f>E98-SUM(E99:E105)</f>
        <v>728</v>
      </c>
      <c r="F106" s="200">
        <f>F98-SUM(F99:F105)</f>
        <v>728</v>
      </c>
      <c r="G106" s="200">
        <f>G98-SUM(G99:G105)</f>
        <v>672</v>
      </c>
      <c r="H106" s="201">
        <f t="shared" si="14"/>
        <v>-7.6923076923076872E-2</v>
      </c>
      <c r="I106" s="201">
        <f t="shared" si="15"/>
        <v>1.2730817102488761E-3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6832</v>
      </c>
      <c r="D108" s="209">
        <v>19305</v>
      </c>
      <c r="E108" s="209">
        <v>29080</v>
      </c>
      <c r="F108" s="209">
        <v>23788</v>
      </c>
      <c r="G108" s="209">
        <v>27533</v>
      </c>
      <c r="H108" s="210">
        <f t="shared" ref="H108:H120" si="16">IFERROR(G108/F108-1,"-")</f>
        <v>0.15743231881620989</v>
      </c>
      <c r="I108" s="210">
        <f t="shared" ref="I108:I120" si="17">G108/G$10</f>
        <v>5.21603552504201E-2</v>
      </c>
    </row>
    <row r="109" spans="2:9" x14ac:dyDescent="0.25">
      <c r="B109" s="190" t="s">
        <v>99</v>
      </c>
      <c r="C109" s="191">
        <v>4516</v>
      </c>
      <c r="D109" s="191">
        <v>4326</v>
      </c>
      <c r="E109" s="191">
        <v>7017</v>
      </c>
      <c r="F109" s="191">
        <v>4217</v>
      </c>
      <c r="G109" s="191">
        <v>5593</v>
      </c>
      <c r="H109" s="192">
        <f t="shared" si="16"/>
        <v>0.32629831633862927</v>
      </c>
      <c r="I109" s="192">
        <f t="shared" si="17"/>
        <v>1.0595752984258876E-2</v>
      </c>
    </row>
    <row r="110" spans="2:9" x14ac:dyDescent="0.25">
      <c r="B110" s="194" t="s">
        <v>105</v>
      </c>
      <c r="C110" s="195">
        <v>4232</v>
      </c>
      <c r="D110" s="195">
        <v>1903</v>
      </c>
      <c r="E110" s="195">
        <v>4017</v>
      </c>
      <c r="F110" s="195">
        <v>1145</v>
      </c>
      <c r="G110" s="195">
        <v>1965</v>
      </c>
      <c r="H110" s="196">
        <f t="shared" si="16"/>
        <v>0.71615720524017457</v>
      </c>
      <c r="I110" s="196">
        <f t="shared" si="17"/>
        <v>3.7226273223795259E-3</v>
      </c>
    </row>
    <row r="111" spans="2:9" x14ac:dyDescent="0.25">
      <c r="B111" s="194" t="s">
        <v>102</v>
      </c>
      <c r="C111" s="195">
        <v>284</v>
      </c>
      <c r="D111" s="195">
        <v>2423</v>
      </c>
      <c r="E111" s="195">
        <v>3000</v>
      </c>
      <c r="F111" s="195">
        <v>3072</v>
      </c>
      <c r="G111" s="195">
        <v>3628</v>
      </c>
      <c r="H111" s="196">
        <f t="shared" si="16"/>
        <v>0.18098958333333326</v>
      </c>
      <c r="I111" s="196">
        <f t="shared" si="17"/>
        <v>6.873125661879349E-3</v>
      </c>
    </row>
    <row r="112" spans="2:9" x14ac:dyDescent="0.25">
      <c r="B112" s="190" t="s">
        <v>109</v>
      </c>
      <c r="C112" s="191">
        <v>2316</v>
      </c>
      <c r="D112" s="191">
        <v>14979</v>
      </c>
      <c r="E112" s="191">
        <v>22063</v>
      </c>
      <c r="F112" s="191">
        <v>19571</v>
      </c>
      <c r="G112" s="191">
        <v>21940</v>
      </c>
      <c r="H112" s="192">
        <f t="shared" si="16"/>
        <v>0.12104644627254602</v>
      </c>
      <c r="I112" s="192">
        <f t="shared" si="17"/>
        <v>4.1564602266161224E-2</v>
      </c>
    </row>
    <row r="113" spans="2:9" x14ac:dyDescent="0.25">
      <c r="B113" s="194" t="s">
        <v>112</v>
      </c>
      <c r="C113" s="195">
        <v>151</v>
      </c>
      <c r="D113" s="195">
        <v>9610</v>
      </c>
      <c r="E113" s="195">
        <v>14488</v>
      </c>
      <c r="F113" s="195">
        <v>12210</v>
      </c>
      <c r="G113" s="195">
        <v>12894</v>
      </c>
      <c r="H113" s="196">
        <f t="shared" si="16"/>
        <v>5.6019656019655972E-2</v>
      </c>
      <c r="I113" s="196">
        <f t="shared" si="17"/>
        <v>2.4427255315400312E-2</v>
      </c>
    </row>
    <row r="114" spans="2:9" x14ac:dyDescent="0.25">
      <c r="B114" s="194" t="s">
        <v>115</v>
      </c>
      <c r="C114" s="195">
        <v>482</v>
      </c>
      <c r="D114" s="195">
        <v>552</v>
      </c>
      <c r="E114" s="195">
        <v>1175</v>
      </c>
      <c r="F114" s="195">
        <v>758</v>
      </c>
      <c r="G114" s="195">
        <v>1218</v>
      </c>
      <c r="H114" s="196">
        <f t="shared" si="16"/>
        <v>0.60686015831134554</v>
      </c>
      <c r="I114" s="196">
        <f t="shared" si="17"/>
        <v>2.307460599826088E-3</v>
      </c>
    </row>
    <row r="115" spans="2:9" x14ac:dyDescent="0.25">
      <c r="B115" s="194" t="s">
        <v>118</v>
      </c>
      <c r="C115" s="195">
        <v>594</v>
      </c>
      <c r="D115" s="195">
        <v>934</v>
      </c>
      <c r="E115" s="195">
        <v>2078</v>
      </c>
      <c r="F115" s="195">
        <v>1421</v>
      </c>
      <c r="G115" s="195">
        <v>1746</v>
      </c>
      <c r="H115" s="196">
        <f t="shared" si="16"/>
        <v>0.22871217452498249</v>
      </c>
      <c r="I115" s="196">
        <f t="shared" si="17"/>
        <v>3.3077390864502047E-3</v>
      </c>
    </row>
    <row r="116" spans="2:9" x14ac:dyDescent="0.25">
      <c r="B116" s="194" t="s">
        <v>125</v>
      </c>
      <c r="C116" s="195">
        <v>53</v>
      </c>
      <c r="D116" s="195">
        <v>512</v>
      </c>
      <c r="E116" s="195">
        <v>832</v>
      </c>
      <c r="F116" s="195">
        <v>746</v>
      </c>
      <c r="G116" s="195">
        <v>788</v>
      </c>
      <c r="H116" s="196">
        <f t="shared" si="16"/>
        <v>5.6300268096514783E-2</v>
      </c>
      <c r="I116" s="196">
        <f t="shared" si="17"/>
        <v>1.4928398626132655E-3</v>
      </c>
    </row>
    <row r="117" spans="2:9" x14ac:dyDescent="0.25">
      <c r="B117" s="194" t="s">
        <v>121</v>
      </c>
      <c r="C117" s="195">
        <v>116</v>
      </c>
      <c r="D117" s="195">
        <v>678</v>
      </c>
      <c r="E117" s="195">
        <v>341</v>
      </c>
      <c r="F117" s="195">
        <v>532</v>
      </c>
      <c r="G117" s="195">
        <v>523</v>
      </c>
      <c r="H117" s="196">
        <f t="shared" si="16"/>
        <v>-1.6917293233082664E-2</v>
      </c>
      <c r="I117" s="196">
        <f t="shared" si="17"/>
        <v>9.9080615247047949E-4</v>
      </c>
    </row>
    <row r="118" spans="2:9" x14ac:dyDescent="0.25">
      <c r="B118" s="194" t="s">
        <v>130</v>
      </c>
      <c r="C118" s="195">
        <v>4</v>
      </c>
      <c r="D118" s="195">
        <v>75</v>
      </c>
      <c r="E118" s="195">
        <v>83</v>
      </c>
      <c r="F118" s="195">
        <v>85</v>
      </c>
      <c r="G118" s="195">
        <v>124</v>
      </c>
      <c r="H118" s="196">
        <f t="shared" si="16"/>
        <v>0.45882352941176463</v>
      </c>
      <c r="I118" s="196">
        <f t="shared" si="17"/>
        <v>2.3491388701020929E-4</v>
      </c>
    </row>
    <row r="119" spans="2:9" x14ac:dyDescent="0.25">
      <c r="B119" s="194" t="s">
        <v>133</v>
      </c>
      <c r="C119" s="195">
        <v>4</v>
      </c>
      <c r="D119" s="195">
        <v>95</v>
      </c>
      <c r="E119" s="195">
        <v>42</v>
      </c>
      <c r="F119" s="195">
        <v>83</v>
      </c>
      <c r="G119" s="195">
        <v>101</v>
      </c>
      <c r="H119" s="196">
        <f t="shared" si="16"/>
        <v>0.2168674698795181</v>
      </c>
      <c r="I119" s="196">
        <f t="shared" si="17"/>
        <v>1.913411499034769E-4</v>
      </c>
    </row>
    <row r="120" spans="2:9" x14ac:dyDescent="0.25">
      <c r="B120" s="199" t="s">
        <v>147</v>
      </c>
      <c r="C120" s="200">
        <f>C112-SUM(C113:C119)</f>
        <v>912</v>
      </c>
      <c r="D120" s="200">
        <f>D112-SUM(D113:D119)</f>
        <v>2523</v>
      </c>
      <c r="E120" s="200">
        <f>E112-SUM(E113:E119)</f>
        <v>3024</v>
      </c>
      <c r="F120" s="200">
        <f>F112-SUM(F113:F119)</f>
        <v>3736</v>
      </c>
      <c r="G120" s="200">
        <f>G112-SUM(G113:G119)</f>
        <v>4546</v>
      </c>
      <c r="H120" s="201">
        <f t="shared" si="16"/>
        <v>0.21680942184154173</v>
      </c>
      <c r="I120" s="201">
        <f t="shared" si="17"/>
        <v>8.6122462124871881E-3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9970</v>
      </c>
      <c r="D122" s="209">
        <v>18071</v>
      </c>
      <c r="E122" s="209">
        <v>19869</v>
      </c>
      <c r="F122" s="209">
        <v>19777</v>
      </c>
      <c r="G122" s="209">
        <v>21868</v>
      </c>
      <c r="H122" s="210">
        <f t="shared" ref="H122:H134" si="18">IFERROR(G122/F122-1,"-")</f>
        <v>0.10572887697830824</v>
      </c>
      <c r="I122" s="210">
        <f t="shared" ref="I122:I134" si="19">G122/G$10</f>
        <v>4.1428200654348844E-2</v>
      </c>
    </row>
    <row r="123" spans="2:9" x14ac:dyDescent="0.25">
      <c r="B123" s="190" t="s">
        <v>99</v>
      </c>
      <c r="C123" s="191">
        <v>6385</v>
      </c>
      <c r="D123" s="191">
        <v>10904</v>
      </c>
      <c r="E123" s="191">
        <v>12634</v>
      </c>
      <c r="F123" s="191">
        <v>12024</v>
      </c>
      <c r="G123" s="191">
        <v>13389</v>
      </c>
      <c r="H123" s="192">
        <f t="shared" si="18"/>
        <v>0.11352295409181634</v>
      </c>
      <c r="I123" s="192">
        <f t="shared" si="19"/>
        <v>2.5365016396610419E-2</v>
      </c>
    </row>
    <row r="124" spans="2:9" x14ac:dyDescent="0.25">
      <c r="B124" s="194" t="s">
        <v>105</v>
      </c>
      <c r="C124" s="195">
        <v>3167</v>
      </c>
      <c r="D124" s="195">
        <v>6334</v>
      </c>
      <c r="E124" s="195">
        <v>5848</v>
      </c>
      <c r="F124" s="195">
        <v>4860</v>
      </c>
      <c r="G124" s="195">
        <v>6920</v>
      </c>
      <c r="H124" s="196">
        <f t="shared" si="18"/>
        <v>0.4238683127572016</v>
      </c>
      <c r="I124" s="196">
        <f t="shared" si="19"/>
        <v>1.310971046863426E-2</v>
      </c>
    </row>
    <row r="125" spans="2:9" x14ac:dyDescent="0.25">
      <c r="B125" s="194" t="s">
        <v>102</v>
      </c>
      <c r="C125" s="195">
        <v>3218</v>
      </c>
      <c r="D125" s="195">
        <v>4570</v>
      </c>
      <c r="E125" s="195">
        <v>6786</v>
      </c>
      <c r="F125" s="195">
        <v>7164</v>
      </c>
      <c r="G125" s="195">
        <v>6469</v>
      </c>
      <c r="H125" s="196">
        <f t="shared" si="18"/>
        <v>-9.7012841987716314E-2</v>
      </c>
      <c r="I125" s="196">
        <f t="shared" si="19"/>
        <v>1.2255305927976161E-2</v>
      </c>
    </row>
    <row r="126" spans="2:9" x14ac:dyDescent="0.25">
      <c r="B126" s="190" t="s">
        <v>109</v>
      </c>
      <c r="C126" s="191">
        <v>3585</v>
      </c>
      <c r="D126" s="191">
        <v>7167</v>
      </c>
      <c r="E126" s="191">
        <v>7235</v>
      </c>
      <c r="F126" s="191">
        <v>7753</v>
      </c>
      <c r="G126" s="191">
        <v>8479</v>
      </c>
      <c r="H126" s="192">
        <f t="shared" si="18"/>
        <v>9.3641171159551062E-2</v>
      </c>
      <c r="I126" s="192">
        <f t="shared" si="19"/>
        <v>1.6063184257738422E-2</v>
      </c>
    </row>
    <row r="127" spans="2:9" x14ac:dyDescent="0.25">
      <c r="B127" s="194" t="s">
        <v>112</v>
      </c>
      <c r="C127" s="195">
        <v>101</v>
      </c>
      <c r="D127" s="195">
        <v>678</v>
      </c>
      <c r="E127" s="195">
        <v>666</v>
      </c>
      <c r="F127" s="195">
        <v>810</v>
      </c>
      <c r="G127" s="195">
        <v>790</v>
      </c>
      <c r="H127" s="196">
        <f t="shared" si="18"/>
        <v>-2.4691358024691357E-2</v>
      </c>
      <c r="I127" s="196">
        <f t="shared" si="19"/>
        <v>1.4966287962747205E-3</v>
      </c>
    </row>
    <row r="128" spans="2:9" x14ac:dyDescent="0.25">
      <c r="B128" s="194" t="s">
        <v>115</v>
      </c>
      <c r="C128" s="195">
        <v>355</v>
      </c>
      <c r="D128" s="195">
        <v>942</v>
      </c>
      <c r="E128" s="195">
        <v>1193</v>
      </c>
      <c r="F128" s="195">
        <v>1085</v>
      </c>
      <c r="G128" s="195">
        <v>1131</v>
      </c>
      <c r="H128" s="196">
        <f t="shared" si="18"/>
        <v>4.2396313364055249E-2</v>
      </c>
      <c r="I128" s="196">
        <f t="shared" si="19"/>
        <v>2.1426419855527959E-3</v>
      </c>
    </row>
    <row r="129" spans="2:9" x14ac:dyDescent="0.25">
      <c r="B129" s="194" t="s">
        <v>118</v>
      </c>
      <c r="C129" s="195">
        <v>585</v>
      </c>
      <c r="D129" s="195">
        <v>668</v>
      </c>
      <c r="E129" s="195">
        <v>641</v>
      </c>
      <c r="F129" s="195">
        <v>631</v>
      </c>
      <c r="G129" s="195">
        <v>667</v>
      </c>
      <c r="H129" s="196">
        <f t="shared" si="18"/>
        <v>5.7052297939778063E-2</v>
      </c>
      <c r="I129" s="196">
        <f t="shared" si="19"/>
        <v>1.2636093760952387E-3</v>
      </c>
    </row>
    <row r="130" spans="2:9" x14ac:dyDescent="0.25">
      <c r="B130" s="194" t="s">
        <v>125</v>
      </c>
      <c r="C130" s="195">
        <v>51</v>
      </c>
      <c r="D130" s="195">
        <v>168</v>
      </c>
      <c r="E130" s="195">
        <v>171</v>
      </c>
      <c r="F130" s="195">
        <v>200</v>
      </c>
      <c r="G130" s="195">
        <v>146</v>
      </c>
      <c r="H130" s="196">
        <f t="shared" si="18"/>
        <v>-0.27</v>
      </c>
      <c r="I130" s="196">
        <f t="shared" si="19"/>
        <v>2.7659215728621415E-4</v>
      </c>
    </row>
    <row r="131" spans="2:9" x14ac:dyDescent="0.25">
      <c r="B131" s="194" t="s">
        <v>121</v>
      </c>
      <c r="C131" s="195">
        <v>33</v>
      </c>
      <c r="D131" s="195">
        <v>127</v>
      </c>
      <c r="E131" s="195">
        <v>144</v>
      </c>
      <c r="F131" s="195">
        <v>112</v>
      </c>
      <c r="G131" s="195">
        <v>137</v>
      </c>
      <c r="H131" s="196">
        <f t="shared" si="18"/>
        <v>0.22321428571428581</v>
      </c>
      <c r="I131" s="196">
        <f t="shared" si="19"/>
        <v>2.5954195580966673E-4</v>
      </c>
    </row>
    <row r="132" spans="2:9" x14ac:dyDescent="0.25">
      <c r="B132" s="194" t="s">
        <v>130</v>
      </c>
      <c r="C132" s="195">
        <v>9</v>
      </c>
      <c r="D132" s="195">
        <v>104</v>
      </c>
      <c r="E132" s="195">
        <v>127</v>
      </c>
      <c r="F132" s="195">
        <v>114</v>
      </c>
      <c r="G132" s="195">
        <v>102</v>
      </c>
      <c r="H132" s="196">
        <f t="shared" si="18"/>
        <v>-0.10526315789473684</v>
      </c>
      <c r="I132" s="196">
        <f t="shared" si="19"/>
        <v>1.9323561673420441E-4</v>
      </c>
    </row>
    <row r="133" spans="2:9" x14ac:dyDescent="0.25">
      <c r="B133" s="194" t="s">
        <v>133</v>
      </c>
      <c r="C133" s="195">
        <v>36</v>
      </c>
      <c r="D133" s="195">
        <v>207</v>
      </c>
      <c r="E133" s="195">
        <v>279</v>
      </c>
      <c r="F133" s="195">
        <v>239</v>
      </c>
      <c r="G133" s="195">
        <v>160</v>
      </c>
      <c r="H133" s="196">
        <f t="shared" si="18"/>
        <v>-0.33054393305439334</v>
      </c>
      <c r="I133" s="196">
        <f t="shared" si="19"/>
        <v>3.0311469291639906E-4</v>
      </c>
    </row>
    <row r="134" spans="2:9" x14ac:dyDescent="0.25">
      <c r="B134" s="199" t="s">
        <v>147</v>
      </c>
      <c r="C134" s="200">
        <f>C126-SUM(C127:C133)</f>
        <v>2415</v>
      </c>
      <c r="D134" s="200">
        <f>D126-SUM(D127:D133)</f>
        <v>4273</v>
      </c>
      <c r="E134" s="200">
        <f>E126-SUM(E127:E133)</f>
        <v>4014</v>
      </c>
      <c r="F134" s="200">
        <f>F126-SUM(F127:F133)</f>
        <v>4562</v>
      </c>
      <c r="G134" s="200">
        <f>G126-SUM(G127:G133)</f>
        <v>5346</v>
      </c>
      <c r="H134" s="201">
        <f t="shared" si="18"/>
        <v>0.17185444980271813</v>
      </c>
      <c r="I134" s="201">
        <f t="shared" si="19"/>
        <v>1.0127819677069183E-2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7010</v>
      </c>
      <c r="D136" s="209">
        <v>27665</v>
      </c>
      <c r="E136" s="209">
        <v>27025</v>
      </c>
      <c r="F136" s="209">
        <v>27263</v>
      </c>
      <c r="G136" s="209">
        <v>27881</v>
      </c>
      <c r="H136" s="210">
        <f t="shared" ref="H136:H148" si="20">IFERROR(G136/F136-1,"-")</f>
        <v>2.2668084950298928E-2</v>
      </c>
      <c r="I136" s="210">
        <f t="shared" ref="I136:I148" si="21">G136/G$10</f>
        <v>5.2819629707513263E-2</v>
      </c>
    </row>
    <row r="137" spans="2:9" x14ac:dyDescent="0.25">
      <c r="B137" s="190" t="s">
        <v>99</v>
      </c>
      <c r="C137" s="191">
        <v>4609</v>
      </c>
      <c r="D137" s="191">
        <v>3119</v>
      </c>
      <c r="E137" s="191">
        <v>4230</v>
      </c>
      <c r="F137" s="191">
        <v>1546</v>
      </c>
      <c r="G137" s="191">
        <v>2295</v>
      </c>
      <c r="H137" s="192">
        <f t="shared" si="20"/>
        <v>0.48447606727037518</v>
      </c>
      <c r="I137" s="192">
        <f t="shared" si="21"/>
        <v>4.3478013765195994E-3</v>
      </c>
    </row>
    <row r="138" spans="2:9" x14ac:dyDescent="0.25">
      <c r="B138" s="194" t="s">
        <v>105</v>
      </c>
      <c r="C138" s="195">
        <v>4118</v>
      </c>
      <c r="D138" s="195">
        <v>2392</v>
      </c>
      <c r="E138" s="195">
        <v>3302</v>
      </c>
      <c r="F138" s="195">
        <v>835</v>
      </c>
      <c r="G138" s="195">
        <v>1138</v>
      </c>
      <c r="H138" s="196">
        <f t="shared" si="20"/>
        <v>0.36287425149700603</v>
      </c>
      <c r="I138" s="196">
        <f t="shared" si="21"/>
        <v>2.1559032533678885E-3</v>
      </c>
    </row>
    <row r="139" spans="2:9" x14ac:dyDescent="0.25">
      <c r="B139" s="194" t="s">
        <v>102</v>
      </c>
      <c r="C139" s="195">
        <v>491</v>
      </c>
      <c r="D139" s="195">
        <v>727</v>
      </c>
      <c r="E139" s="195">
        <v>928</v>
      </c>
      <c r="F139" s="195">
        <v>711</v>
      </c>
      <c r="G139" s="195">
        <v>1157</v>
      </c>
      <c r="H139" s="196">
        <f t="shared" si="20"/>
        <v>0.62728551336146277</v>
      </c>
      <c r="I139" s="196">
        <f t="shared" si="21"/>
        <v>2.1918981231517109E-3</v>
      </c>
    </row>
    <row r="140" spans="2:9" x14ac:dyDescent="0.25">
      <c r="B140" s="190" t="s">
        <v>109</v>
      </c>
      <c r="C140" s="191">
        <v>2401</v>
      </c>
      <c r="D140" s="191">
        <v>24546</v>
      </c>
      <c r="E140" s="191">
        <v>22795</v>
      </c>
      <c r="F140" s="191">
        <v>25717</v>
      </c>
      <c r="G140" s="191">
        <v>25586</v>
      </c>
      <c r="H140" s="192">
        <f t="shared" si="20"/>
        <v>-5.0939067542870031E-3</v>
      </c>
      <c r="I140" s="192">
        <f t="shared" si="21"/>
        <v>4.8471828330993665E-2</v>
      </c>
    </row>
    <row r="141" spans="2:9" x14ac:dyDescent="0.25">
      <c r="B141" s="194" t="s">
        <v>112</v>
      </c>
      <c r="C141" s="195">
        <v>43</v>
      </c>
      <c r="D141" s="195">
        <v>10919</v>
      </c>
      <c r="E141" s="195">
        <v>8569</v>
      </c>
      <c r="F141" s="195">
        <v>11275</v>
      </c>
      <c r="G141" s="195">
        <v>11474</v>
      </c>
      <c r="H141" s="196">
        <f t="shared" si="20"/>
        <v>1.7649667405764902E-2</v>
      </c>
      <c r="I141" s="196">
        <f t="shared" si="21"/>
        <v>2.1737112415767267E-2</v>
      </c>
    </row>
    <row r="142" spans="2:9" x14ac:dyDescent="0.25">
      <c r="B142" s="194" t="s">
        <v>115</v>
      </c>
      <c r="C142" s="195">
        <v>333</v>
      </c>
      <c r="D142" s="195">
        <v>1856</v>
      </c>
      <c r="E142" s="195">
        <v>1897</v>
      </c>
      <c r="F142" s="195">
        <v>2300</v>
      </c>
      <c r="G142" s="195">
        <v>2595</v>
      </c>
      <c r="H142" s="196">
        <f t="shared" si="20"/>
        <v>0.12826086956521743</v>
      </c>
      <c r="I142" s="196">
        <f t="shared" si="21"/>
        <v>4.9161414257378475E-3</v>
      </c>
    </row>
    <row r="143" spans="2:9" x14ac:dyDescent="0.25">
      <c r="B143" s="194" t="s">
        <v>118</v>
      </c>
      <c r="C143" s="195">
        <v>524</v>
      </c>
      <c r="D143" s="195">
        <v>3295</v>
      </c>
      <c r="E143" s="195">
        <v>3144</v>
      </c>
      <c r="F143" s="195">
        <v>3350</v>
      </c>
      <c r="G143" s="195">
        <v>2501</v>
      </c>
      <c r="H143" s="196">
        <f t="shared" si="20"/>
        <v>-0.25343283582089549</v>
      </c>
      <c r="I143" s="196">
        <f t="shared" si="21"/>
        <v>4.7380615436494631E-3</v>
      </c>
    </row>
    <row r="144" spans="2:9" x14ac:dyDescent="0.25">
      <c r="B144" s="194" t="s">
        <v>125</v>
      </c>
      <c r="C144" s="195">
        <v>27</v>
      </c>
      <c r="D144" s="195">
        <v>1169</v>
      </c>
      <c r="E144" s="195">
        <v>1166</v>
      </c>
      <c r="F144" s="195">
        <v>681</v>
      </c>
      <c r="G144" s="195">
        <v>676</v>
      </c>
      <c r="H144" s="196">
        <f t="shared" si="20"/>
        <v>-7.342143906020504E-3</v>
      </c>
      <c r="I144" s="196">
        <f t="shared" si="21"/>
        <v>1.2806595775717862E-3</v>
      </c>
    </row>
    <row r="145" spans="2:9" x14ac:dyDescent="0.25">
      <c r="B145" s="194" t="s">
        <v>121</v>
      </c>
      <c r="C145" s="195">
        <v>36</v>
      </c>
      <c r="D145" s="195">
        <v>601</v>
      </c>
      <c r="E145" s="195">
        <v>429</v>
      </c>
      <c r="F145" s="195">
        <v>535</v>
      </c>
      <c r="G145" s="195">
        <v>621</v>
      </c>
      <c r="H145" s="196">
        <f t="shared" si="20"/>
        <v>0.1607476635514018</v>
      </c>
      <c r="I145" s="196">
        <f t="shared" si="21"/>
        <v>1.1764639018817739E-3</v>
      </c>
    </row>
    <row r="146" spans="2:9" x14ac:dyDescent="0.25">
      <c r="B146" s="194" t="s">
        <v>130</v>
      </c>
      <c r="C146" s="195">
        <v>0</v>
      </c>
      <c r="D146" s="195">
        <v>435</v>
      </c>
      <c r="E146" s="195">
        <v>288</v>
      </c>
      <c r="F146" s="195">
        <v>256</v>
      </c>
      <c r="G146" s="195">
        <v>430</v>
      </c>
      <c r="H146" s="196">
        <f t="shared" si="20"/>
        <v>0.6796875</v>
      </c>
      <c r="I146" s="196">
        <f t="shared" si="21"/>
        <v>8.1462073721282253E-4</v>
      </c>
    </row>
    <row r="147" spans="2:9" x14ac:dyDescent="0.25">
      <c r="B147" s="194" t="s">
        <v>133</v>
      </c>
      <c r="C147" s="195">
        <v>0</v>
      </c>
      <c r="D147" s="195">
        <v>239</v>
      </c>
      <c r="E147" s="195">
        <v>384</v>
      </c>
      <c r="F147" s="195">
        <v>175</v>
      </c>
      <c r="G147" s="195">
        <v>136</v>
      </c>
      <c r="H147" s="196">
        <f t="shared" si="20"/>
        <v>-0.22285714285714286</v>
      </c>
      <c r="I147" s="196">
        <f t="shared" si="21"/>
        <v>2.5764748897893922E-4</v>
      </c>
    </row>
    <row r="148" spans="2:9" x14ac:dyDescent="0.25">
      <c r="B148" s="199" t="s">
        <v>147</v>
      </c>
      <c r="C148" s="200">
        <f>C140-SUM(C141:C147)</f>
        <v>1438</v>
      </c>
      <c r="D148" s="200">
        <f>D140-SUM(D141:D147)</f>
        <v>6032</v>
      </c>
      <c r="E148" s="200">
        <f>E140-SUM(E141:E147)</f>
        <v>6918</v>
      </c>
      <c r="F148" s="200">
        <f>F140-SUM(F141:F147)</f>
        <v>7145</v>
      </c>
      <c r="G148" s="200">
        <f>G140-SUM(G141:G147)</f>
        <v>7153</v>
      </c>
      <c r="H148" s="201">
        <f t="shared" si="20"/>
        <v>1.1196641007698016E-3</v>
      </c>
      <c r="I148" s="201">
        <f t="shared" si="21"/>
        <v>1.3551121240193765E-2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3829</v>
      </c>
      <c r="D150" s="209">
        <v>11309</v>
      </c>
      <c r="E150" s="209">
        <v>11683</v>
      </c>
      <c r="F150" s="209">
        <v>11530</v>
      </c>
      <c r="G150" s="209">
        <v>10593</v>
      </c>
      <c r="H150" s="210">
        <f t="shared" ref="H150:H162" si="22">IFERROR(G150/F150-1,"-")</f>
        <v>-8.1266261925411976E-2</v>
      </c>
      <c r="I150" s="210">
        <f t="shared" ref="I150:I162" si="23">G150/G$10</f>
        <v>2.0068087137896345E-2</v>
      </c>
    </row>
    <row r="151" spans="2:9" x14ac:dyDescent="0.25">
      <c r="B151" s="190" t="s">
        <v>99</v>
      </c>
      <c r="C151" s="191">
        <v>2611</v>
      </c>
      <c r="D151" s="191">
        <v>5969</v>
      </c>
      <c r="E151" s="191">
        <v>5840</v>
      </c>
      <c r="F151" s="191">
        <v>5134</v>
      </c>
      <c r="G151" s="191">
        <v>4663</v>
      </c>
      <c r="H151" s="192">
        <f t="shared" si="22"/>
        <v>-9.1741332294507205E-2</v>
      </c>
      <c r="I151" s="192">
        <f t="shared" si="23"/>
        <v>8.8338988316823061E-3</v>
      </c>
    </row>
    <row r="152" spans="2:9" x14ac:dyDescent="0.25">
      <c r="B152" s="194" t="s">
        <v>105</v>
      </c>
      <c r="C152" s="195">
        <v>2153</v>
      </c>
      <c r="D152" s="195">
        <v>3632</v>
      </c>
      <c r="E152" s="195">
        <v>4020</v>
      </c>
      <c r="F152" s="195">
        <v>3330</v>
      </c>
      <c r="G152" s="195">
        <v>2888</v>
      </c>
      <c r="H152" s="196">
        <f t="shared" si="22"/>
        <v>-0.13273273273273278</v>
      </c>
      <c r="I152" s="196">
        <f t="shared" si="23"/>
        <v>5.4712202071410029E-3</v>
      </c>
    </row>
    <row r="153" spans="2:9" x14ac:dyDescent="0.25">
      <c r="B153" s="194" t="s">
        <v>102</v>
      </c>
      <c r="C153" s="195">
        <v>458</v>
      </c>
      <c r="D153" s="195">
        <v>2337</v>
      </c>
      <c r="E153" s="195">
        <v>1820</v>
      </c>
      <c r="F153" s="195">
        <v>1804</v>
      </c>
      <c r="G153" s="195">
        <v>1775</v>
      </c>
      <c r="H153" s="196">
        <f t="shared" si="22"/>
        <v>-1.6075388026607573E-2</v>
      </c>
      <c r="I153" s="196">
        <f t="shared" si="23"/>
        <v>3.3626786245413024E-3</v>
      </c>
    </row>
    <row r="154" spans="2:9" x14ac:dyDescent="0.25">
      <c r="B154" s="190" t="s">
        <v>109</v>
      </c>
      <c r="C154" s="191">
        <v>1218</v>
      </c>
      <c r="D154" s="191">
        <v>5340</v>
      </c>
      <c r="E154" s="191">
        <v>5843</v>
      </c>
      <c r="F154" s="191">
        <v>6396</v>
      </c>
      <c r="G154" s="191">
        <v>5930</v>
      </c>
      <c r="H154" s="192">
        <f t="shared" si="22"/>
        <v>-7.2858036272670401E-2</v>
      </c>
      <c r="I154" s="192">
        <f t="shared" si="23"/>
        <v>1.1234188306214041E-2</v>
      </c>
    </row>
    <row r="155" spans="2:9" x14ac:dyDescent="0.25">
      <c r="B155" s="194" t="s">
        <v>112</v>
      </c>
      <c r="C155" s="195">
        <v>61</v>
      </c>
      <c r="D155" s="195">
        <v>1785</v>
      </c>
      <c r="E155" s="195">
        <v>2074</v>
      </c>
      <c r="F155" s="195">
        <v>2253</v>
      </c>
      <c r="G155" s="195">
        <v>1668</v>
      </c>
      <c r="H155" s="196">
        <f t="shared" si="22"/>
        <v>-0.2596537949400799</v>
      </c>
      <c r="I155" s="196">
        <f t="shared" si="23"/>
        <v>3.1599706736534605E-3</v>
      </c>
    </row>
    <row r="156" spans="2:9" x14ac:dyDescent="0.25">
      <c r="B156" s="194" t="s">
        <v>115</v>
      </c>
      <c r="C156" s="195">
        <v>210</v>
      </c>
      <c r="D156" s="195">
        <v>1401</v>
      </c>
      <c r="E156" s="195">
        <v>1163</v>
      </c>
      <c r="F156" s="195">
        <v>1273</v>
      </c>
      <c r="G156" s="195">
        <v>1344</v>
      </c>
      <c r="H156" s="196">
        <f t="shared" si="22"/>
        <v>5.5773762765121804E-2</v>
      </c>
      <c r="I156" s="196">
        <f t="shared" si="23"/>
        <v>2.5461634204977522E-3</v>
      </c>
    </row>
    <row r="157" spans="2:9" x14ac:dyDescent="0.25">
      <c r="B157" s="194" t="s">
        <v>118</v>
      </c>
      <c r="C157" s="195">
        <v>316</v>
      </c>
      <c r="D157" s="195">
        <v>660</v>
      </c>
      <c r="E157" s="195">
        <v>864</v>
      </c>
      <c r="F157" s="195">
        <v>983</v>
      </c>
      <c r="G157" s="195">
        <v>1545</v>
      </c>
      <c r="H157" s="196">
        <f t="shared" si="22"/>
        <v>0.57171922685656162</v>
      </c>
      <c r="I157" s="196">
        <f t="shared" si="23"/>
        <v>2.9269512534739785E-3</v>
      </c>
    </row>
    <row r="158" spans="2:9" x14ac:dyDescent="0.25">
      <c r="B158" s="194" t="s">
        <v>125</v>
      </c>
      <c r="C158" s="195">
        <v>42</v>
      </c>
      <c r="D158" s="195">
        <v>170</v>
      </c>
      <c r="E158" s="195">
        <v>186</v>
      </c>
      <c r="F158" s="195">
        <v>249</v>
      </c>
      <c r="G158" s="195">
        <v>160</v>
      </c>
      <c r="H158" s="196">
        <f t="shared" si="22"/>
        <v>-0.35742971887550201</v>
      </c>
      <c r="I158" s="196">
        <f t="shared" si="23"/>
        <v>3.0311469291639906E-4</v>
      </c>
    </row>
    <row r="159" spans="2:9" x14ac:dyDescent="0.25">
      <c r="B159" s="194" t="s">
        <v>121</v>
      </c>
      <c r="C159" s="195">
        <v>36</v>
      </c>
      <c r="D159" s="195">
        <v>244</v>
      </c>
      <c r="E159" s="195">
        <v>302</v>
      </c>
      <c r="F159" s="195">
        <v>245</v>
      </c>
      <c r="G159" s="195">
        <v>146</v>
      </c>
      <c r="H159" s="196">
        <f t="shared" si="22"/>
        <v>-0.40408163265306118</v>
      </c>
      <c r="I159" s="196">
        <f t="shared" si="23"/>
        <v>2.7659215728621415E-4</v>
      </c>
    </row>
    <row r="160" spans="2:9" x14ac:dyDescent="0.25">
      <c r="B160" s="194" t="s">
        <v>130</v>
      </c>
      <c r="C160" s="195">
        <v>5</v>
      </c>
      <c r="D160" s="195">
        <v>28</v>
      </c>
      <c r="E160" s="195">
        <v>53</v>
      </c>
      <c r="F160" s="195">
        <v>34</v>
      </c>
      <c r="G160" s="195">
        <v>21</v>
      </c>
      <c r="H160" s="196">
        <f t="shared" si="22"/>
        <v>-0.38235294117647056</v>
      </c>
      <c r="I160" s="196">
        <f t="shared" si="23"/>
        <v>3.9783803445277379E-5</v>
      </c>
    </row>
    <row r="161" spans="2:9" x14ac:dyDescent="0.25">
      <c r="B161" s="194" t="s">
        <v>133</v>
      </c>
      <c r="C161" s="195">
        <v>7</v>
      </c>
      <c r="D161" s="195">
        <v>55</v>
      </c>
      <c r="E161" s="195">
        <v>103</v>
      </c>
      <c r="F161" s="195">
        <v>25</v>
      </c>
      <c r="G161" s="195">
        <v>50</v>
      </c>
      <c r="H161" s="196">
        <f t="shared" si="22"/>
        <v>1</v>
      </c>
      <c r="I161" s="196">
        <f t="shared" si="23"/>
        <v>9.472334153637471E-5</v>
      </c>
    </row>
    <row r="162" spans="2:9" x14ac:dyDescent="0.25">
      <c r="B162" s="199" t="s">
        <v>147</v>
      </c>
      <c r="C162" s="200">
        <f>C154-SUM(C155:C161)</f>
        <v>541</v>
      </c>
      <c r="D162" s="200">
        <f>D154-SUM(D155:D161)</f>
        <v>997</v>
      </c>
      <c r="E162" s="200">
        <f>E154-SUM(E155:E161)</f>
        <v>1098</v>
      </c>
      <c r="F162" s="200">
        <f>F154-SUM(F155:F161)</f>
        <v>1334</v>
      </c>
      <c r="G162" s="200">
        <f>G154-SUM(G155:G161)</f>
        <v>996</v>
      </c>
      <c r="H162" s="201">
        <f t="shared" si="22"/>
        <v>-0.25337331334332835</v>
      </c>
      <c r="I162" s="201">
        <f t="shared" si="23"/>
        <v>1.8868889634045842E-3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0E7D2-6132-48EC-8D3A-54849C406E44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271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272</v>
      </c>
      <c r="D7" s="205" t="s">
        <v>263</v>
      </c>
      <c r="E7" s="205" t="s">
        <v>264</v>
      </c>
      <c r="F7" s="205" t="s">
        <v>265</v>
      </c>
      <c r="G7" s="205" t="s">
        <v>266</v>
      </c>
      <c r="H7" s="205" t="s">
        <v>267</v>
      </c>
      <c r="I7" s="205" t="s">
        <v>268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263</v>
      </c>
      <c r="Q7" s="205" t="s">
        <v>264</v>
      </c>
      <c r="R7" s="205" t="s">
        <v>265</v>
      </c>
      <c r="S7" s="205" t="s">
        <v>266</v>
      </c>
      <c r="T7" s="205" t="s">
        <v>267</v>
      </c>
      <c r="U7" s="205" t="s">
        <v>268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54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1895139</v>
      </c>
      <c r="D9" s="209">
        <v>1198031</v>
      </c>
      <c r="E9" s="209">
        <v>300978</v>
      </c>
      <c r="F9" s="209">
        <v>1711410</v>
      </c>
      <c r="G9" s="209">
        <v>2026391</v>
      </c>
      <c r="H9" s="209">
        <v>2139392</v>
      </c>
      <c r="I9" s="209">
        <v>2114687</v>
      </c>
      <c r="J9" s="210">
        <f>IFERROR(I9/H9-1,"-")</f>
        <v>-1.1547673357664268E-2</v>
      </c>
      <c r="K9" s="209">
        <f t="shared" ref="K9:K21" si="0">I9-H9</f>
        <v>-24705</v>
      </c>
      <c r="L9" s="210">
        <f t="shared" ref="L9:L21" si="1">I9/I$9</f>
        <v>1</v>
      </c>
      <c r="O9" s="187" t="s">
        <v>70</v>
      </c>
      <c r="P9" s="209">
        <v>65963</v>
      </c>
      <c r="Q9" s="209">
        <v>25757</v>
      </c>
      <c r="R9" s="209">
        <v>98992</v>
      </c>
      <c r="S9" s="209">
        <v>108701</v>
      </c>
      <c r="T9" s="209">
        <v>115706</v>
      </c>
      <c r="U9" s="209">
        <v>112386</v>
      </c>
      <c r="V9" s="210">
        <f>IFERROR(U9/T9-1,"-")</f>
        <v>-2.8693412614730462E-2</v>
      </c>
      <c r="W9" s="209">
        <f>U9-T9</f>
        <v>-3320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283084</v>
      </c>
      <c r="D10" s="191">
        <v>163202</v>
      </c>
      <c r="E10" s="191">
        <v>139561</v>
      </c>
      <c r="F10" s="191">
        <v>274119</v>
      </c>
      <c r="G10" s="191">
        <v>311661</v>
      </c>
      <c r="H10" s="191">
        <v>287774</v>
      </c>
      <c r="I10" s="191">
        <v>293227</v>
      </c>
      <c r="J10" s="211">
        <f>IFERROR(I10/H10-1,"-")</f>
        <v>1.8948897398653131E-2</v>
      </c>
      <c r="K10" s="190">
        <f t="shared" si="0"/>
        <v>5453</v>
      </c>
      <c r="L10" s="192">
        <f t="shared" si="1"/>
        <v>0.13866212824876684</v>
      </c>
      <c r="O10" s="190" t="s">
        <v>99</v>
      </c>
      <c r="P10" s="191">
        <v>2995</v>
      </c>
      <c r="Q10" s="191">
        <v>14339</v>
      </c>
      <c r="R10" s="191">
        <v>7276</v>
      </c>
      <c r="S10" s="191">
        <v>9404</v>
      </c>
      <c r="T10" s="191">
        <v>6632</v>
      </c>
      <c r="U10" s="191">
        <v>5177</v>
      </c>
      <c r="V10" s="211">
        <f>IFERROR(U10/T10-1,"-")</f>
        <v>-0.21939083232810619</v>
      </c>
      <c r="W10" s="190">
        <f t="shared" ref="W10:W20" si="3">U10-T10</f>
        <v>-1455</v>
      </c>
      <c r="X10" s="192">
        <f t="shared" si="2"/>
        <v>4.6064456426957091E-2</v>
      </c>
    </row>
    <row r="11" spans="1:24" x14ac:dyDescent="0.25">
      <c r="A11" s="193" t="s">
        <v>105</v>
      </c>
      <c r="B11" s="194" t="s">
        <v>105</v>
      </c>
      <c r="C11" s="195">
        <v>95478</v>
      </c>
      <c r="D11" s="195">
        <v>56449</v>
      </c>
      <c r="E11" s="195">
        <v>98818</v>
      </c>
      <c r="F11" s="195">
        <v>113075</v>
      </c>
      <c r="G11" s="195">
        <v>118947</v>
      </c>
      <c r="H11" s="195">
        <v>101768</v>
      </c>
      <c r="I11" s="195">
        <v>99107</v>
      </c>
      <c r="J11" s="212">
        <f>IFERROR(I11/H11-1,"-")</f>
        <v>-2.6147708513481693E-2</v>
      </c>
      <c r="K11" s="194">
        <f t="shared" si="0"/>
        <v>-2661</v>
      </c>
      <c r="L11" s="196">
        <f t="shared" si="1"/>
        <v>4.6866037385201689E-2</v>
      </c>
      <c r="O11" s="194" t="s">
        <v>105</v>
      </c>
      <c r="P11" s="195">
        <v>1936</v>
      </c>
      <c r="Q11" s="195">
        <v>12667</v>
      </c>
      <c r="R11" s="195">
        <v>4598</v>
      </c>
      <c r="S11" s="195">
        <v>6199</v>
      </c>
      <c r="T11" s="195">
        <v>3880</v>
      </c>
      <c r="U11" s="195">
        <v>2051</v>
      </c>
      <c r="V11" s="212">
        <f>IFERROR(U11/T11-1,"-")</f>
        <v>-0.47139175257731958</v>
      </c>
      <c r="W11" s="194">
        <f t="shared" si="3"/>
        <v>-1829</v>
      </c>
      <c r="X11" s="196">
        <f t="shared" si="2"/>
        <v>1.8249604043208228E-2</v>
      </c>
    </row>
    <row r="12" spans="1:24" x14ac:dyDescent="0.25">
      <c r="A12" s="193" t="s">
        <v>102</v>
      </c>
      <c r="B12" s="194" t="s">
        <v>102</v>
      </c>
      <c r="C12" s="195">
        <v>187606</v>
      </c>
      <c r="D12" s="195">
        <v>106753</v>
      </c>
      <c r="E12" s="195">
        <v>40743</v>
      </c>
      <c r="F12" s="195">
        <v>161044</v>
      </c>
      <c r="G12" s="195">
        <v>192714</v>
      </c>
      <c r="H12" s="195">
        <v>186006</v>
      </c>
      <c r="I12" s="195">
        <v>194120</v>
      </c>
      <c r="J12" s="212">
        <f>IFERROR(I12/H12-1,"-")</f>
        <v>4.3622248744664249E-2</v>
      </c>
      <c r="K12" s="194">
        <f t="shared" si="0"/>
        <v>8114</v>
      </c>
      <c r="L12" s="196">
        <f t="shared" si="1"/>
        <v>9.1796090863565147E-2</v>
      </c>
      <c r="O12" s="194" t="s">
        <v>102</v>
      </c>
      <c r="P12" s="195">
        <v>1059</v>
      </c>
      <c r="Q12" s="195">
        <v>1672</v>
      </c>
      <c r="R12" s="195">
        <v>2678</v>
      </c>
      <c r="S12" s="195">
        <v>3205</v>
      </c>
      <c r="T12" s="195">
        <v>2752</v>
      </c>
      <c r="U12" s="195">
        <v>3126</v>
      </c>
      <c r="V12" s="212">
        <f>IFERROR(U12/T12-1,"-")</f>
        <v>0.13590116279069764</v>
      </c>
      <c r="W12" s="194">
        <f t="shared" si="3"/>
        <v>374</v>
      </c>
      <c r="X12" s="196">
        <f t="shared" si="2"/>
        <v>2.7814852383748867E-2</v>
      </c>
    </row>
    <row r="13" spans="1:24" x14ac:dyDescent="0.25">
      <c r="A13" s="1"/>
      <c r="B13" s="190" t="s">
        <v>109</v>
      </c>
      <c r="C13" s="191">
        <v>1612055</v>
      </c>
      <c r="D13" s="191">
        <v>1034829</v>
      </c>
      <c r="E13" s="191">
        <v>161417</v>
      </c>
      <c r="F13" s="191">
        <v>1437291</v>
      </c>
      <c r="G13" s="191">
        <v>1714730</v>
      </c>
      <c r="H13" s="191">
        <v>1851618</v>
      </c>
      <c r="I13" s="191">
        <v>1821460</v>
      </c>
      <c r="J13" s="211">
        <f>IFERROR(I13/H13-1,"-")</f>
        <v>-1.6287376769938522E-2</v>
      </c>
      <c r="K13" s="190">
        <f t="shared" si="0"/>
        <v>-30158</v>
      </c>
      <c r="L13" s="192">
        <f t="shared" si="1"/>
        <v>0.86133787175123311</v>
      </c>
      <c r="O13" s="190" t="s">
        <v>109</v>
      </c>
      <c r="P13" s="191">
        <v>62968</v>
      </c>
      <c r="Q13" s="191">
        <v>11418</v>
      </c>
      <c r="R13" s="191">
        <v>91716</v>
      </c>
      <c r="S13" s="191">
        <v>99297</v>
      </c>
      <c r="T13" s="191">
        <v>109074</v>
      </c>
      <c r="U13" s="191">
        <v>107209</v>
      </c>
      <c r="V13" s="211">
        <f>IFERROR(U13/T13-1,"-")</f>
        <v>-1.7098483598291025E-2</v>
      </c>
      <c r="W13" s="190">
        <f t="shared" si="3"/>
        <v>-1865</v>
      </c>
      <c r="X13" s="192">
        <f t="shared" si="2"/>
        <v>0.95393554357304289</v>
      </c>
    </row>
    <row r="14" spans="1:24" s="74" customFormat="1" x14ac:dyDescent="0.25">
      <c r="B14" s="194" t="s">
        <v>112</v>
      </c>
      <c r="C14" s="195">
        <v>669945</v>
      </c>
      <c r="D14" s="195">
        <v>424155</v>
      </c>
      <c r="E14" s="195">
        <v>10010</v>
      </c>
      <c r="F14" s="195">
        <v>576618</v>
      </c>
      <c r="G14" s="195">
        <v>714301</v>
      </c>
      <c r="H14" s="195">
        <v>773583</v>
      </c>
      <c r="I14" s="195">
        <v>772740</v>
      </c>
      <c r="J14" s="212">
        <f t="shared" ref="J14:J21" si="4">IFERROR(I14/H14-1,"-")</f>
        <v>-1.0897343917847246E-3</v>
      </c>
      <c r="K14" s="194">
        <f t="shared" si="0"/>
        <v>-843</v>
      </c>
      <c r="L14" s="196">
        <f t="shared" si="1"/>
        <v>0.36541578020766191</v>
      </c>
      <c r="O14" s="194" t="s">
        <v>112</v>
      </c>
      <c r="P14" s="195">
        <v>28766</v>
      </c>
      <c r="Q14" s="195">
        <v>432</v>
      </c>
      <c r="R14" s="195">
        <v>35795</v>
      </c>
      <c r="S14" s="195">
        <v>37197</v>
      </c>
      <c r="T14" s="195">
        <v>43781</v>
      </c>
      <c r="U14" s="195">
        <v>45363</v>
      </c>
      <c r="V14" s="212">
        <f t="shared" ref="V14:V21" si="5">IFERROR(U14/T14-1,"-")</f>
        <v>3.6134396199264618E-2</v>
      </c>
      <c r="W14" s="194">
        <f t="shared" si="3"/>
        <v>1582</v>
      </c>
      <c r="X14" s="196">
        <f t="shared" si="2"/>
        <v>0.40363568415994877</v>
      </c>
    </row>
    <row r="15" spans="1:24" s="74" customFormat="1" x14ac:dyDescent="0.25">
      <c r="B15" s="194" t="s">
        <v>115</v>
      </c>
      <c r="C15" s="195">
        <v>226252</v>
      </c>
      <c r="D15" s="195">
        <v>134689</v>
      </c>
      <c r="E15" s="195">
        <v>24400</v>
      </c>
      <c r="F15" s="195">
        <v>162919</v>
      </c>
      <c r="G15" s="195">
        <v>196251</v>
      </c>
      <c r="H15" s="195">
        <v>215414</v>
      </c>
      <c r="I15" s="195">
        <v>207490</v>
      </c>
      <c r="J15" s="212">
        <f t="shared" si="4"/>
        <v>-3.6784981477526957E-2</v>
      </c>
      <c r="K15" s="194">
        <f t="shared" si="0"/>
        <v>-7924</v>
      </c>
      <c r="L15" s="196">
        <f t="shared" si="1"/>
        <v>9.8118539528544893E-2</v>
      </c>
      <c r="O15" s="194" t="s">
        <v>115</v>
      </c>
      <c r="P15" s="195">
        <v>4028</v>
      </c>
      <c r="Q15" s="195">
        <v>1238</v>
      </c>
      <c r="R15" s="195">
        <v>6746</v>
      </c>
      <c r="S15" s="195">
        <v>8886</v>
      </c>
      <c r="T15" s="195">
        <v>10992</v>
      </c>
      <c r="U15" s="195">
        <v>9839</v>
      </c>
      <c r="V15" s="212">
        <f t="shared" si="5"/>
        <v>-0.10489446870451236</v>
      </c>
      <c r="W15" s="194">
        <f t="shared" si="3"/>
        <v>-1153</v>
      </c>
      <c r="X15" s="196">
        <f t="shared" si="2"/>
        <v>8.7546491555887743E-2</v>
      </c>
    </row>
    <row r="16" spans="1:24" x14ac:dyDescent="0.25">
      <c r="A16" s="1"/>
      <c r="B16" s="194" t="s">
        <v>118</v>
      </c>
      <c r="C16" s="195">
        <v>70164</v>
      </c>
      <c r="D16" s="195">
        <v>44764</v>
      </c>
      <c r="E16" s="195">
        <v>30328</v>
      </c>
      <c r="F16" s="195">
        <v>76993</v>
      </c>
      <c r="G16" s="195">
        <v>93751</v>
      </c>
      <c r="H16" s="195">
        <v>101533</v>
      </c>
      <c r="I16" s="195">
        <v>90603</v>
      </c>
      <c r="J16" s="212">
        <f t="shared" si="4"/>
        <v>-0.10764972964454911</v>
      </c>
      <c r="K16" s="194">
        <f t="shared" si="0"/>
        <v>-10930</v>
      </c>
      <c r="L16" s="196">
        <f t="shared" si="1"/>
        <v>4.2844638473684284E-2</v>
      </c>
      <c r="O16" s="194" t="s">
        <v>118</v>
      </c>
      <c r="P16" s="195">
        <v>4260</v>
      </c>
      <c r="Q16" s="195">
        <v>3712</v>
      </c>
      <c r="R16" s="195">
        <v>10664</v>
      </c>
      <c r="S16" s="195">
        <v>9691</v>
      </c>
      <c r="T16" s="195">
        <v>10950</v>
      </c>
      <c r="U16" s="195">
        <v>9275</v>
      </c>
      <c r="V16" s="212">
        <f t="shared" si="5"/>
        <v>-0.15296803652968038</v>
      </c>
      <c r="W16" s="194">
        <f t="shared" si="3"/>
        <v>-1675</v>
      </c>
      <c r="X16" s="196">
        <f t="shared" si="2"/>
        <v>8.252807289164131E-2</v>
      </c>
    </row>
    <row r="17" spans="1:24" x14ac:dyDescent="0.25">
      <c r="A17" s="1"/>
      <c r="B17" s="194" t="s">
        <v>125</v>
      </c>
      <c r="C17" s="195">
        <v>56517</v>
      </c>
      <c r="D17" s="195">
        <v>34076</v>
      </c>
      <c r="E17" s="195">
        <v>2526</v>
      </c>
      <c r="F17" s="195">
        <v>72875</v>
      </c>
      <c r="G17" s="195">
        <v>65213</v>
      </c>
      <c r="H17" s="195">
        <v>68178</v>
      </c>
      <c r="I17" s="195">
        <v>67019</v>
      </c>
      <c r="J17" s="212">
        <f t="shared" si="4"/>
        <v>-1.6999618645310854E-2</v>
      </c>
      <c r="K17" s="194">
        <f t="shared" si="0"/>
        <v>-1159</v>
      </c>
      <c r="L17" s="196">
        <f t="shared" si="1"/>
        <v>3.1692160589250326E-2</v>
      </c>
      <c r="O17" s="194" t="s">
        <v>125</v>
      </c>
      <c r="P17" s="195">
        <v>933</v>
      </c>
      <c r="Q17" s="195">
        <v>146</v>
      </c>
      <c r="R17" s="195">
        <v>3918</v>
      </c>
      <c r="S17" s="195">
        <v>3812</v>
      </c>
      <c r="T17" s="195">
        <v>2886</v>
      </c>
      <c r="U17" s="195">
        <v>2730</v>
      </c>
      <c r="V17" s="212">
        <f t="shared" si="5"/>
        <v>-5.4054054054054057E-2</v>
      </c>
      <c r="W17" s="194">
        <f t="shared" si="3"/>
        <v>-156</v>
      </c>
      <c r="X17" s="196">
        <f t="shared" si="2"/>
        <v>2.4291281832256685E-2</v>
      </c>
    </row>
    <row r="18" spans="1:24" x14ac:dyDescent="0.25">
      <c r="A18" s="1"/>
      <c r="B18" s="194" t="s">
        <v>121</v>
      </c>
      <c r="C18" s="195">
        <v>57839</v>
      </c>
      <c r="D18" s="195">
        <v>38356</v>
      </c>
      <c r="E18" s="195">
        <v>5234</v>
      </c>
      <c r="F18" s="195">
        <v>67237</v>
      </c>
      <c r="G18" s="195">
        <v>60571</v>
      </c>
      <c r="H18" s="195">
        <v>68351</v>
      </c>
      <c r="I18" s="195">
        <v>61824</v>
      </c>
      <c r="J18" s="212">
        <f t="shared" si="4"/>
        <v>-9.5492384895612403E-2</v>
      </c>
      <c r="K18" s="194">
        <f t="shared" si="0"/>
        <v>-6527</v>
      </c>
      <c r="L18" s="196">
        <f t="shared" si="1"/>
        <v>2.923553225607383E-2</v>
      </c>
      <c r="O18" s="194" t="s">
        <v>121</v>
      </c>
      <c r="P18" s="195">
        <v>1112</v>
      </c>
      <c r="Q18" s="195">
        <v>270</v>
      </c>
      <c r="R18" s="195">
        <v>2235</v>
      </c>
      <c r="S18" s="195">
        <v>1875</v>
      </c>
      <c r="T18" s="195">
        <v>2309</v>
      </c>
      <c r="U18" s="195">
        <v>1949</v>
      </c>
      <c r="V18" s="212">
        <f t="shared" si="5"/>
        <v>-0.15591165006496321</v>
      </c>
      <c r="W18" s="194">
        <f t="shared" si="3"/>
        <v>-360</v>
      </c>
      <c r="X18" s="196">
        <f t="shared" si="2"/>
        <v>1.7342017689036E-2</v>
      </c>
    </row>
    <row r="19" spans="1:24" x14ac:dyDescent="0.25">
      <c r="A19" s="1"/>
      <c r="B19" s="194" t="s">
        <v>130</v>
      </c>
      <c r="C19" s="195">
        <v>51549</v>
      </c>
      <c r="D19" s="195">
        <v>35444</v>
      </c>
      <c r="E19" s="195">
        <v>505</v>
      </c>
      <c r="F19" s="195">
        <v>38456</v>
      </c>
      <c r="G19" s="195">
        <v>49303</v>
      </c>
      <c r="H19" s="195">
        <v>44960</v>
      </c>
      <c r="I19" s="195">
        <v>42497</v>
      </c>
      <c r="J19" s="212">
        <f t="shared" si="4"/>
        <v>-5.4782028469750887E-2</v>
      </c>
      <c r="K19" s="194">
        <f t="shared" si="0"/>
        <v>-2463</v>
      </c>
      <c r="L19" s="196">
        <f t="shared" si="1"/>
        <v>2.0096118243503647E-2</v>
      </c>
      <c r="O19" s="194" t="s">
        <v>130</v>
      </c>
      <c r="P19" s="195">
        <v>2356</v>
      </c>
      <c r="Q19" s="195">
        <v>26</v>
      </c>
      <c r="R19" s="195">
        <v>2250</v>
      </c>
      <c r="S19" s="195">
        <v>2734</v>
      </c>
      <c r="T19" s="195">
        <v>2465</v>
      </c>
      <c r="U19" s="195">
        <v>2661</v>
      </c>
      <c r="V19" s="212">
        <f t="shared" si="5"/>
        <v>7.9513184584178553E-2</v>
      </c>
      <c r="W19" s="194">
        <f t="shared" si="3"/>
        <v>196</v>
      </c>
      <c r="X19" s="196">
        <f t="shared" si="2"/>
        <v>2.3677326357375475E-2</v>
      </c>
    </row>
    <row r="20" spans="1:24" x14ac:dyDescent="0.25">
      <c r="A20" s="193" t="s">
        <v>146</v>
      </c>
      <c r="B20" s="194" t="s">
        <v>133</v>
      </c>
      <c r="C20" s="195">
        <v>70967</v>
      </c>
      <c r="D20" s="195">
        <v>51500</v>
      </c>
      <c r="E20" s="195">
        <v>2947</v>
      </c>
      <c r="F20" s="195">
        <v>31715</v>
      </c>
      <c r="G20" s="195">
        <v>46024</v>
      </c>
      <c r="H20" s="195">
        <v>51238</v>
      </c>
      <c r="I20" s="195">
        <v>39946</v>
      </c>
      <c r="J20" s="212">
        <f t="shared" si="4"/>
        <v>-0.22038330926265659</v>
      </c>
      <c r="K20" s="194">
        <f t="shared" si="0"/>
        <v>-11292</v>
      </c>
      <c r="L20" s="196">
        <f t="shared" si="1"/>
        <v>1.8889793146692632E-2</v>
      </c>
      <c r="O20" s="194" t="s">
        <v>133</v>
      </c>
      <c r="P20" s="195">
        <v>4700</v>
      </c>
      <c r="Q20" s="195">
        <v>46</v>
      </c>
      <c r="R20" s="195">
        <v>1087</v>
      </c>
      <c r="S20" s="195">
        <v>1972</v>
      </c>
      <c r="T20" s="195">
        <v>1825</v>
      </c>
      <c r="U20" s="195">
        <v>1304</v>
      </c>
      <c r="V20" s="212">
        <f t="shared" si="5"/>
        <v>-0.28547945205479452</v>
      </c>
      <c r="W20" s="194">
        <f t="shared" si="3"/>
        <v>-521</v>
      </c>
      <c r="X20" s="196">
        <f t="shared" si="2"/>
        <v>1.160286868471162E-2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408822</v>
      </c>
      <c r="D21" s="200">
        <f t="shared" ref="D21:I21" si="7">D13-SUM(D14:D20)</f>
        <v>271845</v>
      </c>
      <c r="E21" s="200">
        <f t="shared" si="7"/>
        <v>85467</v>
      </c>
      <c r="F21" s="200">
        <f t="shared" si="7"/>
        <v>410478</v>
      </c>
      <c r="G21" s="200">
        <f t="shared" si="7"/>
        <v>489316</v>
      </c>
      <c r="H21" s="200">
        <f t="shared" si="7"/>
        <v>528361</v>
      </c>
      <c r="I21" s="200">
        <f t="shared" si="7"/>
        <v>539341</v>
      </c>
      <c r="J21" s="213">
        <f t="shared" si="4"/>
        <v>2.0781246155564093E-2</v>
      </c>
      <c r="K21" s="199">
        <f t="shared" si="0"/>
        <v>10980</v>
      </c>
      <c r="L21" s="201">
        <f t="shared" si="1"/>
        <v>0.25504530930582164</v>
      </c>
      <c r="O21" s="199" t="s">
        <v>147</v>
      </c>
      <c r="P21" s="200">
        <f t="shared" ref="P21:U21" si="8">P13-SUM(P14:P20)</f>
        <v>16813</v>
      </c>
      <c r="Q21" s="200">
        <f t="shared" si="8"/>
        <v>5548</v>
      </c>
      <c r="R21" s="200">
        <f t="shared" si="8"/>
        <v>29021</v>
      </c>
      <c r="S21" s="200">
        <f t="shared" si="8"/>
        <v>33130</v>
      </c>
      <c r="T21" s="200">
        <f t="shared" si="8"/>
        <v>33866</v>
      </c>
      <c r="U21" s="200">
        <f t="shared" si="8"/>
        <v>34088</v>
      </c>
      <c r="V21" s="213">
        <f t="shared" si="5"/>
        <v>6.555247150534349E-3</v>
      </c>
      <c r="W21" s="199">
        <f>U21-T21</f>
        <v>222</v>
      </c>
      <c r="X21" s="201">
        <f t="shared" si="2"/>
        <v>0.30331180040218531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695199</v>
      </c>
      <c r="D23" s="209">
        <v>439711</v>
      </c>
      <c r="E23" s="209">
        <v>108123</v>
      </c>
      <c r="F23" s="209">
        <v>647133</v>
      </c>
      <c r="G23" s="209">
        <v>736259</v>
      </c>
      <c r="H23" s="209">
        <v>778566</v>
      </c>
      <c r="I23" s="209">
        <v>744690</v>
      </c>
      <c r="J23" s="210">
        <f>IFERROR(I23/H23-1,"-")</f>
        <v>-4.3510762093387112E-2</v>
      </c>
      <c r="K23" s="209">
        <f>I23-H23</f>
        <v>-33876</v>
      </c>
      <c r="L23" s="210">
        <f t="shared" ref="L23:L35" si="9">I23/I$9</f>
        <v>0.3521514058581719</v>
      </c>
    </row>
    <row r="24" spans="1:24" x14ac:dyDescent="0.25">
      <c r="A24" s="1" t="s">
        <v>98</v>
      </c>
      <c r="B24" s="190" t="s">
        <v>99</v>
      </c>
      <c r="C24" s="191">
        <v>48400</v>
      </c>
      <c r="D24" s="191">
        <v>24401</v>
      </c>
      <c r="E24" s="191">
        <v>49585</v>
      </c>
      <c r="F24" s="191">
        <v>49953</v>
      </c>
      <c r="G24" s="191">
        <v>47875</v>
      </c>
      <c r="H24" s="191">
        <v>40238</v>
      </c>
      <c r="I24" s="191">
        <v>36260</v>
      </c>
      <c r="J24" s="211">
        <f>IFERROR(I24/H24-1,"-")</f>
        <v>-9.8861772453899266E-2</v>
      </c>
      <c r="K24" s="190">
        <f t="shared" ref="K24:K34" si="10">I24-H24</f>
        <v>-3978</v>
      </c>
      <c r="L24" s="192">
        <f t="shared" si="9"/>
        <v>1.714674559402881E-2</v>
      </c>
    </row>
    <row r="25" spans="1:24" x14ac:dyDescent="0.25">
      <c r="A25" s="193" t="s">
        <v>105</v>
      </c>
      <c r="B25" s="194" t="s">
        <v>105</v>
      </c>
      <c r="C25" s="195">
        <v>20357</v>
      </c>
      <c r="D25" s="195">
        <v>10723</v>
      </c>
      <c r="E25" s="195">
        <v>33557</v>
      </c>
      <c r="F25" s="195">
        <v>21912</v>
      </c>
      <c r="G25" s="195">
        <v>19370</v>
      </c>
      <c r="H25" s="195">
        <v>14273</v>
      </c>
      <c r="I25" s="195">
        <v>13417</v>
      </c>
      <c r="J25" s="212">
        <f>IFERROR(I25/H25-1,"-")</f>
        <v>-5.9973376304911397E-2</v>
      </c>
      <c r="K25" s="194">
        <f t="shared" si="10"/>
        <v>-856</v>
      </c>
      <c r="L25" s="196">
        <f t="shared" si="9"/>
        <v>6.3446741763674716E-3</v>
      </c>
    </row>
    <row r="26" spans="1:24" x14ac:dyDescent="0.25">
      <c r="A26" s="193" t="s">
        <v>102</v>
      </c>
      <c r="B26" s="194" t="s">
        <v>102</v>
      </c>
      <c r="C26" s="195">
        <v>28043</v>
      </c>
      <c r="D26" s="195">
        <v>13678</v>
      </c>
      <c r="E26" s="195">
        <v>16028</v>
      </c>
      <c r="F26" s="195">
        <v>28041</v>
      </c>
      <c r="G26" s="195">
        <v>28505</v>
      </c>
      <c r="H26" s="195">
        <v>25965</v>
      </c>
      <c r="I26" s="195">
        <v>22843</v>
      </c>
      <c r="J26" s="212">
        <f>IFERROR(I26/H26-1,"-")</f>
        <v>-0.12023878297708457</v>
      </c>
      <c r="K26" s="194">
        <f t="shared" si="10"/>
        <v>-3122</v>
      </c>
      <c r="L26" s="196">
        <f t="shared" si="9"/>
        <v>1.0802071417661338E-2</v>
      </c>
    </row>
    <row r="27" spans="1:24" x14ac:dyDescent="0.25">
      <c r="A27" s="1"/>
      <c r="B27" s="190" t="s">
        <v>109</v>
      </c>
      <c r="C27" s="191">
        <v>646799</v>
      </c>
      <c r="D27" s="191">
        <v>415310</v>
      </c>
      <c r="E27" s="191">
        <v>58538</v>
      </c>
      <c r="F27" s="191">
        <v>597180</v>
      </c>
      <c r="G27" s="191">
        <v>688384</v>
      </c>
      <c r="H27" s="191">
        <v>738328</v>
      </c>
      <c r="I27" s="191">
        <v>708430</v>
      </c>
      <c r="J27" s="211">
        <f>IFERROR(I27/H27-1,"-")</f>
        <v>-4.0494197700750911E-2</v>
      </c>
      <c r="K27" s="190">
        <f t="shared" si="10"/>
        <v>-29898</v>
      </c>
      <c r="L27" s="192">
        <f t="shared" si="9"/>
        <v>0.33500466026414311</v>
      </c>
    </row>
    <row r="28" spans="1:24" s="74" customFormat="1" x14ac:dyDescent="0.25">
      <c r="B28" s="194" t="s">
        <v>112</v>
      </c>
      <c r="C28" s="195">
        <v>307862</v>
      </c>
      <c r="D28" s="195">
        <v>190725</v>
      </c>
      <c r="E28" s="195">
        <v>3348</v>
      </c>
      <c r="F28" s="195">
        <v>268684</v>
      </c>
      <c r="G28" s="195">
        <v>326659</v>
      </c>
      <c r="H28" s="195">
        <v>351626</v>
      </c>
      <c r="I28" s="195">
        <v>348224</v>
      </c>
      <c r="J28" s="212">
        <f t="shared" ref="J28:J35" si="11">IFERROR(I28/H28-1,"-")</f>
        <v>-9.6750524705226937E-3</v>
      </c>
      <c r="K28" s="194">
        <f t="shared" si="10"/>
        <v>-3402</v>
      </c>
      <c r="L28" s="196">
        <f t="shared" si="9"/>
        <v>0.16466928675496659</v>
      </c>
    </row>
    <row r="29" spans="1:24" s="74" customFormat="1" x14ac:dyDescent="0.25">
      <c r="B29" s="194" t="s">
        <v>115</v>
      </c>
      <c r="C29" s="195">
        <v>82696</v>
      </c>
      <c r="D29" s="195">
        <v>50910</v>
      </c>
      <c r="E29" s="195">
        <v>9195</v>
      </c>
      <c r="F29" s="195">
        <v>65908</v>
      </c>
      <c r="G29" s="195">
        <v>75487</v>
      </c>
      <c r="H29" s="195">
        <v>79727</v>
      </c>
      <c r="I29" s="195">
        <v>73548</v>
      </c>
      <c r="J29" s="212">
        <f t="shared" si="11"/>
        <v>-7.7501975491364283E-2</v>
      </c>
      <c r="K29" s="194">
        <f t="shared" si="10"/>
        <v>-6179</v>
      </c>
      <c r="L29" s="196">
        <f t="shared" si="9"/>
        <v>3.4779615139261741E-2</v>
      </c>
    </row>
    <row r="30" spans="1:24" x14ac:dyDescent="0.25">
      <c r="A30" s="1"/>
      <c r="B30" s="194" t="s">
        <v>118</v>
      </c>
      <c r="C30" s="195">
        <v>23160</v>
      </c>
      <c r="D30" s="195">
        <v>16130</v>
      </c>
      <c r="E30" s="195">
        <v>11290</v>
      </c>
      <c r="F30" s="195">
        <v>25875</v>
      </c>
      <c r="G30" s="195">
        <v>28348</v>
      </c>
      <c r="H30" s="195">
        <v>30329</v>
      </c>
      <c r="I30" s="195">
        <v>22505</v>
      </c>
      <c r="J30" s="212">
        <f t="shared" si="11"/>
        <v>-0.25797091892248347</v>
      </c>
      <c r="K30" s="194">
        <f t="shared" si="10"/>
        <v>-7824</v>
      </c>
      <c r="L30" s="196">
        <f t="shared" si="9"/>
        <v>1.0642236888958035E-2</v>
      </c>
    </row>
    <row r="31" spans="1:24" x14ac:dyDescent="0.25">
      <c r="A31" s="1"/>
      <c r="B31" s="194" t="s">
        <v>125</v>
      </c>
      <c r="C31" s="195">
        <v>25250</v>
      </c>
      <c r="D31" s="195">
        <v>15632</v>
      </c>
      <c r="E31" s="195">
        <v>879</v>
      </c>
      <c r="F31" s="195">
        <v>33744</v>
      </c>
      <c r="G31" s="195">
        <v>27987</v>
      </c>
      <c r="H31" s="195">
        <v>27624</v>
      </c>
      <c r="I31" s="195">
        <v>27413</v>
      </c>
      <c r="J31" s="212">
        <f t="shared" si="11"/>
        <v>-7.638285548798196E-3</v>
      </c>
      <c r="K31" s="194">
        <f t="shared" si="10"/>
        <v>-211</v>
      </c>
      <c r="L31" s="196">
        <f t="shared" si="9"/>
        <v>1.2963147737703027E-2</v>
      </c>
    </row>
    <row r="32" spans="1:24" x14ac:dyDescent="0.25">
      <c r="A32" s="1"/>
      <c r="B32" s="194" t="s">
        <v>121</v>
      </c>
      <c r="C32" s="195">
        <v>31824</v>
      </c>
      <c r="D32" s="195">
        <v>20897</v>
      </c>
      <c r="E32" s="195">
        <v>2726</v>
      </c>
      <c r="F32" s="195">
        <v>39829</v>
      </c>
      <c r="G32" s="195">
        <v>32878</v>
      </c>
      <c r="H32" s="195">
        <v>35710</v>
      </c>
      <c r="I32" s="195">
        <v>34166</v>
      </c>
      <c r="J32" s="212">
        <f t="shared" si="11"/>
        <v>-4.3237188462615483E-2</v>
      </c>
      <c r="K32" s="194">
        <f t="shared" si="10"/>
        <v>-1544</v>
      </c>
      <c r="L32" s="196">
        <f t="shared" si="9"/>
        <v>1.6156528129221959E-2</v>
      </c>
    </row>
    <row r="33" spans="1:12" x14ac:dyDescent="0.25">
      <c r="A33" s="1"/>
      <c r="B33" s="194" t="s">
        <v>130</v>
      </c>
      <c r="C33" s="195">
        <v>20358</v>
      </c>
      <c r="D33" s="195">
        <v>14159</v>
      </c>
      <c r="E33" s="195">
        <v>116</v>
      </c>
      <c r="F33" s="195">
        <v>14805</v>
      </c>
      <c r="G33" s="195">
        <v>17304</v>
      </c>
      <c r="H33" s="195">
        <v>16003</v>
      </c>
      <c r="I33" s="195">
        <v>14281</v>
      </c>
      <c r="J33" s="212">
        <f t="shared" si="11"/>
        <v>-0.10760482409548211</v>
      </c>
      <c r="K33" s="194">
        <f t="shared" si="10"/>
        <v>-1722</v>
      </c>
      <c r="L33" s="196">
        <f t="shared" si="9"/>
        <v>6.7532452793250255E-3</v>
      </c>
    </row>
    <row r="34" spans="1:12" x14ac:dyDescent="0.25">
      <c r="A34" s="193" t="s">
        <v>146</v>
      </c>
      <c r="B34" s="194" t="s">
        <v>133</v>
      </c>
      <c r="C34" s="195">
        <v>21441</v>
      </c>
      <c r="D34" s="195">
        <v>16043</v>
      </c>
      <c r="E34" s="195">
        <v>351</v>
      </c>
      <c r="F34" s="195">
        <v>9555</v>
      </c>
      <c r="G34" s="195">
        <v>15946</v>
      </c>
      <c r="H34" s="195">
        <v>16740</v>
      </c>
      <c r="I34" s="195">
        <v>13220</v>
      </c>
      <c r="J34" s="212">
        <f t="shared" si="11"/>
        <v>-0.21027479091995216</v>
      </c>
      <c r="K34" s="194">
        <f t="shared" si="10"/>
        <v>-3520</v>
      </c>
      <c r="L34" s="196">
        <f t="shared" si="9"/>
        <v>6.2515161818273816E-3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134208</v>
      </c>
      <c r="D35" s="200">
        <f t="shared" ref="D35:I35" si="13">D27-SUM(D28:D34)</f>
        <v>90814</v>
      </c>
      <c r="E35" s="200">
        <f t="shared" si="13"/>
        <v>30633</v>
      </c>
      <c r="F35" s="200">
        <f t="shared" si="13"/>
        <v>138780</v>
      </c>
      <c r="G35" s="200">
        <f t="shared" si="13"/>
        <v>163775</v>
      </c>
      <c r="H35" s="200">
        <f t="shared" si="13"/>
        <v>180569</v>
      </c>
      <c r="I35" s="200">
        <f t="shared" si="13"/>
        <v>175073</v>
      </c>
      <c r="J35" s="213">
        <f t="shared" si="11"/>
        <v>-3.0437118220735582E-2</v>
      </c>
      <c r="K35" s="199">
        <f>I35-H35</f>
        <v>-5496</v>
      </c>
      <c r="L35" s="201">
        <f t="shared" si="9"/>
        <v>8.2789084152879361E-2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527411</v>
      </c>
      <c r="D37" s="209">
        <v>324285</v>
      </c>
      <c r="E37" s="209">
        <v>53047</v>
      </c>
      <c r="F37" s="209">
        <v>453532</v>
      </c>
      <c r="G37" s="209">
        <v>525656</v>
      </c>
      <c r="H37" s="209">
        <v>548980</v>
      </c>
      <c r="I37" s="209">
        <v>557236</v>
      </c>
      <c r="J37" s="210">
        <f>IFERROR(I37/H37-1,"-")</f>
        <v>1.5038799227658606E-2</v>
      </c>
      <c r="K37" s="209">
        <f>I37-H37</f>
        <v>8256</v>
      </c>
      <c r="L37" s="210">
        <f t="shared" ref="L37:L49" si="14">I37/I$9</f>
        <v>0.26350755454589736</v>
      </c>
    </row>
    <row r="38" spans="1:12" x14ac:dyDescent="0.25">
      <c r="A38" s="1" t="s">
        <v>98</v>
      </c>
      <c r="B38" s="190" t="s">
        <v>99</v>
      </c>
      <c r="C38" s="191">
        <v>36243</v>
      </c>
      <c r="D38" s="191">
        <v>17239</v>
      </c>
      <c r="E38" s="191">
        <v>15667</v>
      </c>
      <c r="F38" s="191">
        <v>32225</v>
      </c>
      <c r="G38" s="191">
        <v>32004</v>
      </c>
      <c r="H38" s="191">
        <v>30163</v>
      </c>
      <c r="I38" s="191">
        <v>33296</v>
      </c>
      <c r="J38" s="211">
        <f>IFERROR(I38/H38-1,"-")</f>
        <v>0.10386897854987898</v>
      </c>
      <c r="K38" s="190">
        <f t="shared" ref="K38:K48" si="15">I38-H38</f>
        <v>3133</v>
      </c>
      <c r="L38" s="192">
        <f t="shared" si="14"/>
        <v>1.5745119726938313E-2</v>
      </c>
    </row>
    <row r="39" spans="1:12" x14ac:dyDescent="0.25">
      <c r="A39" s="193" t="s">
        <v>105</v>
      </c>
      <c r="B39" s="194" t="s">
        <v>105</v>
      </c>
      <c r="C39" s="195">
        <v>10791</v>
      </c>
      <c r="D39" s="195">
        <v>6178</v>
      </c>
      <c r="E39" s="195">
        <v>12689</v>
      </c>
      <c r="F39" s="195">
        <v>12389</v>
      </c>
      <c r="G39" s="195">
        <v>11235</v>
      </c>
      <c r="H39" s="195">
        <v>12428</v>
      </c>
      <c r="I39" s="195">
        <v>13054</v>
      </c>
      <c r="J39" s="212">
        <f>IFERROR(I39/H39-1,"-")</f>
        <v>5.0370131960090214E-2</v>
      </c>
      <c r="K39" s="194">
        <f t="shared" si="15"/>
        <v>626</v>
      </c>
      <c r="L39" s="196">
        <f t="shared" si="14"/>
        <v>6.1730175671387772E-3</v>
      </c>
    </row>
    <row r="40" spans="1:12" x14ac:dyDescent="0.25">
      <c r="A40" s="193" t="s">
        <v>102</v>
      </c>
      <c r="B40" s="194" t="s">
        <v>102</v>
      </c>
      <c r="C40" s="195">
        <v>25452</v>
      </c>
      <c r="D40" s="195">
        <v>11061</v>
      </c>
      <c r="E40" s="195">
        <v>2978</v>
      </c>
      <c r="F40" s="195">
        <v>19836</v>
      </c>
      <c r="G40" s="195">
        <v>20769</v>
      </c>
      <c r="H40" s="195">
        <v>17735</v>
      </c>
      <c r="I40" s="195">
        <v>20242</v>
      </c>
      <c r="J40" s="212">
        <f>IFERROR(I40/H40-1,"-")</f>
        <v>0.14135889484071051</v>
      </c>
      <c r="K40" s="194">
        <f t="shared" si="15"/>
        <v>2507</v>
      </c>
      <c r="L40" s="196">
        <f t="shared" si="14"/>
        <v>9.5721021597995355E-3</v>
      </c>
    </row>
    <row r="41" spans="1:12" x14ac:dyDescent="0.25">
      <c r="A41" s="1"/>
      <c r="B41" s="190" t="s">
        <v>109</v>
      </c>
      <c r="C41" s="191">
        <v>491168</v>
      </c>
      <c r="D41" s="191">
        <v>307046</v>
      </c>
      <c r="E41" s="191">
        <v>37380</v>
      </c>
      <c r="F41" s="191">
        <v>421307</v>
      </c>
      <c r="G41" s="191">
        <v>493652</v>
      </c>
      <c r="H41" s="191">
        <v>518817</v>
      </c>
      <c r="I41" s="191">
        <v>523940</v>
      </c>
      <c r="J41" s="211">
        <f>IFERROR(I41/H41-1,"-")</f>
        <v>9.8743873080489042E-3</v>
      </c>
      <c r="K41" s="190">
        <f t="shared" si="15"/>
        <v>5123</v>
      </c>
      <c r="L41" s="192">
        <f t="shared" si="14"/>
        <v>0.24776243481895902</v>
      </c>
    </row>
    <row r="42" spans="1:12" s="74" customFormat="1" x14ac:dyDescent="0.25">
      <c r="B42" s="194" t="s">
        <v>112</v>
      </c>
      <c r="C42" s="195">
        <v>229833</v>
      </c>
      <c r="D42" s="195">
        <v>140970</v>
      </c>
      <c r="E42" s="195">
        <v>1880</v>
      </c>
      <c r="F42" s="195">
        <v>181930</v>
      </c>
      <c r="G42" s="195">
        <v>224284</v>
      </c>
      <c r="H42" s="195">
        <v>241786</v>
      </c>
      <c r="I42" s="195">
        <v>243528</v>
      </c>
      <c r="J42" s="212">
        <f t="shared" ref="J42:J49" si="16">IFERROR(I42/H42-1,"-")</f>
        <v>7.2047182218986094E-3</v>
      </c>
      <c r="K42" s="194">
        <f t="shared" si="15"/>
        <v>1742</v>
      </c>
      <c r="L42" s="196">
        <f t="shared" si="14"/>
        <v>0.11516030504750821</v>
      </c>
    </row>
    <row r="43" spans="1:12" s="74" customFormat="1" x14ac:dyDescent="0.25">
      <c r="B43" s="194" t="s">
        <v>115</v>
      </c>
      <c r="C43" s="195">
        <v>25812</v>
      </c>
      <c r="D43" s="195">
        <v>14886</v>
      </c>
      <c r="E43" s="195">
        <v>3043</v>
      </c>
      <c r="F43" s="195">
        <v>17261</v>
      </c>
      <c r="G43" s="195">
        <v>21600</v>
      </c>
      <c r="H43" s="195">
        <v>21429</v>
      </c>
      <c r="I43" s="195">
        <v>21899</v>
      </c>
      <c r="J43" s="212">
        <f t="shared" si="16"/>
        <v>2.1932894675439796E-2</v>
      </c>
      <c r="K43" s="194">
        <f t="shared" si="15"/>
        <v>470</v>
      </c>
      <c r="L43" s="196">
        <f t="shared" si="14"/>
        <v>1.0355669657022528E-2</v>
      </c>
    </row>
    <row r="44" spans="1:12" x14ac:dyDescent="0.25">
      <c r="A44" s="1"/>
      <c r="B44" s="194" t="s">
        <v>118</v>
      </c>
      <c r="C44" s="195">
        <v>10698</v>
      </c>
      <c r="D44" s="195">
        <v>7059</v>
      </c>
      <c r="E44" s="195">
        <v>4790</v>
      </c>
      <c r="F44" s="195">
        <v>10942</v>
      </c>
      <c r="G44" s="195">
        <v>12726</v>
      </c>
      <c r="H44" s="195">
        <v>12719</v>
      </c>
      <c r="I44" s="195">
        <v>13008</v>
      </c>
      <c r="J44" s="212">
        <f t="shared" si="16"/>
        <v>2.2721912100007957E-2</v>
      </c>
      <c r="K44" s="194">
        <f t="shared" si="15"/>
        <v>289</v>
      </c>
      <c r="L44" s="196">
        <f t="shared" si="14"/>
        <v>6.1512649389720555E-3</v>
      </c>
    </row>
    <row r="45" spans="1:12" x14ac:dyDescent="0.25">
      <c r="A45" s="1"/>
      <c r="B45" s="194" t="s">
        <v>125</v>
      </c>
      <c r="C45" s="195">
        <v>21937</v>
      </c>
      <c r="D45" s="195">
        <v>13054</v>
      </c>
      <c r="E45" s="195">
        <v>655</v>
      </c>
      <c r="F45" s="195">
        <v>23636</v>
      </c>
      <c r="G45" s="195">
        <v>22033</v>
      </c>
      <c r="H45" s="195">
        <v>22474</v>
      </c>
      <c r="I45" s="195">
        <v>21273</v>
      </c>
      <c r="J45" s="212">
        <f t="shared" si="16"/>
        <v>-5.3439530123698509E-2</v>
      </c>
      <c r="K45" s="194">
        <f t="shared" si="15"/>
        <v>-1201</v>
      </c>
      <c r="L45" s="196">
        <f t="shared" si="14"/>
        <v>1.0059644760666708E-2</v>
      </c>
    </row>
    <row r="46" spans="1:12" x14ac:dyDescent="0.25">
      <c r="A46" s="1"/>
      <c r="B46" s="194" t="s">
        <v>121</v>
      </c>
      <c r="C46" s="195">
        <v>16813</v>
      </c>
      <c r="D46" s="195">
        <v>11786</v>
      </c>
      <c r="E46" s="195">
        <v>759</v>
      </c>
      <c r="F46" s="195">
        <v>15897</v>
      </c>
      <c r="G46" s="195">
        <v>17179</v>
      </c>
      <c r="H46" s="195">
        <v>20208</v>
      </c>
      <c r="I46" s="195">
        <v>15591</v>
      </c>
      <c r="J46" s="212">
        <f t="shared" si="16"/>
        <v>-0.22847387173396672</v>
      </c>
      <c r="K46" s="194">
        <f t="shared" si="15"/>
        <v>-4617</v>
      </c>
      <c r="L46" s="196">
        <f t="shared" si="14"/>
        <v>7.3727222988555757E-3</v>
      </c>
    </row>
    <row r="47" spans="1:12" x14ac:dyDescent="0.25">
      <c r="A47" s="1"/>
      <c r="B47" s="194" t="s">
        <v>130</v>
      </c>
      <c r="C47" s="195">
        <v>20055</v>
      </c>
      <c r="D47" s="195">
        <v>12179</v>
      </c>
      <c r="E47" s="195">
        <v>216</v>
      </c>
      <c r="F47" s="195">
        <v>14473</v>
      </c>
      <c r="G47" s="195">
        <v>16852</v>
      </c>
      <c r="H47" s="195">
        <v>15559</v>
      </c>
      <c r="I47" s="195">
        <v>16043</v>
      </c>
      <c r="J47" s="212">
        <f t="shared" si="16"/>
        <v>3.1107397647663682E-2</v>
      </c>
      <c r="K47" s="194">
        <f t="shared" si="15"/>
        <v>484</v>
      </c>
      <c r="L47" s="196">
        <f t="shared" si="14"/>
        <v>7.5864655147546657E-3</v>
      </c>
    </row>
    <row r="48" spans="1:12" x14ac:dyDescent="0.25">
      <c r="A48" s="193" t="s">
        <v>146</v>
      </c>
      <c r="B48" s="194" t="s">
        <v>133</v>
      </c>
      <c r="C48" s="195">
        <v>30557</v>
      </c>
      <c r="D48" s="195">
        <v>20180</v>
      </c>
      <c r="E48" s="195">
        <v>2065</v>
      </c>
      <c r="F48" s="195">
        <v>14435</v>
      </c>
      <c r="G48" s="195">
        <v>17411</v>
      </c>
      <c r="H48" s="195">
        <v>19482</v>
      </c>
      <c r="I48" s="195">
        <v>15247</v>
      </c>
      <c r="J48" s="212">
        <f t="shared" si="16"/>
        <v>-0.21738014577558773</v>
      </c>
      <c r="K48" s="194">
        <f t="shared" si="15"/>
        <v>-4235</v>
      </c>
      <c r="L48" s="196">
        <f t="shared" si="14"/>
        <v>7.2100504708261792E-3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135463</v>
      </c>
      <c r="D49" s="200">
        <f t="shared" ref="D49:I49" si="18">D41-SUM(D42:D48)</f>
        <v>86932</v>
      </c>
      <c r="E49" s="200">
        <f t="shared" si="18"/>
        <v>23972</v>
      </c>
      <c r="F49" s="200">
        <f t="shared" si="18"/>
        <v>142733</v>
      </c>
      <c r="G49" s="200">
        <f t="shared" si="18"/>
        <v>161567</v>
      </c>
      <c r="H49" s="200">
        <f t="shared" si="18"/>
        <v>165160</v>
      </c>
      <c r="I49" s="200">
        <f t="shared" si="18"/>
        <v>177351</v>
      </c>
      <c r="J49" s="213">
        <f t="shared" si="16"/>
        <v>7.3813271978687256E-2</v>
      </c>
      <c r="K49" s="199">
        <f>I49-H49</f>
        <v>12191</v>
      </c>
      <c r="L49" s="201">
        <f t="shared" si="14"/>
        <v>8.3866312130353102E-2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18853</v>
      </c>
      <c r="D51" s="209">
        <v>11900</v>
      </c>
      <c r="E51" s="209">
        <v>2749</v>
      </c>
      <c r="F51" s="209">
        <v>13399</v>
      </c>
      <c r="G51" s="209">
        <v>22430</v>
      </c>
      <c r="H51" s="209">
        <v>20862</v>
      </c>
      <c r="I51" s="209">
        <v>17744</v>
      </c>
      <c r="J51" s="210">
        <f>IFERROR(I51/H51-1,"-")</f>
        <v>-0.14945834531684399</v>
      </c>
      <c r="K51" s="209">
        <f>I51-H51</f>
        <v>-3118</v>
      </c>
      <c r="L51" s="210">
        <f t="shared" ref="L51:L63" si="19">I51/I$9</f>
        <v>8.3908398737023489E-3</v>
      </c>
    </row>
    <row r="52" spans="1:12" x14ac:dyDescent="0.25">
      <c r="A52" s="1" t="s">
        <v>98</v>
      </c>
      <c r="B52" s="190" t="s">
        <v>99</v>
      </c>
      <c r="C52" s="191">
        <v>3473</v>
      </c>
      <c r="D52" s="191">
        <v>1180</v>
      </c>
      <c r="E52" s="191">
        <v>550</v>
      </c>
      <c r="F52" s="191">
        <v>1121</v>
      </c>
      <c r="G52" s="191">
        <v>8792</v>
      </c>
      <c r="H52" s="191">
        <v>5169</v>
      </c>
      <c r="I52" s="191">
        <v>3089</v>
      </c>
      <c r="J52" s="211">
        <f>IFERROR(I52/H52-1,"-")</f>
        <v>-0.40239891661830141</v>
      </c>
      <c r="K52" s="190">
        <f t="shared" ref="K52:K62" si="20">I52-H52</f>
        <v>-2080</v>
      </c>
      <c r="L52" s="192">
        <f t="shared" si="19"/>
        <v>1.4607362697174569E-3</v>
      </c>
    </row>
    <row r="53" spans="1:12" x14ac:dyDescent="0.25">
      <c r="A53" s="193" t="s">
        <v>105</v>
      </c>
      <c r="B53" s="194" t="s">
        <v>105</v>
      </c>
      <c r="C53" s="195">
        <v>1964</v>
      </c>
      <c r="D53" s="195">
        <v>576</v>
      </c>
      <c r="E53" s="195">
        <v>246</v>
      </c>
      <c r="F53" s="195">
        <v>233</v>
      </c>
      <c r="G53" s="195">
        <v>6395</v>
      </c>
      <c r="H53" s="195">
        <v>3391</v>
      </c>
      <c r="I53" s="195">
        <v>1929</v>
      </c>
      <c r="J53" s="212">
        <f>IFERROR(I53/H53-1,"-")</f>
        <v>-0.43114125626658806</v>
      </c>
      <c r="K53" s="194">
        <f t="shared" si="20"/>
        <v>-1462</v>
      </c>
      <c r="L53" s="196">
        <f t="shared" si="19"/>
        <v>9.1219173333926011E-4</v>
      </c>
    </row>
    <row r="54" spans="1:12" x14ac:dyDescent="0.25">
      <c r="A54" s="193" t="s">
        <v>102</v>
      </c>
      <c r="B54" s="194" t="s">
        <v>102</v>
      </c>
      <c r="C54" s="195">
        <v>1509</v>
      </c>
      <c r="D54" s="195">
        <v>604</v>
      </c>
      <c r="E54" s="195">
        <v>304</v>
      </c>
      <c r="F54" s="195">
        <v>888</v>
      </c>
      <c r="G54" s="195">
        <v>2397</v>
      </c>
      <c r="H54" s="195">
        <v>1778</v>
      </c>
      <c r="I54" s="195">
        <v>1160</v>
      </c>
      <c r="J54" s="212">
        <f>IFERROR(I54/H54-1,"-")</f>
        <v>-0.34758155230596177</v>
      </c>
      <c r="K54" s="194">
        <f t="shared" si="20"/>
        <v>-618</v>
      </c>
      <c r="L54" s="196">
        <f t="shared" si="19"/>
        <v>5.4854453637819683E-4</v>
      </c>
    </row>
    <row r="55" spans="1:12" x14ac:dyDescent="0.25">
      <c r="A55" s="1"/>
      <c r="B55" s="190" t="s">
        <v>109</v>
      </c>
      <c r="C55" s="191">
        <v>15380</v>
      </c>
      <c r="D55" s="191">
        <v>10720</v>
      </c>
      <c r="E55" s="191">
        <v>2199</v>
      </c>
      <c r="F55" s="191">
        <v>12278</v>
      </c>
      <c r="G55" s="191">
        <v>13638</v>
      </c>
      <c r="H55" s="191">
        <v>15693</v>
      </c>
      <c r="I55" s="191">
        <v>14655</v>
      </c>
      <c r="J55" s="211">
        <f>IFERROR(I55/H55-1,"-")</f>
        <v>-6.6144140699675003E-2</v>
      </c>
      <c r="K55" s="190">
        <f t="shared" si="20"/>
        <v>-1038</v>
      </c>
      <c r="L55" s="192">
        <f t="shared" si="19"/>
        <v>6.9301036039848924E-3</v>
      </c>
    </row>
    <row r="56" spans="1:12" s="74" customFormat="1" x14ac:dyDescent="0.25">
      <c r="B56" s="194" t="s">
        <v>112</v>
      </c>
      <c r="C56" s="195">
        <v>4087</v>
      </c>
      <c r="D56" s="195">
        <v>3648</v>
      </c>
      <c r="E56" s="195">
        <v>50</v>
      </c>
      <c r="F56" s="195">
        <v>4068</v>
      </c>
      <c r="G56" s="195">
        <v>3913</v>
      </c>
      <c r="H56" s="195">
        <v>4332</v>
      </c>
      <c r="I56" s="195">
        <v>4998</v>
      </c>
      <c r="J56" s="212">
        <f t="shared" ref="J56:J63" si="21">IFERROR(I56/H56-1,"-")</f>
        <v>0.15373961218836563</v>
      </c>
      <c r="K56" s="194">
        <f t="shared" si="20"/>
        <v>666</v>
      </c>
      <c r="L56" s="196">
        <f t="shared" si="19"/>
        <v>2.3634703386364035E-3</v>
      </c>
    </row>
    <row r="57" spans="1:12" s="74" customFormat="1" x14ac:dyDescent="0.25">
      <c r="B57" s="194" t="s">
        <v>115</v>
      </c>
      <c r="C57" s="195">
        <v>4621</v>
      </c>
      <c r="D57" s="195">
        <v>2760</v>
      </c>
      <c r="E57" s="195">
        <v>947</v>
      </c>
      <c r="F57" s="195">
        <v>3440</v>
      </c>
      <c r="G57" s="195">
        <v>2761</v>
      </c>
      <c r="H57" s="195">
        <v>3780</v>
      </c>
      <c r="I57" s="195">
        <v>3439</v>
      </c>
      <c r="J57" s="212">
        <f t="shared" si="21"/>
        <v>-9.0211640211640187E-2</v>
      </c>
      <c r="K57" s="194">
        <f t="shared" si="20"/>
        <v>-341</v>
      </c>
      <c r="L57" s="196">
        <f t="shared" si="19"/>
        <v>1.6262453970729473E-3</v>
      </c>
    </row>
    <row r="58" spans="1:12" x14ac:dyDescent="0.25">
      <c r="A58" s="1"/>
      <c r="B58" s="194" t="s">
        <v>118</v>
      </c>
      <c r="C58" s="195">
        <v>1000</v>
      </c>
      <c r="D58" s="195">
        <v>468</v>
      </c>
      <c r="E58" s="195">
        <v>273</v>
      </c>
      <c r="F58" s="195">
        <v>852</v>
      </c>
      <c r="G58" s="195">
        <v>1358</v>
      </c>
      <c r="H58" s="195">
        <v>1136</v>
      </c>
      <c r="I58" s="195">
        <v>775</v>
      </c>
      <c r="J58" s="212">
        <f t="shared" si="21"/>
        <v>-0.31778169014084512</v>
      </c>
      <c r="K58" s="194">
        <f t="shared" si="20"/>
        <v>-361</v>
      </c>
      <c r="L58" s="196">
        <f t="shared" si="19"/>
        <v>3.664844962871574E-4</v>
      </c>
    </row>
    <row r="59" spans="1:12" x14ac:dyDescent="0.25">
      <c r="A59" s="1"/>
      <c r="B59" s="194" t="s">
        <v>125</v>
      </c>
      <c r="C59" s="195">
        <v>417</v>
      </c>
      <c r="D59" s="195">
        <v>223</v>
      </c>
      <c r="E59" s="195">
        <v>43</v>
      </c>
      <c r="F59" s="195">
        <v>345</v>
      </c>
      <c r="G59" s="195">
        <v>324</v>
      </c>
      <c r="H59" s="195">
        <v>598</v>
      </c>
      <c r="I59" s="195">
        <v>438</v>
      </c>
      <c r="J59" s="212">
        <f t="shared" si="21"/>
        <v>-0.26755852842809369</v>
      </c>
      <c r="K59" s="194">
        <f t="shared" si="20"/>
        <v>-160</v>
      </c>
      <c r="L59" s="196">
        <f t="shared" si="19"/>
        <v>2.0712285080487088E-4</v>
      </c>
    </row>
    <row r="60" spans="1:12" x14ac:dyDescent="0.25">
      <c r="A60" s="1"/>
      <c r="B60" s="194" t="s">
        <v>121</v>
      </c>
      <c r="C60" s="195">
        <v>449</v>
      </c>
      <c r="D60" s="195">
        <v>213</v>
      </c>
      <c r="E60" s="195">
        <v>51</v>
      </c>
      <c r="F60" s="195">
        <v>356</v>
      </c>
      <c r="G60" s="195">
        <v>329</v>
      </c>
      <c r="H60" s="195">
        <v>438</v>
      </c>
      <c r="I60" s="195">
        <v>419</v>
      </c>
      <c r="J60" s="212">
        <f t="shared" si="21"/>
        <v>-4.337899543378998E-2</v>
      </c>
      <c r="K60" s="194">
        <f t="shared" si="20"/>
        <v>-19</v>
      </c>
      <c r="L60" s="196">
        <f t="shared" si="19"/>
        <v>1.9813806960557284E-4</v>
      </c>
    </row>
    <row r="61" spans="1:12" x14ac:dyDescent="0.25">
      <c r="A61" s="1"/>
      <c r="B61" s="194" t="s">
        <v>130</v>
      </c>
      <c r="C61" s="195">
        <v>179</v>
      </c>
      <c r="D61" s="195">
        <v>147</v>
      </c>
      <c r="E61" s="195">
        <v>17</v>
      </c>
      <c r="F61" s="195">
        <v>53</v>
      </c>
      <c r="G61" s="195">
        <v>157</v>
      </c>
      <c r="H61" s="195">
        <v>93</v>
      </c>
      <c r="I61" s="195">
        <v>169</v>
      </c>
      <c r="J61" s="212">
        <f t="shared" si="21"/>
        <v>0.81720430107526876</v>
      </c>
      <c r="K61" s="194">
        <f t="shared" si="20"/>
        <v>76</v>
      </c>
      <c r="L61" s="196">
        <f t="shared" si="19"/>
        <v>7.9917264351651098E-5</v>
      </c>
    </row>
    <row r="62" spans="1:12" x14ac:dyDescent="0.25">
      <c r="A62" s="193" t="s">
        <v>146</v>
      </c>
      <c r="B62" s="194" t="s">
        <v>133</v>
      </c>
      <c r="C62" s="195">
        <v>274</v>
      </c>
      <c r="D62" s="195">
        <v>253</v>
      </c>
      <c r="E62" s="195">
        <v>14</v>
      </c>
      <c r="F62" s="195">
        <v>92</v>
      </c>
      <c r="G62" s="195">
        <v>153</v>
      </c>
      <c r="H62" s="195">
        <v>96</v>
      </c>
      <c r="I62" s="195">
        <v>129</v>
      </c>
      <c r="J62" s="212">
        <f t="shared" si="21"/>
        <v>0.34375</v>
      </c>
      <c r="K62" s="194">
        <f t="shared" si="20"/>
        <v>33</v>
      </c>
      <c r="L62" s="196">
        <f t="shared" si="19"/>
        <v>6.1001935511023615E-5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4353</v>
      </c>
      <c r="D63" s="200">
        <f t="shared" ref="D63:I63" si="23">D55-SUM(D56:D62)</f>
        <v>3008</v>
      </c>
      <c r="E63" s="200">
        <f t="shared" si="23"/>
        <v>804</v>
      </c>
      <c r="F63" s="200">
        <f t="shared" si="23"/>
        <v>3072</v>
      </c>
      <c r="G63" s="200">
        <f t="shared" si="23"/>
        <v>4643</v>
      </c>
      <c r="H63" s="200">
        <f t="shared" si="23"/>
        <v>5220</v>
      </c>
      <c r="I63" s="200">
        <f t="shared" si="23"/>
        <v>4288</v>
      </c>
      <c r="J63" s="213">
        <f t="shared" si="21"/>
        <v>-0.17854406130268197</v>
      </c>
      <c r="K63" s="199">
        <f>I63-H63</f>
        <v>-932</v>
      </c>
      <c r="L63" s="201">
        <f t="shared" si="19"/>
        <v>2.0277232517152658E-3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49342</v>
      </c>
      <c r="D65" s="209">
        <v>29538</v>
      </c>
      <c r="E65" s="209">
        <v>11875</v>
      </c>
      <c r="F65" s="209">
        <v>52343</v>
      </c>
      <c r="G65" s="209">
        <v>75567</v>
      </c>
      <c r="H65" s="209">
        <v>92107</v>
      </c>
      <c r="I65" s="209">
        <v>71768</v>
      </c>
      <c r="J65" s="210">
        <f>IFERROR(I65/H65-1,"-")</f>
        <v>-0.22081926455101131</v>
      </c>
      <c r="K65" s="209">
        <f>I65-H65</f>
        <v>-20339</v>
      </c>
      <c r="L65" s="210">
        <f t="shared" ref="L65:L77" si="24">I65/I$9</f>
        <v>3.3937883005853819E-2</v>
      </c>
    </row>
    <row r="66" spans="1:12" x14ac:dyDescent="0.25">
      <c r="A66" s="1" t="s">
        <v>98</v>
      </c>
      <c r="B66" s="190" t="s">
        <v>99</v>
      </c>
      <c r="C66" s="191">
        <v>7436</v>
      </c>
      <c r="D66" s="191">
        <v>6589</v>
      </c>
      <c r="E66" s="191">
        <v>4877</v>
      </c>
      <c r="F66" s="191">
        <v>10249</v>
      </c>
      <c r="G66" s="191">
        <v>7100</v>
      </c>
      <c r="H66" s="191">
        <v>13468</v>
      </c>
      <c r="I66" s="191">
        <v>9407</v>
      </c>
      <c r="J66" s="211">
        <f>IFERROR(I66/H66-1,"-")</f>
        <v>-0.30152955152955152</v>
      </c>
      <c r="K66" s="190">
        <f t="shared" ref="K66:K76" si="25">I66-H66</f>
        <v>-4061</v>
      </c>
      <c r="L66" s="192">
        <f t="shared" si="24"/>
        <v>4.4484124600945672E-3</v>
      </c>
    </row>
    <row r="67" spans="1:12" x14ac:dyDescent="0.25">
      <c r="A67" s="193" t="s">
        <v>105</v>
      </c>
      <c r="B67" s="194" t="s">
        <v>105</v>
      </c>
      <c r="C67" s="195">
        <v>2895</v>
      </c>
      <c r="D67" s="195">
        <v>2565</v>
      </c>
      <c r="E67" s="195">
        <v>4794</v>
      </c>
      <c r="F67" s="195">
        <v>6752</v>
      </c>
      <c r="G67" s="195">
        <v>5086</v>
      </c>
      <c r="H67" s="195">
        <v>4916</v>
      </c>
      <c r="I67" s="195">
        <v>2506</v>
      </c>
      <c r="J67" s="212">
        <f>IFERROR(I67/H67-1,"-")</f>
        <v>-0.49023596419853543</v>
      </c>
      <c r="K67" s="194">
        <f t="shared" si="25"/>
        <v>-2410</v>
      </c>
      <c r="L67" s="196">
        <f t="shared" si="24"/>
        <v>1.1850453518653114E-3</v>
      </c>
    </row>
    <row r="68" spans="1:12" x14ac:dyDescent="0.25">
      <c r="A68" s="193" t="s">
        <v>102</v>
      </c>
      <c r="B68" s="194" t="s">
        <v>102</v>
      </c>
      <c r="C68" s="195">
        <v>4541</v>
      </c>
      <c r="D68" s="195">
        <v>4024</v>
      </c>
      <c r="E68" s="195">
        <v>83</v>
      </c>
      <c r="F68" s="195">
        <v>3497</v>
      </c>
      <c r="G68" s="195">
        <v>2014</v>
      </c>
      <c r="H68" s="195">
        <v>8552</v>
      </c>
      <c r="I68" s="195">
        <v>6901</v>
      </c>
      <c r="J68" s="212">
        <f>IFERROR(I68/H68-1,"-")</f>
        <v>-0.19305425631431239</v>
      </c>
      <c r="K68" s="194">
        <f t="shared" si="25"/>
        <v>-1651</v>
      </c>
      <c r="L68" s="196">
        <f t="shared" si="24"/>
        <v>3.2633671082292555E-3</v>
      </c>
    </row>
    <row r="69" spans="1:12" x14ac:dyDescent="0.25">
      <c r="A69" s="1"/>
      <c r="B69" s="190" t="s">
        <v>109</v>
      </c>
      <c r="C69" s="191">
        <v>41906</v>
      </c>
      <c r="D69" s="191">
        <v>22949</v>
      </c>
      <c r="E69" s="191">
        <v>6998</v>
      </c>
      <c r="F69" s="191">
        <v>42094</v>
      </c>
      <c r="G69" s="191">
        <v>68467</v>
      </c>
      <c r="H69" s="191">
        <v>78639</v>
      </c>
      <c r="I69" s="191">
        <v>62361</v>
      </c>
      <c r="J69" s="211">
        <f>IFERROR(I69/H69-1,"-")</f>
        <v>-0.20699652844008698</v>
      </c>
      <c r="K69" s="190">
        <f t="shared" si="25"/>
        <v>-16278</v>
      </c>
      <c r="L69" s="192">
        <f t="shared" si="24"/>
        <v>2.9489470545759254E-2</v>
      </c>
    </row>
    <row r="70" spans="1:12" s="74" customFormat="1" x14ac:dyDescent="0.25">
      <c r="B70" s="194" t="s">
        <v>112</v>
      </c>
      <c r="C70" s="195">
        <v>18370</v>
      </c>
      <c r="D70" s="195">
        <v>9198</v>
      </c>
      <c r="E70" s="195">
        <v>541</v>
      </c>
      <c r="F70" s="195">
        <v>17050</v>
      </c>
      <c r="G70" s="195">
        <v>24021</v>
      </c>
      <c r="H70" s="195">
        <v>28531</v>
      </c>
      <c r="I70" s="195">
        <v>28908</v>
      </c>
      <c r="J70" s="212">
        <f t="shared" ref="J70:J77" si="26">IFERROR(I70/H70-1,"-")</f>
        <v>1.3213697381795342E-2</v>
      </c>
      <c r="K70" s="194">
        <f t="shared" si="25"/>
        <v>377</v>
      </c>
      <c r="L70" s="196">
        <f t="shared" si="24"/>
        <v>1.3670108153121479E-2</v>
      </c>
    </row>
    <row r="71" spans="1:12" s="74" customFormat="1" x14ac:dyDescent="0.25">
      <c r="B71" s="194" t="s">
        <v>115</v>
      </c>
      <c r="C71" s="195">
        <v>5182</v>
      </c>
      <c r="D71" s="195">
        <v>2626</v>
      </c>
      <c r="E71" s="195">
        <v>1564</v>
      </c>
      <c r="F71" s="195">
        <v>5188</v>
      </c>
      <c r="G71" s="195">
        <v>4209</v>
      </c>
      <c r="H71" s="195">
        <v>5835</v>
      </c>
      <c r="I71" s="195">
        <v>5238</v>
      </c>
      <c r="J71" s="212">
        <f t="shared" si="26"/>
        <v>-0.10231362467866323</v>
      </c>
      <c r="K71" s="194">
        <f t="shared" si="25"/>
        <v>-597</v>
      </c>
      <c r="L71" s="196">
        <f t="shared" si="24"/>
        <v>2.4769623116801683E-3</v>
      </c>
    </row>
    <row r="72" spans="1:12" x14ac:dyDescent="0.25">
      <c r="A72" s="1"/>
      <c r="B72" s="194" t="s">
        <v>118</v>
      </c>
      <c r="C72" s="195">
        <v>4374</v>
      </c>
      <c r="D72" s="195">
        <v>2915</v>
      </c>
      <c r="E72" s="195">
        <v>784</v>
      </c>
      <c r="F72" s="195">
        <v>4386</v>
      </c>
      <c r="G72" s="195">
        <v>9271</v>
      </c>
      <c r="H72" s="195">
        <v>9786</v>
      </c>
      <c r="I72" s="195">
        <v>3758</v>
      </c>
      <c r="J72" s="212">
        <f t="shared" si="26"/>
        <v>-0.61598201512364603</v>
      </c>
      <c r="K72" s="194">
        <f t="shared" si="25"/>
        <v>-6028</v>
      </c>
      <c r="L72" s="196">
        <f t="shared" si="24"/>
        <v>1.7770951445769516E-3</v>
      </c>
    </row>
    <row r="73" spans="1:12" x14ac:dyDescent="0.25">
      <c r="A73" s="1"/>
      <c r="B73" s="194" t="s">
        <v>125</v>
      </c>
      <c r="C73" s="195">
        <v>969</v>
      </c>
      <c r="D73" s="195">
        <v>233</v>
      </c>
      <c r="E73" s="195">
        <v>95</v>
      </c>
      <c r="F73" s="195">
        <v>1710</v>
      </c>
      <c r="G73" s="195">
        <v>1852</v>
      </c>
      <c r="H73" s="195">
        <v>2964</v>
      </c>
      <c r="I73" s="195">
        <v>2444</v>
      </c>
      <c r="J73" s="212">
        <f t="shared" si="26"/>
        <v>-0.17543859649122806</v>
      </c>
      <c r="K73" s="194">
        <f t="shared" si="25"/>
        <v>-520</v>
      </c>
      <c r="L73" s="196">
        <f t="shared" si="24"/>
        <v>1.1557265921623388E-3</v>
      </c>
    </row>
    <row r="74" spans="1:12" x14ac:dyDescent="0.25">
      <c r="A74" s="1"/>
      <c r="B74" s="194" t="s">
        <v>121</v>
      </c>
      <c r="C74" s="195">
        <v>1028</v>
      </c>
      <c r="D74" s="195">
        <v>590</v>
      </c>
      <c r="E74" s="195">
        <v>608</v>
      </c>
      <c r="F74" s="195">
        <v>1589</v>
      </c>
      <c r="G74" s="195">
        <v>1307</v>
      </c>
      <c r="H74" s="195">
        <v>1695</v>
      </c>
      <c r="I74" s="195">
        <v>1426</v>
      </c>
      <c r="J74" s="212">
        <f t="shared" si="26"/>
        <v>-0.1587020648967552</v>
      </c>
      <c r="K74" s="194">
        <f t="shared" si="25"/>
        <v>-269</v>
      </c>
      <c r="L74" s="196">
        <f t="shared" si="24"/>
        <v>6.7433147316836963E-4</v>
      </c>
    </row>
    <row r="75" spans="1:12" x14ac:dyDescent="0.25">
      <c r="A75" s="1"/>
      <c r="B75" s="194" t="s">
        <v>130</v>
      </c>
      <c r="C75" s="195">
        <v>1281</v>
      </c>
      <c r="D75" s="195">
        <v>833</v>
      </c>
      <c r="E75" s="195">
        <v>1</v>
      </c>
      <c r="F75" s="195">
        <v>1380</v>
      </c>
      <c r="G75" s="195">
        <v>3909</v>
      </c>
      <c r="H75" s="195">
        <v>2827</v>
      </c>
      <c r="I75" s="195">
        <v>1701</v>
      </c>
      <c r="J75" s="212">
        <f t="shared" si="26"/>
        <v>-0.39830208701804037</v>
      </c>
      <c r="K75" s="194">
        <f t="shared" si="25"/>
        <v>-1126</v>
      </c>
      <c r="L75" s="196">
        <f t="shared" si="24"/>
        <v>8.0437435894768349E-4</v>
      </c>
    </row>
    <row r="76" spans="1:12" x14ac:dyDescent="0.25">
      <c r="A76" s="193" t="s">
        <v>146</v>
      </c>
      <c r="B76" s="194" t="s">
        <v>133</v>
      </c>
      <c r="C76" s="195">
        <v>1426</v>
      </c>
      <c r="D76" s="195">
        <v>961</v>
      </c>
      <c r="E76" s="195">
        <v>0</v>
      </c>
      <c r="F76" s="195">
        <v>368</v>
      </c>
      <c r="G76" s="195">
        <v>1031</v>
      </c>
      <c r="H76" s="195">
        <v>2026</v>
      </c>
      <c r="I76" s="195">
        <v>2180</v>
      </c>
      <c r="J76" s="212">
        <f t="shared" si="26"/>
        <v>7.6011846001974304E-2</v>
      </c>
      <c r="K76" s="194">
        <f t="shared" si="25"/>
        <v>154</v>
      </c>
      <c r="L76" s="196">
        <f t="shared" si="24"/>
        <v>1.0308854218141976E-3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9276</v>
      </c>
      <c r="D77" s="200">
        <f t="shared" ref="D77:I77" si="28">D69-SUM(D70:D76)</f>
        <v>5593</v>
      </c>
      <c r="E77" s="200">
        <f t="shared" si="28"/>
        <v>3405</v>
      </c>
      <c r="F77" s="200">
        <f t="shared" si="28"/>
        <v>10423</v>
      </c>
      <c r="G77" s="200">
        <f t="shared" si="28"/>
        <v>22867</v>
      </c>
      <c r="H77" s="200">
        <f t="shared" si="28"/>
        <v>24975</v>
      </c>
      <c r="I77" s="200">
        <f t="shared" si="28"/>
        <v>16706</v>
      </c>
      <c r="J77" s="213">
        <f t="shared" si="26"/>
        <v>-0.33109109109109114</v>
      </c>
      <c r="K77" s="199">
        <f>I77-H77</f>
        <v>-8269</v>
      </c>
      <c r="L77" s="201">
        <f t="shared" si="24"/>
        <v>7.8999870902880659E-3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295122</v>
      </c>
      <c r="D79" s="209">
        <v>183101</v>
      </c>
      <c r="E79" s="209">
        <v>30364</v>
      </c>
      <c r="F79" s="209">
        <v>240241</v>
      </c>
      <c r="G79" s="209">
        <v>297116</v>
      </c>
      <c r="H79" s="209">
        <v>327775</v>
      </c>
      <c r="I79" s="209">
        <v>343207</v>
      </c>
      <c r="J79" s="210">
        <f>IFERROR(I79/H79-1,"-")</f>
        <v>4.7081076958279233E-2</v>
      </c>
      <c r="K79" s="209">
        <f>I79-H79</f>
        <v>15432</v>
      </c>
      <c r="L79" s="210">
        <f t="shared" ref="L79:L91" si="29">I79/I$9</f>
        <v>0.16229683163513087</v>
      </c>
    </row>
    <row r="80" spans="1:12" x14ac:dyDescent="0.25">
      <c r="A80" s="1" t="s">
        <v>98</v>
      </c>
      <c r="B80" s="190" t="s">
        <v>99</v>
      </c>
      <c r="C80" s="191">
        <v>98275</v>
      </c>
      <c r="D80" s="191">
        <v>56011</v>
      </c>
      <c r="E80" s="191">
        <v>13482</v>
      </c>
      <c r="F80" s="191">
        <v>93029</v>
      </c>
      <c r="G80" s="191">
        <v>104273</v>
      </c>
      <c r="H80" s="191">
        <v>99829</v>
      </c>
      <c r="I80" s="191">
        <v>108214</v>
      </c>
      <c r="J80" s="211">
        <f>IFERROR(I80/H80-1,"-")</f>
        <v>8.3993629105770795E-2</v>
      </c>
      <c r="K80" s="190">
        <f t="shared" ref="K80:K90" si="30">I80-H80</f>
        <v>8385</v>
      </c>
      <c r="L80" s="192">
        <f t="shared" si="29"/>
        <v>5.1172584878991546E-2</v>
      </c>
    </row>
    <row r="81" spans="1:12" x14ac:dyDescent="0.25">
      <c r="A81" s="193" t="s">
        <v>105</v>
      </c>
      <c r="B81" s="194" t="s">
        <v>105</v>
      </c>
      <c r="C81" s="195">
        <v>15737</v>
      </c>
      <c r="D81" s="195">
        <v>9469</v>
      </c>
      <c r="E81" s="195">
        <v>6596</v>
      </c>
      <c r="F81" s="195">
        <v>25228</v>
      </c>
      <c r="G81" s="195">
        <v>22192</v>
      </c>
      <c r="H81" s="195">
        <v>21609</v>
      </c>
      <c r="I81" s="195">
        <v>21116</v>
      </c>
      <c r="J81" s="212">
        <f>IFERROR(I81/H81-1,"-")</f>
        <v>-2.2814568004072333E-2</v>
      </c>
      <c r="K81" s="194">
        <f t="shared" si="30"/>
        <v>-493</v>
      </c>
      <c r="L81" s="196">
        <f t="shared" si="29"/>
        <v>9.985402094967245E-3</v>
      </c>
    </row>
    <row r="82" spans="1:12" x14ac:dyDescent="0.25">
      <c r="A82" s="193" t="s">
        <v>102</v>
      </c>
      <c r="B82" s="194" t="s">
        <v>102</v>
      </c>
      <c r="C82" s="195">
        <v>82538</v>
      </c>
      <c r="D82" s="195">
        <v>46542</v>
      </c>
      <c r="E82" s="195">
        <v>6886</v>
      </c>
      <c r="F82" s="195">
        <v>67801</v>
      </c>
      <c r="G82" s="195">
        <v>82081</v>
      </c>
      <c r="H82" s="195">
        <v>78220</v>
      </c>
      <c r="I82" s="195">
        <v>87098</v>
      </c>
      <c r="J82" s="212">
        <f>IFERROR(I82/H82-1,"-")</f>
        <v>0.11350038353362302</v>
      </c>
      <c r="K82" s="194">
        <f t="shared" si="30"/>
        <v>8878</v>
      </c>
      <c r="L82" s="196">
        <f t="shared" si="29"/>
        <v>4.11871827840243E-2</v>
      </c>
    </row>
    <row r="83" spans="1:12" x14ac:dyDescent="0.25">
      <c r="A83" s="1"/>
      <c r="B83" s="190" t="s">
        <v>109</v>
      </c>
      <c r="C83" s="191">
        <v>196847</v>
      </c>
      <c r="D83" s="191">
        <v>127090</v>
      </c>
      <c r="E83" s="191">
        <v>16882</v>
      </c>
      <c r="F83" s="191">
        <v>147212</v>
      </c>
      <c r="G83" s="191">
        <v>192843</v>
      </c>
      <c r="H83" s="191">
        <v>227946</v>
      </c>
      <c r="I83" s="191">
        <v>234993</v>
      </c>
      <c r="J83" s="211">
        <f>IFERROR(I83/H83-1,"-")</f>
        <v>3.0915216761864706E-2</v>
      </c>
      <c r="K83" s="190">
        <f t="shared" si="30"/>
        <v>7047</v>
      </c>
      <c r="L83" s="192">
        <f t="shared" si="29"/>
        <v>0.11112424675613933</v>
      </c>
    </row>
    <row r="84" spans="1:12" s="74" customFormat="1" x14ac:dyDescent="0.25">
      <c r="B84" s="194" t="s">
        <v>112</v>
      </c>
      <c r="C84" s="195">
        <v>29870</v>
      </c>
      <c r="D84" s="195">
        <v>21229</v>
      </c>
      <c r="E84" s="195">
        <v>1209</v>
      </c>
      <c r="F84" s="195">
        <v>23380</v>
      </c>
      <c r="G84" s="195">
        <v>34508</v>
      </c>
      <c r="H84" s="195">
        <v>41935</v>
      </c>
      <c r="I84" s="195">
        <v>42405</v>
      </c>
      <c r="J84" s="212">
        <f t="shared" ref="J84:J91" si="31">IFERROR(I84/H84-1,"-")</f>
        <v>1.1207821628711034E-2</v>
      </c>
      <c r="K84" s="194">
        <f t="shared" si="30"/>
        <v>470</v>
      </c>
      <c r="L84" s="196">
        <f t="shared" si="29"/>
        <v>2.0052612987170204E-2</v>
      </c>
    </row>
    <row r="85" spans="1:12" s="74" customFormat="1" x14ac:dyDescent="0.25">
      <c r="B85" s="194" t="s">
        <v>115</v>
      </c>
      <c r="C85" s="195">
        <v>79812</v>
      </c>
      <c r="D85" s="195">
        <v>46896</v>
      </c>
      <c r="E85" s="195">
        <v>3880</v>
      </c>
      <c r="F85" s="195">
        <v>48943</v>
      </c>
      <c r="G85" s="195">
        <v>63366</v>
      </c>
      <c r="H85" s="195">
        <v>73427</v>
      </c>
      <c r="I85" s="195">
        <v>72352</v>
      </c>
      <c r="J85" s="212">
        <f t="shared" si="31"/>
        <v>-1.4640391136775288E-2</v>
      </c>
      <c r="K85" s="194">
        <f t="shared" si="30"/>
        <v>-1075</v>
      </c>
      <c r="L85" s="196">
        <f t="shared" si="29"/>
        <v>3.4214046806926982E-2</v>
      </c>
    </row>
    <row r="86" spans="1:12" x14ac:dyDescent="0.25">
      <c r="A86" s="1"/>
      <c r="B86" s="194" t="s">
        <v>118</v>
      </c>
      <c r="C86" s="195">
        <v>9605</v>
      </c>
      <c r="D86" s="195">
        <v>6810</v>
      </c>
      <c r="E86" s="195">
        <v>3499</v>
      </c>
      <c r="F86" s="195">
        <v>12985</v>
      </c>
      <c r="G86" s="195">
        <v>16370</v>
      </c>
      <c r="H86" s="195">
        <v>22309</v>
      </c>
      <c r="I86" s="195">
        <v>23090</v>
      </c>
      <c r="J86" s="212">
        <f t="shared" si="31"/>
        <v>3.5008292617329406E-2</v>
      </c>
      <c r="K86" s="194">
        <f t="shared" si="30"/>
        <v>781</v>
      </c>
      <c r="L86" s="196">
        <f t="shared" si="29"/>
        <v>1.0918873573252212E-2</v>
      </c>
    </row>
    <row r="87" spans="1:12" x14ac:dyDescent="0.25">
      <c r="A87" s="1"/>
      <c r="B87" s="194" t="s">
        <v>125</v>
      </c>
      <c r="C87" s="195">
        <v>3071</v>
      </c>
      <c r="D87" s="195">
        <v>1878</v>
      </c>
      <c r="E87" s="195">
        <v>218</v>
      </c>
      <c r="F87" s="195">
        <v>4324</v>
      </c>
      <c r="G87" s="195">
        <v>3824</v>
      </c>
      <c r="H87" s="195">
        <v>5572</v>
      </c>
      <c r="I87" s="195">
        <v>6561</v>
      </c>
      <c r="J87" s="212">
        <f t="shared" si="31"/>
        <v>0.17749461593682692</v>
      </c>
      <c r="K87" s="194">
        <f t="shared" si="30"/>
        <v>989</v>
      </c>
      <c r="L87" s="196">
        <f t="shared" si="29"/>
        <v>3.1025868130839223E-3</v>
      </c>
    </row>
    <row r="88" spans="1:12" x14ac:dyDescent="0.25">
      <c r="A88" s="1"/>
      <c r="B88" s="194" t="s">
        <v>121</v>
      </c>
      <c r="C88" s="195">
        <v>2440</v>
      </c>
      <c r="D88" s="195">
        <v>1330</v>
      </c>
      <c r="E88" s="195">
        <v>228</v>
      </c>
      <c r="F88" s="195">
        <v>2538</v>
      </c>
      <c r="G88" s="195">
        <v>2351</v>
      </c>
      <c r="H88" s="195">
        <v>2906</v>
      </c>
      <c r="I88" s="195">
        <v>3382</v>
      </c>
      <c r="J88" s="212">
        <f t="shared" si="31"/>
        <v>0.16379903647625604</v>
      </c>
      <c r="K88" s="194">
        <f t="shared" si="30"/>
        <v>476</v>
      </c>
      <c r="L88" s="196">
        <f t="shared" si="29"/>
        <v>1.5992910534750532E-3</v>
      </c>
    </row>
    <row r="89" spans="1:12" x14ac:dyDescent="0.25">
      <c r="A89" s="1"/>
      <c r="B89" s="194" t="s">
        <v>130</v>
      </c>
      <c r="C89" s="195">
        <v>5857</v>
      </c>
      <c r="D89" s="195">
        <v>4100</v>
      </c>
      <c r="E89" s="195">
        <v>72</v>
      </c>
      <c r="F89" s="195">
        <v>3965</v>
      </c>
      <c r="G89" s="195">
        <v>6255</v>
      </c>
      <c r="H89" s="195">
        <v>5526</v>
      </c>
      <c r="I89" s="195">
        <v>5578</v>
      </c>
      <c r="J89" s="212">
        <f t="shared" si="31"/>
        <v>9.4100615273253752E-3</v>
      </c>
      <c r="K89" s="194">
        <f t="shared" si="30"/>
        <v>52</v>
      </c>
      <c r="L89" s="196">
        <f t="shared" si="29"/>
        <v>2.637742606825502E-3</v>
      </c>
    </row>
    <row r="90" spans="1:12" x14ac:dyDescent="0.25">
      <c r="A90" s="193" t="s">
        <v>146</v>
      </c>
      <c r="B90" s="194" t="s">
        <v>133</v>
      </c>
      <c r="C90" s="195">
        <v>8483</v>
      </c>
      <c r="D90" s="195">
        <v>6540</v>
      </c>
      <c r="E90" s="195">
        <v>313</v>
      </c>
      <c r="F90" s="195">
        <v>3880</v>
      </c>
      <c r="G90" s="195">
        <v>6731</v>
      </c>
      <c r="H90" s="195">
        <v>7474</v>
      </c>
      <c r="I90" s="195">
        <v>5162</v>
      </c>
      <c r="J90" s="212">
        <f t="shared" si="31"/>
        <v>-0.30933904201230933</v>
      </c>
      <c r="K90" s="194">
        <f t="shared" si="30"/>
        <v>-2312</v>
      </c>
      <c r="L90" s="196">
        <f t="shared" si="29"/>
        <v>2.4410231868829762E-3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57709</v>
      </c>
      <c r="D91" s="200">
        <f t="shared" ref="D91:I91" si="33">D83-SUM(D84:D90)</f>
        <v>38307</v>
      </c>
      <c r="E91" s="200">
        <f t="shared" si="33"/>
        <v>7463</v>
      </c>
      <c r="F91" s="200">
        <f t="shared" si="33"/>
        <v>47197</v>
      </c>
      <c r="G91" s="200">
        <f t="shared" si="33"/>
        <v>59438</v>
      </c>
      <c r="H91" s="200">
        <f t="shared" si="33"/>
        <v>68797</v>
      </c>
      <c r="I91" s="200">
        <f t="shared" si="33"/>
        <v>76463</v>
      </c>
      <c r="J91" s="213">
        <f t="shared" si="31"/>
        <v>0.11142927743942321</v>
      </c>
      <c r="K91" s="199">
        <f>I91-H91</f>
        <v>7666</v>
      </c>
      <c r="L91" s="201">
        <f t="shared" si="29"/>
        <v>3.6158069728522473E-2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20100</v>
      </c>
      <c r="D93" s="209">
        <v>13511</v>
      </c>
      <c r="E93" s="209">
        <v>6917</v>
      </c>
      <c r="F93" s="209">
        <v>17534</v>
      </c>
      <c r="G93" s="209">
        <v>22576</v>
      </c>
      <c r="H93" s="209">
        <v>21474</v>
      </c>
      <c r="I93" s="209">
        <v>20344</v>
      </c>
      <c r="J93" s="210">
        <f>IFERROR(I93/H93-1,"-")</f>
        <v>-5.2621775169973017E-2</v>
      </c>
      <c r="K93" s="209">
        <f>I93-H93</f>
        <v>-1130</v>
      </c>
      <c r="L93" s="210">
        <f t="shared" ref="L93:L105" si="34">I93/I$9</f>
        <v>9.6203362483431362E-3</v>
      </c>
    </row>
    <row r="94" spans="1:12" x14ac:dyDescent="0.25">
      <c r="A94" s="1" t="s">
        <v>98</v>
      </c>
      <c r="B94" s="190" t="s">
        <v>99</v>
      </c>
      <c r="C94" s="191">
        <v>11422</v>
      </c>
      <c r="D94" s="191">
        <v>7669</v>
      </c>
      <c r="E94" s="191">
        <v>3829</v>
      </c>
      <c r="F94" s="191">
        <v>9624</v>
      </c>
      <c r="G94" s="191">
        <v>13402</v>
      </c>
      <c r="H94" s="191">
        <v>10519</v>
      </c>
      <c r="I94" s="191">
        <v>10355</v>
      </c>
      <c r="J94" s="211">
        <f>IFERROR(I94/H94-1,"-")</f>
        <v>-1.5590835630763356E-2</v>
      </c>
      <c r="K94" s="190">
        <f t="shared" ref="K94:K104" si="35">I94-H94</f>
        <v>-164</v>
      </c>
      <c r="L94" s="192">
        <f t="shared" si="34"/>
        <v>4.8967057536174387E-3</v>
      </c>
    </row>
    <row r="95" spans="1:12" x14ac:dyDescent="0.25">
      <c r="A95" s="193" t="s">
        <v>105</v>
      </c>
      <c r="B95" s="194" t="s">
        <v>105</v>
      </c>
      <c r="C95" s="195">
        <v>5317</v>
      </c>
      <c r="D95" s="195">
        <v>4352</v>
      </c>
      <c r="E95" s="195">
        <v>2144</v>
      </c>
      <c r="F95" s="195">
        <v>4668</v>
      </c>
      <c r="G95" s="195">
        <v>3830</v>
      </c>
      <c r="H95" s="195">
        <v>2527</v>
      </c>
      <c r="I95" s="195">
        <v>3051</v>
      </c>
      <c r="J95" s="212">
        <f>IFERROR(I95/H95-1,"-")</f>
        <v>0.20736050652948168</v>
      </c>
      <c r="K95" s="194">
        <f t="shared" si="35"/>
        <v>524</v>
      </c>
      <c r="L95" s="196">
        <f t="shared" si="34"/>
        <v>1.4427667073188609E-3</v>
      </c>
    </row>
    <row r="96" spans="1:12" x14ac:dyDescent="0.25">
      <c r="A96" s="193" t="s">
        <v>102</v>
      </c>
      <c r="B96" s="194" t="s">
        <v>102</v>
      </c>
      <c r="C96" s="195">
        <v>6105</v>
      </c>
      <c r="D96" s="195">
        <v>3317</v>
      </c>
      <c r="E96" s="195">
        <v>1685</v>
      </c>
      <c r="F96" s="195">
        <v>4956</v>
      </c>
      <c r="G96" s="195">
        <v>9572</v>
      </c>
      <c r="H96" s="195">
        <v>7992</v>
      </c>
      <c r="I96" s="195">
        <v>7304</v>
      </c>
      <c r="J96" s="212">
        <f>IFERROR(I96/H96-1,"-")</f>
        <v>-8.6086086086086033E-2</v>
      </c>
      <c r="K96" s="194">
        <f t="shared" si="35"/>
        <v>-688</v>
      </c>
      <c r="L96" s="196">
        <f t="shared" si="34"/>
        <v>3.4539390462985774E-3</v>
      </c>
    </row>
    <row r="97" spans="1:12" x14ac:dyDescent="0.25">
      <c r="A97" s="1"/>
      <c r="B97" s="190" t="s">
        <v>109</v>
      </c>
      <c r="C97" s="191">
        <v>8678</v>
      </c>
      <c r="D97" s="191">
        <v>5842</v>
      </c>
      <c r="E97" s="191">
        <v>3088</v>
      </c>
      <c r="F97" s="191">
        <v>7910</v>
      </c>
      <c r="G97" s="191">
        <v>9174</v>
      </c>
      <c r="H97" s="191">
        <v>10955</v>
      </c>
      <c r="I97" s="191">
        <v>9989</v>
      </c>
      <c r="J97" s="211">
        <f>IFERROR(I97/H97-1,"-")</f>
        <v>-8.8178913738019116E-2</v>
      </c>
      <c r="K97" s="190">
        <f t="shared" si="35"/>
        <v>-966</v>
      </c>
      <c r="L97" s="192">
        <f t="shared" si="34"/>
        <v>4.7236304947256974E-3</v>
      </c>
    </row>
    <row r="98" spans="1:12" s="74" customFormat="1" x14ac:dyDescent="0.25">
      <c r="B98" s="194" t="s">
        <v>112</v>
      </c>
      <c r="C98" s="195">
        <v>1266</v>
      </c>
      <c r="D98" s="195">
        <v>1092</v>
      </c>
      <c r="E98" s="195">
        <v>102</v>
      </c>
      <c r="F98" s="195">
        <v>1172</v>
      </c>
      <c r="G98" s="195">
        <v>1456</v>
      </c>
      <c r="H98" s="195">
        <v>1762</v>
      </c>
      <c r="I98" s="195">
        <v>1433</v>
      </c>
      <c r="J98" s="212">
        <f t="shared" ref="J98:J105" si="36">IFERROR(I98/H98-1,"-")</f>
        <v>-0.18671963677639047</v>
      </c>
      <c r="K98" s="194">
        <f t="shared" si="35"/>
        <v>-329</v>
      </c>
      <c r="L98" s="196">
        <f t="shared" si="34"/>
        <v>6.776416557154794E-4</v>
      </c>
    </row>
    <row r="99" spans="1:12" s="74" customFormat="1" x14ac:dyDescent="0.25">
      <c r="B99" s="194" t="s">
        <v>115</v>
      </c>
      <c r="C99" s="195">
        <v>2254</v>
      </c>
      <c r="D99" s="195">
        <v>1303</v>
      </c>
      <c r="E99" s="195">
        <v>512</v>
      </c>
      <c r="F99" s="195">
        <v>1764</v>
      </c>
      <c r="G99" s="195">
        <v>2011</v>
      </c>
      <c r="H99" s="195">
        <v>2431</v>
      </c>
      <c r="I99" s="195">
        <v>2183</v>
      </c>
      <c r="J99" s="212">
        <f t="shared" si="36"/>
        <v>-0.10201563142739611</v>
      </c>
      <c r="K99" s="194">
        <f t="shared" si="35"/>
        <v>-248</v>
      </c>
      <c r="L99" s="196">
        <f t="shared" si="34"/>
        <v>1.0323040714772446E-3</v>
      </c>
    </row>
    <row r="100" spans="1:12" x14ac:dyDescent="0.25">
      <c r="A100" s="1"/>
      <c r="B100" s="194" t="s">
        <v>118</v>
      </c>
      <c r="C100" s="195">
        <v>1596</v>
      </c>
      <c r="D100" s="195">
        <v>1217</v>
      </c>
      <c r="E100" s="195">
        <v>1367</v>
      </c>
      <c r="F100" s="195">
        <v>1469</v>
      </c>
      <c r="G100" s="195">
        <v>1690</v>
      </c>
      <c r="H100" s="195">
        <v>1755</v>
      </c>
      <c r="I100" s="195">
        <v>1679</v>
      </c>
      <c r="J100" s="212">
        <f t="shared" si="36"/>
        <v>-4.3304843304843299E-2</v>
      </c>
      <c r="K100" s="194">
        <f t="shared" si="35"/>
        <v>-76</v>
      </c>
      <c r="L100" s="196">
        <f t="shared" si="34"/>
        <v>7.9397092808533836E-4</v>
      </c>
    </row>
    <row r="101" spans="1:12" x14ac:dyDescent="0.25">
      <c r="A101" s="1"/>
      <c r="B101" s="194" t="s">
        <v>125</v>
      </c>
      <c r="C101" s="195">
        <v>286</v>
      </c>
      <c r="D101" s="195">
        <v>278</v>
      </c>
      <c r="E101" s="195">
        <v>54</v>
      </c>
      <c r="F101" s="195">
        <v>549</v>
      </c>
      <c r="G101" s="195">
        <v>503</v>
      </c>
      <c r="H101" s="195">
        <v>572</v>
      </c>
      <c r="I101" s="195">
        <v>495</v>
      </c>
      <c r="J101" s="212">
        <f t="shared" si="36"/>
        <v>-0.13461538461538458</v>
      </c>
      <c r="K101" s="194">
        <f t="shared" si="35"/>
        <v>-77</v>
      </c>
      <c r="L101" s="196">
        <f t="shared" si="34"/>
        <v>2.3407719440276503E-4</v>
      </c>
    </row>
    <row r="102" spans="1:12" x14ac:dyDescent="0.25">
      <c r="A102" s="1"/>
      <c r="B102" s="194" t="s">
        <v>121</v>
      </c>
      <c r="C102" s="195">
        <v>264</v>
      </c>
      <c r="D102" s="195">
        <v>141</v>
      </c>
      <c r="E102" s="195">
        <v>87</v>
      </c>
      <c r="F102" s="195">
        <v>337</v>
      </c>
      <c r="G102" s="195">
        <v>243</v>
      </c>
      <c r="H102" s="195">
        <v>485</v>
      </c>
      <c r="I102" s="195">
        <v>463</v>
      </c>
      <c r="J102" s="212">
        <f t="shared" si="36"/>
        <v>-4.5360824742267991E-2</v>
      </c>
      <c r="K102" s="194">
        <f t="shared" si="35"/>
        <v>-22</v>
      </c>
      <c r="L102" s="196">
        <f t="shared" si="34"/>
        <v>2.1894493133026307E-4</v>
      </c>
    </row>
    <row r="103" spans="1:12" x14ac:dyDescent="0.25">
      <c r="A103" s="1"/>
      <c r="B103" s="194" t="s">
        <v>130</v>
      </c>
      <c r="C103" s="195">
        <v>110</v>
      </c>
      <c r="D103" s="195">
        <v>125</v>
      </c>
      <c r="E103" s="195">
        <v>15</v>
      </c>
      <c r="F103" s="195">
        <v>169</v>
      </c>
      <c r="G103" s="195">
        <v>86</v>
      </c>
      <c r="H103" s="195">
        <v>116</v>
      </c>
      <c r="I103" s="195">
        <v>122</v>
      </c>
      <c r="J103" s="212">
        <f t="shared" si="36"/>
        <v>5.1724137931034475E-2</v>
      </c>
      <c r="K103" s="194">
        <f t="shared" si="35"/>
        <v>6</v>
      </c>
      <c r="L103" s="196">
        <f t="shared" si="34"/>
        <v>5.7691752963913808E-5</v>
      </c>
    </row>
    <row r="104" spans="1:12" x14ac:dyDescent="0.25">
      <c r="A104" s="193" t="s">
        <v>146</v>
      </c>
      <c r="B104" s="194" t="s">
        <v>133</v>
      </c>
      <c r="C104" s="195">
        <v>107</v>
      </c>
      <c r="D104" s="195">
        <v>70</v>
      </c>
      <c r="E104" s="195">
        <v>26</v>
      </c>
      <c r="F104" s="195">
        <v>71</v>
      </c>
      <c r="G104" s="195">
        <v>143</v>
      </c>
      <c r="H104" s="195">
        <v>302</v>
      </c>
      <c r="I104" s="195">
        <v>132</v>
      </c>
      <c r="J104" s="212">
        <f t="shared" si="36"/>
        <v>-0.5629139072847682</v>
      </c>
      <c r="K104" s="194">
        <f t="shared" si="35"/>
        <v>-170</v>
      </c>
      <c r="L104" s="196">
        <f t="shared" si="34"/>
        <v>6.2420585174070674E-5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2795</v>
      </c>
      <c r="D105" s="200">
        <f t="shared" ref="D105:I105" si="38">D97-SUM(D98:D104)</f>
        <v>1616</v>
      </c>
      <c r="E105" s="200">
        <f t="shared" si="38"/>
        <v>925</v>
      </c>
      <c r="F105" s="200">
        <f t="shared" si="38"/>
        <v>2379</v>
      </c>
      <c r="G105" s="200">
        <f t="shared" si="38"/>
        <v>3042</v>
      </c>
      <c r="H105" s="200">
        <f t="shared" si="38"/>
        <v>3532</v>
      </c>
      <c r="I105" s="200">
        <f t="shared" si="38"/>
        <v>3482</v>
      </c>
      <c r="J105" s="213">
        <f t="shared" si="36"/>
        <v>-1.4156285390713452E-2</v>
      </c>
      <c r="K105" s="199">
        <f>I105-H105</f>
        <v>-50</v>
      </c>
      <c r="L105" s="201">
        <f t="shared" si="34"/>
        <v>1.6465793755766219E-3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58013</v>
      </c>
      <c r="D107" s="209">
        <v>44636</v>
      </c>
      <c r="E107" s="209">
        <v>16007</v>
      </c>
      <c r="F107" s="209">
        <v>74430</v>
      </c>
      <c r="G107" s="209">
        <v>94963</v>
      </c>
      <c r="H107" s="209">
        <v>90035</v>
      </c>
      <c r="I107" s="209">
        <v>97511</v>
      </c>
      <c r="J107" s="210">
        <f>IFERROR(I107/H107-1,"-")</f>
        <v>8.3034375520630865E-2</v>
      </c>
      <c r="K107" s="209">
        <f>I107-H107</f>
        <v>7476</v>
      </c>
      <c r="L107" s="210">
        <f t="shared" ref="L107:L119" si="39">I107/I$9</f>
        <v>4.6111315764460648E-2</v>
      </c>
    </row>
    <row r="108" spans="1:12" x14ac:dyDescent="0.25">
      <c r="A108" s="1" t="s">
        <v>98</v>
      </c>
      <c r="B108" s="190" t="s">
        <v>99</v>
      </c>
      <c r="C108" s="191">
        <v>7418</v>
      </c>
      <c r="D108" s="191">
        <v>9051</v>
      </c>
      <c r="E108" s="191">
        <v>8595</v>
      </c>
      <c r="F108" s="191">
        <v>12402</v>
      </c>
      <c r="G108" s="191">
        <v>16919</v>
      </c>
      <c r="H108" s="191">
        <v>12986</v>
      </c>
      <c r="I108" s="191">
        <v>14967</v>
      </c>
      <c r="J108" s="211">
        <f>IFERROR(I108/H108-1,"-")</f>
        <v>0.15254889881410749</v>
      </c>
      <c r="K108" s="190">
        <f t="shared" ref="K108:K118" si="40">I108-H108</f>
        <v>1981</v>
      </c>
      <c r="L108" s="192">
        <f t="shared" si="39"/>
        <v>7.0776431689417866E-3</v>
      </c>
    </row>
    <row r="109" spans="1:12" x14ac:dyDescent="0.25">
      <c r="A109" s="193" t="s">
        <v>105</v>
      </c>
      <c r="B109" s="194" t="s">
        <v>105</v>
      </c>
      <c r="C109" s="195">
        <v>2338</v>
      </c>
      <c r="D109" s="195">
        <v>1581</v>
      </c>
      <c r="E109" s="195">
        <v>8163</v>
      </c>
      <c r="F109" s="195">
        <v>5593</v>
      </c>
      <c r="G109" s="195">
        <v>7210</v>
      </c>
      <c r="H109" s="195">
        <v>3439</v>
      </c>
      <c r="I109" s="195">
        <v>4588</v>
      </c>
      <c r="J109" s="212">
        <f>IFERROR(I109/H109-1,"-")</f>
        <v>0.33410875254434425</v>
      </c>
      <c r="K109" s="194">
        <f t="shared" si="40"/>
        <v>1149</v>
      </c>
      <c r="L109" s="196">
        <f t="shared" si="39"/>
        <v>2.1695882180199719E-3</v>
      </c>
    </row>
    <row r="110" spans="1:12" x14ac:dyDescent="0.25">
      <c r="A110" s="193" t="s">
        <v>102</v>
      </c>
      <c r="B110" s="194" t="s">
        <v>102</v>
      </c>
      <c r="C110" s="195">
        <v>5080</v>
      </c>
      <c r="D110" s="195">
        <v>7470</v>
      </c>
      <c r="E110" s="195">
        <v>432</v>
      </c>
      <c r="F110" s="195">
        <v>6809</v>
      </c>
      <c r="G110" s="195">
        <v>9709</v>
      </c>
      <c r="H110" s="195">
        <v>9547</v>
      </c>
      <c r="I110" s="195">
        <v>10379</v>
      </c>
      <c r="J110" s="212">
        <f>IFERROR(I110/H110-1,"-")</f>
        <v>8.7147795118885485E-2</v>
      </c>
      <c r="K110" s="194">
        <f t="shared" si="40"/>
        <v>832</v>
      </c>
      <c r="L110" s="196">
        <f t="shared" si="39"/>
        <v>4.9080549509218146E-3</v>
      </c>
    </row>
    <row r="111" spans="1:12" x14ac:dyDescent="0.25">
      <c r="A111" s="1"/>
      <c r="B111" s="190" t="s">
        <v>109</v>
      </c>
      <c r="C111" s="191">
        <v>50595</v>
      </c>
      <c r="D111" s="191">
        <v>35585</v>
      </c>
      <c r="E111" s="191">
        <v>7412</v>
      </c>
      <c r="F111" s="191">
        <v>62028</v>
      </c>
      <c r="G111" s="191">
        <v>78044</v>
      </c>
      <c r="H111" s="191">
        <v>77049</v>
      </c>
      <c r="I111" s="191">
        <v>82544</v>
      </c>
      <c r="J111" s="211">
        <f>IFERROR(I111/H111-1,"-")</f>
        <v>7.131825202144082E-2</v>
      </c>
      <c r="K111" s="190">
        <f t="shared" si="40"/>
        <v>5495</v>
      </c>
      <c r="L111" s="192">
        <f t="shared" si="39"/>
        <v>3.9033672595518862E-2</v>
      </c>
    </row>
    <row r="112" spans="1:12" s="74" customFormat="1" x14ac:dyDescent="0.25">
      <c r="B112" s="194" t="s">
        <v>112</v>
      </c>
      <c r="C112" s="195">
        <v>26206</v>
      </c>
      <c r="D112" s="195">
        <v>19611</v>
      </c>
      <c r="E112" s="195">
        <v>1903</v>
      </c>
      <c r="F112" s="195">
        <v>33626</v>
      </c>
      <c r="G112" s="195">
        <v>48062</v>
      </c>
      <c r="H112" s="195">
        <v>44675</v>
      </c>
      <c r="I112" s="195">
        <v>45551</v>
      </c>
      <c r="J112" s="212">
        <f t="shared" ref="J112:J119" si="41">IFERROR(I112/H112-1,"-")</f>
        <v>1.9608282036933433E-2</v>
      </c>
      <c r="K112" s="194">
        <f t="shared" si="40"/>
        <v>876</v>
      </c>
      <c r="L112" s="196">
        <f t="shared" si="39"/>
        <v>2.1540303600485557E-2</v>
      </c>
    </row>
    <row r="113" spans="1:12" s="74" customFormat="1" x14ac:dyDescent="0.25">
      <c r="B113" s="194" t="s">
        <v>115</v>
      </c>
      <c r="C113" s="195">
        <v>5485</v>
      </c>
      <c r="D113" s="195">
        <v>2289</v>
      </c>
      <c r="E113" s="195">
        <v>1563</v>
      </c>
      <c r="F113" s="195">
        <v>3625</v>
      </c>
      <c r="G113" s="195">
        <v>4350</v>
      </c>
      <c r="H113" s="195">
        <v>3904</v>
      </c>
      <c r="I113" s="195">
        <v>4616</v>
      </c>
      <c r="J113" s="212">
        <f t="shared" si="41"/>
        <v>0.18237704918032782</v>
      </c>
      <c r="K113" s="194">
        <f t="shared" si="40"/>
        <v>712</v>
      </c>
      <c r="L113" s="196">
        <f t="shared" si="39"/>
        <v>2.182828948208411E-3</v>
      </c>
    </row>
    <row r="114" spans="1:12" x14ac:dyDescent="0.25">
      <c r="A114" s="1"/>
      <c r="B114" s="194" t="s">
        <v>118</v>
      </c>
      <c r="C114" s="195">
        <v>5574</v>
      </c>
      <c r="D114" s="195">
        <v>1751</v>
      </c>
      <c r="E114" s="195">
        <v>1721</v>
      </c>
      <c r="F114" s="195">
        <v>4148</v>
      </c>
      <c r="G114" s="195">
        <v>6969</v>
      </c>
      <c r="H114" s="195">
        <v>4815</v>
      </c>
      <c r="I114" s="195">
        <v>6251</v>
      </c>
      <c r="J114" s="212">
        <f t="shared" si="41"/>
        <v>0.29823468328141223</v>
      </c>
      <c r="K114" s="194">
        <f t="shared" si="40"/>
        <v>1436</v>
      </c>
      <c r="L114" s="196">
        <f t="shared" si="39"/>
        <v>2.9559930145690591E-3</v>
      </c>
    </row>
    <row r="115" spans="1:12" x14ac:dyDescent="0.25">
      <c r="A115" s="1"/>
      <c r="B115" s="194" t="s">
        <v>125</v>
      </c>
      <c r="C115" s="195">
        <v>1341</v>
      </c>
      <c r="D115" s="195">
        <v>686</v>
      </c>
      <c r="E115" s="195">
        <v>111</v>
      </c>
      <c r="F115" s="195">
        <v>3003</v>
      </c>
      <c r="G115" s="195">
        <v>2906</v>
      </c>
      <c r="H115" s="195">
        <v>3140</v>
      </c>
      <c r="I115" s="195">
        <v>3264</v>
      </c>
      <c r="J115" s="212">
        <f t="shared" si="41"/>
        <v>3.9490445859872603E-2</v>
      </c>
      <c r="K115" s="194">
        <f t="shared" si="40"/>
        <v>124</v>
      </c>
      <c r="L115" s="196">
        <f t="shared" si="39"/>
        <v>1.5434908333952023E-3</v>
      </c>
    </row>
    <row r="116" spans="1:12" x14ac:dyDescent="0.25">
      <c r="A116" s="1"/>
      <c r="B116" s="194" t="s">
        <v>121</v>
      </c>
      <c r="C116" s="195">
        <v>1555</v>
      </c>
      <c r="D116" s="195">
        <v>1071</v>
      </c>
      <c r="E116" s="195">
        <v>207</v>
      </c>
      <c r="F116" s="195">
        <v>2726</v>
      </c>
      <c r="G116" s="195">
        <v>2212</v>
      </c>
      <c r="H116" s="195">
        <v>2520</v>
      </c>
      <c r="I116" s="195">
        <v>2372</v>
      </c>
      <c r="J116" s="212">
        <f t="shared" si="41"/>
        <v>-5.8730158730158744E-2</v>
      </c>
      <c r="K116" s="194">
        <f t="shared" si="40"/>
        <v>-148</v>
      </c>
      <c r="L116" s="196">
        <f t="shared" si="39"/>
        <v>1.1216790002492095E-3</v>
      </c>
    </row>
    <row r="117" spans="1:12" x14ac:dyDescent="0.25">
      <c r="A117" s="1"/>
      <c r="B117" s="194" t="s">
        <v>130</v>
      </c>
      <c r="C117" s="195">
        <v>525</v>
      </c>
      <c r="D117" s="195">
        <v>440</v>
      </c>
      <c r="E117" s="195">
        <v>4</v>
      </c>
      <c r="F117" s="195">
        <v>541</v>
      </c>
      <c r="G117" s="195">
        <v>800</v>
      </c>
      <c r="H117" s="195">
        <v>1154</v>
      </c>
      <c r="I117" s="195">
        <v>934</v>
      </c>
      <c r="J117" s="212">
        <f t="shared" si="41"/>
        <v>-0.19064124783362213</v>
      </c>
      <c r="K117" s="194">
        <f t="shared" si="40"/>
        <v>-220</v>
      </c>
      <c r="L117" s="196">
        <f t="shared" si="39"/>
        <v>4.4167292842865161E-4</v>
      </c>
    </row>
    <row r="118" spans="1:12" x14ac:dyDescent="0.25">
      <c r="A118" s="193" t="s">
        <v>146</v>
      </c>
      <c r="B118" s="194" t="s">
        <v>133</v>
      </c>
      <c r="C118" s="195">
        <v>980</v>
      </c>
      <c r="D118" s="195">
        <v>1160</v>
      </c>
      <c r="E118" s="195">
        <v>4</v>
      </c>
      <c r="F118" s="195">
        <v>791</v>
      </c>
      <c r="G118" s="195">
        <v>559</v>
      </c>
      <c r="H118" s="195">
        <v>1352</v>
      </c>
      <c r="I118" s="195">
        <v>797</v>
      </c>
      <c r="J118" s="212">
        <f t="shared" si="41"/>
        <v>-0.41050295857988162</v>
      </c>
      <c r="K118" s="194">
        <f t="shared" si="40"/>
        <v>-555</v>
      </c>
      <c r="L118" s="196">
        <f t="shared" si="39"/>
        <v>3.7688792714950253E-4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8929</v>
      </c>
      <c r="D119" s="200">
        <f t="shared" ref="D119:I119" si="43">D111-SUM(D112:D118)</f>
        <v>8577</v>
      </c>
      <c r="E119" s="200">
        <f t="shared" si="43"/>
        <v>1899</v>
      </c>
      <c r="F119" s="200">
        <f t="shared" si="43"/>
        <v>13568</v>
      </c>
      <c r="G119" s="200">
        <f t="shared" si="43"/>
        <v>12186</v>
      </c>
      <c r="H119" s="200">
        <f t="shared" si="43"/>
        <v>15489</v>
      </c>
      <c r="I119" s="200">
        <f t="shared" si="43"/>
        <v>18759</v>
      </c>
      <c r="J119" s="213">
        <f t="shared" si="41"/>
        <v>0.21111756730582987</v>
      </c>
      <c r="K119" s="199">
        <f>I119-H119</f>
        <v>3270</v>
      </c>
      <c r="L119" s="201">
        <f t="shared" si="39"/>
        <v>8.870816343033272E-3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83988</v>
      </c>
      <c r="D121" s="209">
        <v>55825</v>
      </c>
      <c r="E121" s="209">
        <v>33575</v>
      </c>
      <c r="F121" s="209">
        <v>72145</v>
      </c>
      <c r="G121" s="209">
        <v>94906</v>
      </c>
      <c r="H121" s="209">
        <v>93060</v>
      </c>
      <c r="I121" s="209">
        <v>102316</v>
      </c>
      <c r="J121" s="210">
        <f>IFERROR(I121/H121-1,"-")</f>
        <v>9.9462712228669758E-2</v>
      </c>
      <c r="K121" s="209">
        <f>I121-H121</f>
        <v>9256</v>
      </c>
      <c r="L121" s="210">
        <f t="shared" ref="L121:L133" si="44">I121/I$9</f>
        <v>4.8383519641441025E-2</v>
      </c>
    </row>
    <row r="122" spans="1:12" x14ac:dyDescent="0.25">
      <c r="A122" s="1" t="s">
        <v>98</v>
      </c>
      <c r="B122" s="190" t="s">
        <v>99</v>
      </c>
      <c r="C122" s="191">
        <v>39755</v>
      </c>
      <c r="D122" s="191">
        <v>28023</v>
      </c>
      <c r="E122" s="191">
        <v>20437</v>
      </c>
      <c r="F122" s="191">
        <v>38992</v>
      </c>
      <c r="G122" s="191">
        <v>51752</v>
      </c>
      <c r="H122" s="191">
        <v>49827</v>
      </c>
      <c r="I122" s="191">
        <v>56290</v>
      </c>
      <c r="J122" s="211">
        <f>IFERROR(I122/H122-1,"-")</f>
        <v>0.12970879242177946</v>
      </c>
      <c r="K122" s="190">
        <f t="shared" ref="K122:K132" si="45">I122-H122</f>
        <v>6463</v>
      </c>
      <c r="L122" s="192">
        <f t="shared" si="44"/>
        <v>2.6618596510973019E-2</v>
      </c>
    </row>
    <row r="123" spans="1:12" x14ac:dyDescent="0.25">
      <c r="A123" s="193" t="s">
        <v>105</v>
      </c>
      <c r="B123" s="194" t="s">
        <v>105</v>
      </c>
      <c r="C123" s="195">
        <v>18498</v>
      </c>
      <c r="D123" s="195">
        <v>14178</v>
      </c>
      <c r="E123" s="195">
        <v>10772</v>
      </c>
      <c r="F123" s="195">
        <v>18595</v>
      </c>
      <c r="G123" s="195">
        <v>23547</v>
      </c>
      <c r="H123" s="195">
        <v>21592</v>
      </c>
      <c r="I123" s="195">
        <v>26667</v>
      </c>
      <c r="J123" s="212">
        <f>IFERROR(I123/H123-1,"-")</f>
        <v>0.23504075583549455</v>
      </c>
      <c r="K123" s="194">
        <f t="shared" si="45"/>
        <v>5075</v>
      </c>
      <c r="L123" s="196">
        <f t="shared" si="44"/>
        <v>1.2610376854825325E-2</v>
      </c>
    </row>
    <row r="124" spans="1:12" x14ac:dyDescent="0.25">
      <c r="A124" s="193" t="s">
        <v>102</v>
      </c>
      <c r="B124" s="194" t="s">
        <v>102</v>
      </c>
      <c r="C124" s="195">
        <v>21257</v>
      </c>
      <c r="D124" s="195">
        <v>13845</v>
      </c>
      <c r="E124" s="195">
        <v>9665</v>
      </c>
      <c r="F124" s="195">
        <v>20397</v>
      </c>
      <c r="G124" s="195">
        <v>28205</v>
      </c>
      <c r="H124" s="195">
        <v>28235</v>
      </c>
      <c r="I124" s="195">
        <v>29623</v>
      </c>
      <c r="J124" s="212">
        <f>IFERROR(I124/H124-1,"-")</f>
        <v>4.9158845404639662E-2</v>
      </c>
      <c r="K124" s="194">
        <f t="shared" si="45"/>
        <v>1388</v>
      </c>
      <c r="L124" s="196">
        <f t="shared" si="44"/>
        <v>1.4008219656147694E-2</v>
      </c>
    </row>
    <row r="125" spans="1:12" x14ac:dyDescent="0.25">
      <c r="A125" s="1"/>
      <c r="B125" s="190" t="s">
        <v>109</v>
      </c>
      <c r="C125" s="191">
        <v>44233</v>
      </c>
      <c r="D125" s="191">
        <v>27802</v>
      </c>
      <c r="E125" s="191">
        <v>13138</v>
      </c>
      <c r="F125" s="191">
        <v>33153</v>
      </c>
      <c r="G125" s="191">
        <v>43154</v>
      </c>
      <c r="H125" s="191">
        <v>43233</v>
      </c>
      <c r="I125" s="191">
        <v>46026</v>
      </c>
      <c r="J125" s="211">
        <f>IFERROR(I125/H125-1,"-")</f>
        <v>6.4603427936992475E-2</v>
      </c>
      <c r="K125" s="190">
        <f t="shared" si="45"/>
        <v>2793</v>
      </c>
      <c r="L125" s="192">
        <f t="shared" si="44"/>
        <v>2.1764923130468006E-2</v>
      </c>
    </row>
    <row r="126" spans="1:12" s="74" customFormat="1" x14ac:dyDescent="0.25">
      <c r="B126" s="194" t="s">
        <v>112</v>
      </c>
      <c r="C126" s="195">
        <v>4821</v>
      </c>
      <c r="D126" s="195">
        <v>3076</v>
      </c>
      <c r="E126" s="195">
        <v>380</v>
      </c>
      <c r="F126" s="195">
        <v>3428</v>
      </c>
      <c r="G126" s="195">
        <v>5037</v>
      </c>
      <c r="H126" s="195">
        <v>5398</v>
      </c>
      <c r="I126" s="195">
        <v>4971</v>
      </c>
      <c r="J126" s="212">
        <f t="shared" ref="J126:J133" si="46">IFERROR(I126/H126-1,"-")</f>
        <v>-7.9103371619118179E-2</v>
      </c>
      <c r="K126" s="194">
        <f t="shared" si="45"/>
        <v>-427</v>
      </c>
      <c r="L126" s="196">
        <f t="shared" si="44"/>
        <v>2.3507024916689799E-3</v>
      </c>
    </row>
    <row r="127" spans="1:12" s="74" customFormat="1" x14ac:dyDescent="0.25">
      <c r="B127" s="194" t="s">
        <v>115</v>
      </c>
      <c r="C127" s="195">
        <v>5214</v>
      </c>
      <c r="D127" s="195">
        <v>3190</v>
      </c>
      <c r="E127" s="195">
        <v>1455</v>
      </c>
      <c r="F127" s="195">
        <v>4249</v>
      </c>
      <c r="G127" s="195">
        <v>7179</v>
      </c>
      <c r="H127" s="195">
        <v>6868</v>
      </c>
      <c r="I127" s="195">
        <v>7718</v>
      </c>
      <c r="J127" s="212">
        <f t="shared" si="46"/>
        <v>0.12376237623762387</v>
      </c>
      <c r="K127" s="194">
        <f t="shared" si="45"/>
        <v>850</v>
      </c>
      <c r="L127" s="196">
        <f t="shared" si="44"/>
        <v>3.6497126997990718E-3</v>
      </c>
    </row>
    <row r="128" spans="1:12" x14ac:dyDescent="0.25">
      <c r="A128" s="1"/>
      <c r="B128" s="194" t="s">
        <v>118</v>
      </c>
      <c r="C128" s="195">
        <v>2726</v>
      </c>
      <c r="D128" s="195">
        <v>2062</v>
      </c>
      <c r="E128" s="195">
        <v>1785</v>
      </c>
      <c r="F128" s="195">
        <v>3286</v>
      </c>
      <c r="G128" s="195">
        <v>3688</v>
      </c>
      <c r="H128" s="195">
        <v>3390</v>
      </c>
      <c r="I128" s="195">
        <v>3485</v>
      </c>
      <c r="J128" s="212">
        <f t="shared" si="46"/>
        <v>2.8023598820059004E-2</v>
      </c>
      <c r="K128" s="194">
        <f t="shared" si="45"/>
        <v>95</v>
      </c>
      <c r="L128" s="196">
        <f t="shared" si="44"/>
        <v>1.647998025239669E-3</v>
      </c>
    </row>
    <row r="129" spans="1:12" x14ac:dyDescent="0.25">
      <c r="A129" s="1"/>
      <c r="B129" s="194" t="s">
        <v>125</v>
      </c>
      <c r="C129" s="195">
        <v>759</v>
      </c>
      <c r="D129" s="195">
        <v>560</v>
      </c>
      <c r="E129" s="195">
        <v>186</v>
      </c>
      <c r="F129" s="195">
        <v>978</v>
      </c>
      <c r="G129" s="195">
        <v>1045</v>
      </c>
      <c r="H129" s="195">
        <v>1076</v>
      </c>
      <c r="I129" s="195">
        <v>1155</v>
      </c>
      <c r="J129" s="212">
        <f t="shared" si="46"/>
        <v>7.3420074349442421E-2</v>
      </c>
      <c r="K129" s="194">
        <f t="shared" si="45"/>
        <v>79</v>
      </c>
      <c r="L129" s="196">
        <f t="shared" si="44"/>
        <v>5.4618012027311846E-4</v>
      </c>
    </row>
    <row r="130" spans="1:12" x14ac:dyDescent="0.25">
      <c r="A130" s="1"/>
      <c r="B130" s="194" t="s">
        <v>121</v>
      </c>
      <c r="C130" s="195">
        <v>576</v>
      </c>
      <c r="D130" s="195">
        <v>480</v>
      </c>
      <c r="E130" s="195">
        <v>153</v>
      </c>
      <c r="F130" s="195">
        <v>715</v>
      </c>
      <c r="G130" s="195">
        <v>829</v>
      </c>
      <c r="H130" s="195">
        <v>811</v>
      </c>
      <c r="I130" s="195">
        <v>919</v>
      </c>
      <c r="J130" s="212">
        <f t="shared" si="46"/>
        <v>0.13316892725030827</v>
      </c>
      <c r="K130" s="194">
        <f t="shared" si="45"/>
        <v>108</v>
      </c>
      <c r="L130" s="196">
        <f t="shared" si="44"/>
        <v>4.3457968011341631E-4</v>
      </c>
    </row>
    <row r="131" spans="1:12" x14ac:dyDescent="0.25">
      <c r="A131" s="1"/>
      <c r="B131" s="194" t="s">
        <v>130</v>
      </c>
      <c r="C131" s="195">
        <v>1026</v>
      </c>
      <c r="D131" s="195">
        <v>673</v>
      </c>
      <c r="E131" s="195">
        <v>17</v>
      </c>
      <c r="F131" s="195">
        <v>543</v>
      </c>
      <c r="G131" s="195">
        <v>765</v>
      </c>
      <c r="H131" s="195">
        <v>870</v>
      </c>
      <c r="I131" s="195">
        <v>695</v>
      </c>
      <c r="J131" s="212">
        <f t="shared" si="46"/>
        <v>-0.20114942528735635</v>
      </c>
      <c r="K131" s="194">
        <f t="shared" si="45"/>
        <v>-175</v>
      </c>
      <c r="L131" s="196">
        <f t="shared" si="44"/>
        <v>3.2865383860590242E-4</v>
      </c>
    </row>
    <row r="132" spans="1:12" x14ac:dyDescent="0.25">
      <c r="A132" s="193" t="s">
        <v>146</v>
      </c>
      <c r="B132" s="194" t="s">
        <v>133</v>
      </c>
      <c r="C132" s="195">
        <v>1558</v>
      </c>
      <c r="D132" s="195">
        <v>1018</v>
      </c>
      <c r="E132" s="195">
        <v>94</v>
      </c>
      <c r="F132" s="195">
        <v>962</v>
      </c>
      <c r="G132" s="195">
        <v>1420</v>
      </c>
      <c r="H132" s="195">
        <v>1355</v>
      </c>
      <c r="I132" s="195">
        <v>1321</v>
      </c>
      <c r="J132" s="212">
        <f t="shared" si="46"/>
        <v>-2.5092250922509218E-2</v>
      </c>
      <c r="K132" s="194">
        <f t="shared" si="45"/>
        <v>-34</v>
      </c>
      <c r="L132" s="196">
        <f t="shared" si="44"/>
        <v>6.2467873496172249E-4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27553</v>
      </c>
      <c r="D133" s="200">
        <f t="shared" ref="D133:I133" si="48">D125-SUM(D126:D132)</f>
        <v>16743</v>
      </c>
      <c r="E133" s="200">
        <f t="shared" si="48"/>
        <v>9068</v>
      </c>
      <c r="F133" s="200">
        <f t="shared" si="48"/>
        <v>18992</v>
      </c>
      <c r="G133" s="200">
        <f t="shared" si="48"/>
        <v>23191</v>
      </c>
      <c r="H133" s="200">
        <f t="shared" si="48"/>
        <v>23465</v>
      </c>
      <c r="I133" s="200">
        <f t="shared" si="48"/>
        <v>25762</v>
      </c>
      <c r="J133" s="213">
        <f t="shared" si="46"/>
        <v>9.7890475175793634E-2</v>
      </c>
      <c r="K133" s="199">
        <f>I133-H133</f>
        <v>2297</v>
      </c>
      <c r="L133" s="201">
        <f t="shared" si="44"/>
        <v>1.2182417539806128E-2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97092</v>
      </c>
      <c r="D135" s="209">
        <v>65963</v>
      </c>
      <c r="E135" s="209">
        <v>25757</v>
      </c>
      <c r="F135" s="209">
        <v>98992</v>
      </c>
      <c r="G135" s="209">
        <v>108701</v>
      </c>
      <c r="H135" s="209">
        <v>115706</v>
      </c>
      <c r="I135" s="209">
        <v>112386</v>
      </c>
      <c r="J135" s="210">
        <f>IFERROR(I135/H135-1,"-")</f>
        <v>-2.8693412614730462E-2</v>
      </c>
      <c r="K135" s="209">
        <f>I135-H135</f>
        <v>-3320</v>
      </c>
      <c r="L135" s="210">
        <f t="shared" ref="L135:L147" si="49">I135/I$9</f>
        <v>5.3145453677068993E-2</v>
      </c>
    </row>
    <row r="136" spans="1:12" x14ac:dyDescent="0.25">
      <c r="A136" s="1" t="s">
        <v>98</v>
      </c>
      <c r="B136" s="190" t="s">
        <v>99</v>
      </c>
      <c r="C136" s="191">
        <v>13072</v>
      </c>
      <c r="D136" s="191">
        <v>2995</v>
      </c>
      <c r="E136" s="191">
        <v>14339</v>
      </c>
      <c r="F136" s="191">
        <v>7276</v>
      </c>
      <c r="G136" s="191">
        <v>9404</v>
      </c>
      <c r="H136" s="191">
        <v>6632</v>
      </c>
      <c r="I136" s="191">
        <v>5177</v>
      </c>
      <c r="J136" s="211">
        <f>IFERROR(I136/H136-1,"-")</f>
        <v>-0.21939083232810619</v>
      </c>
      <c r="K136" s="190">
        <f t="shared" ref="K136:K146" si="50">I136-H136</f>
        <v>-1455</v>
      </c>
      <c r="L136" s="192">
        <f t="shared" si="49"/>
        <v>2.4481164351982114E-3</v>
      </c>
    </row>
    <row r="137" spans="1:12" x14ac:dyDescent="0.25">
      <c r="A137" s="193" t="s">
        <v>105</v>
      </c>
      <c r="B137" s="194" t="s">
        <v>105</v>
      </c>
      <c r="C137" s="195">
        <v>7755</v>
      </c>
      <c r="D137" s="195">
        <v>1936</v>
      </c>
      <c r="E137" s="195">
        <v>12667</v>
      </c>
      <c r="F137" s="195">
        <v>4598</v>
      </c>
      <c r="G137" s="195">
        <v>6199</v>
      </c>
      <c r="H137" s="195">
        <v>3880</v>
      </c>
      <c r="I137" s="195">
        <v>2051</v>
      </c>
      <c r="J137" s="212">
        <f>IFERROR(I137/H137-1,"-")</f>
        <v>-0.47139175257731958</v>
      </c>
      <c r="K137" s="194">
        <f t="shared" si="50"/>
        <v>-1829</v>
      </c>
      <c r="L137" s="196">
        <f t="shared" si="49"/>
        <v>9.69883486303174E-4</v>
      </c>
    </row>
    <row r="138" spans="1:12" x14ac:dyDescent="0.25">
      <c r="A138" s="193" t="s">
        <v>102</v>
      </c>
      <c r="B138" s="194" t="s">
        <v>102</v>
      </c>
      <c r="C138" s="195">
        <v>5317</v>
      </c>
      <c r="D138" s="195">
        <v>1059</v>
      </c>
      <c r="E138" s="195">
        <v>1672</v>
      </c>
      <c r="F138" s="195">
        <v>2678</v>
      </c>
      <c r="G138" s="195">
        <v>3205</v>
      </c>
      <c r="H138" s="195">
        <v>2752</v>
      </c>
      <c r="I138" s="195">
        <v>3126</v>
      </c>
      <c r="J138" s="212">
        <f>IFERROR(I138/H138-1,"-")</f>
        <v>0.13590116279069764</v>
      </c>
      <c r="K138" s="194">
        <f t="shared" si="50"/>
        <v>374</v>
      </c>
      <c r="L138" s="196">
        <f t="shared" si="49"/>
        <v>1.4782329488950375E-3</v>
      </c>
    </row>
    <row r="139" spans="1:12" x14ac:dyDescent="0.25">
      <c r="A139" s="1"/>
      <c r="B139" s="190" t="s">
        <v>109</v>
      </c>
      <c r="C139" s="191">
        <v>84020</v>
      </c>
      <c r="D139" s="191">
        <v>62968</v>
      </c>
      <c r="E139" s="191">
        <v>11418</v>
      </c>
      <c r="F139" s="191">
        <v>91716</v>
      </c>
      <c r="G139" s="191">
        <v>99297</v>
      </c>
      <c r="H139" s="191">
        <v>109074</v>
      </c>
      <c r="I139" s="191">
        <v>107209</v>
      </c>
      <c r="J139" s="211">
        <f>IFERROR(I139/H139-1,"-")</f>
        <v>-1.7098483598291025E-2</v>
      </c>
      <c r="K139" s="190">
        <f t="shared" si="50"/>
        <v>-1865</v>
      </c>
      <c r="L139" s="192">
        <f t="shared" si="49"/>
        <v>5.0697337241870782E-2</v>
      </c>
    </row>
    <row r="140" spans="1:12" s="74" customFormat="1" x14ac:dyDescent="0.25">
      <c r="B140" s="194" t="s">
        <v>112</v>
      </c>
      <c r="C140" s="195">
        <v>37458</v>
      </c>
      <c r="D140" s="195">
        <v>28766</v>
      </c>
      <c r="E140" s="195">
        <v>432</v>
      </c>
      <c r="F140" s="195">
        <v>35795</v>
      </c>
      <c r="G140" s="195">
        <v>37197</v>
      </c>
      <c r="H140" s="195">
        <v>43781</v>
      </c>
      <c r="I140" s="195">
        <v>45363</v>
      </c>
      <c r="J140" s="212">
        <f t="shared" ref="J140:J147" si="51">IFERROR(I140/H140-1,"-")</f>
        <v>3.6134396199264618E-2</v>
      </c>
      <c r="K140" s="194">
        <f t="shared" si="50"/>
        <v>1582</v>
      </c>
      <c r="L140" s="196">
        <f t="shared" si="49"/>
        <v>2.1451401554934607E-2</v>
      </c>
    </row>
    <row r="141" spans="1:12" s="74" customFormat="1" x14ac:dyDescent="0.25">
      <c r="B141" s="194" t="s">
        <v>115</v>
      </c>
      <c r="C141" s="195">
        <v>5903</v>
      </c>
      <c r="D141" s="195">
        <v>4028</v>
      </c>
      <c r="E141" s="195">
        <v>1238</v>
      </c>
      <c r="F141" s="195">
        <v>6746</v>
      </c>
      <c r="G141" s="195">
        <v>8886</v>
      </c>
      <c r="H141" s="195">
        <v>10992</v>
      </c>
      <c r="I141" s="195">
        <v>9839</v>
      </c>
      <c r="J141" s="212">
        <f t="shared" si="51"/>
        <v>-0.10489446870451236</v>
      </c>
      <c r="K141" s="194">
        <f t="shared" si="50"/>
        <v>-1153</v>
      </c>
      <c r="L141" s="196">
        <f t="shared" si="49"/>
        <v>4.6526980115733441E-3</v>
      </c>
    </row>
    <row r="142" spans="1:12" x14ac:dyDescent="0.25">
      <c r="A142" s="1"/>
      <c r="B142" s="194" t="s">
        <v>118</v>
      </c>
      <c r="C142" s="195">
        <v>7707</v>
      </c>
      <c r="D142" s="195">
        <v>4260</v>
      </c>
      <c r="E142" s="195">
        <v>3712</v>
      </c>
      <c r="F142" s="195">
        <v>10664</v>
      </c>
      <c r="G142" s="195">
        <v>9691</v>
      </c>
      <c r="H142" s="195">
        <v>10950</v>
      </c>
      <c r="I142" s="195">
        <v>9275</v>
      </c>
      <c r="J142" s="212">
        <f t="shared" si="51"/>
        <v>-0.15296803652968038</v>
      </c>
      <c r="K142" s="194">
        <f t="shared" si="50"/>
        <v>-1675</v>
      </c>
      <c r="L142" s="196">
        <f t="shared" si="49"/>
        <v>4.3859918749204968E-3</v>
      </c>
    </row>
    <row r="143" spans="1:12" x14ac:dyDescent="0.25">
      <c r="A143" s="1"/>
      <c r="B143" s="194" t="s">
        <v>125</v>
      </c>
      <c r="C143" s="195">
        <v>1740</v>
      </c>
      <c r="D143" s="195">
        <v>933</v>
      </c>
      <c r="E143" s="195">
        <v>146</v>
      </c>
      <c r="F143" s="195">
        <v>3918</v>
      </c>
      <c r="G143" s="195">
        <v>3812</v>
      </c>
      <c r="H143" s="195">
        <v>2886</v>
      </c>
      <c r="I143" s="195">
        <v>2730</v>
      </c>
      <c r="J143" s="212">
        <f t="shared" si="51"/>
        <v>-5.4054054054054057E-2</v>
      </c>
      <c r="K143" s="194">
        <f t="shared" si="50"/>
        <v>-156</v>
      </c>
      <c r="L143" s="196">
        <f t="shared" si="49"/>
        <v>1.2909711933728255E-3</v>
      </c>
    </row>
    <row r="144" spans="1:12" x14ac:dyDescent="0.25">
      <c r="A144" s="1"/>
      <c r="B144" s="194" t="s">
        <v>121</v>
      </c>
      <c r="C144" s="195">
        <v>1737</v>
      </c>
      <c r="D144" s="195">
        <v>1112</v>
      </c>
      <c r="E144" s="195">
        <v>270</v>
      </c>
      <c r="F144" s="195">
        <v>2235</v>
      </c>
      <c r="G144" s="195">
        <v>1875</v>
      </c>
      <c r="H144" s="195">
        <v>2309</v>
      </c>
      <c r="I144" s="195">
        <v>1949</v>
      </c>
      <c r="J144" s="212">
        <f t="shared" si="51"/>
        <v>-0.15591165006496321</v>
      </c>
      <c r="K144" s="194">
        <f t="shared" si="50"/>
        <v>-360</v>
      </c>
      <c r="L144" s="196">
        <f t="shared" si="49"/>
        <v>9.2164939775957384E-4</v>
      </c>
    </row>
    <row r="145" spans="1:12" x14ac:dyDescent="0.25">
      <c r="A145" s="1"/>
      <c r="B145" s="194" t="s">
        <v>130</v>
      </c>
      <c r="C145" s="195">
        <v>1809</v>
      </c>
      <c r="D145" s="195">
        <v>2356</v>
      </c>
      <c r="E145" s="195">
        <v>26</v>
      </c>
      <c r="F145" s="195">
        <v>2250</v>
      </c>
      <c r="G145" s="195">
        <v>2734</v>
      </c>
      <c r="H145" s="195">
        <v>2465</v>
      </c>
      <c r="I145" s="195">
        <v>2661</v>
      </c>
      <c r="J145" s="212">
        <f t="shared" si="51"/>
        <v>7.9513184584178553E-2</v>
      </c>
      <c r="K145" s="194">
        <f t="shared" si="50"/>
        <v>196</v>
      </c>
      <c r="L145" s="196">
        <f t="shared" si="49"/>
        <v>1.258342251122743E-3</v>
      </c>
    </row>
    <row r="146" spans="1:12" x14ac:dyDescent="0.25">
      <c r="A146" s="193" t="s">
        <v>146</v>
      </c>
      <c r="B146" s="194" t="s">
        <v>133</v>
      </c>
      <c r="C146" s="195">
        <v>5357</v>
      </c>
      <c r="D146" s="195">
        <v>4700</v>
      </c>
      <c r="E146" s="195">
        <v>46</v>
      </c>
      <c r="F146" s="195">
        <v>1087</v>
      </c>
      <c r="G146" s="195">
        <v>1972</v>
      </c>
      <c r="H146" s="195">
        <v>1825</v>
      </c>
      <c r="I146" s="195">
        <v>1304</v>
      </c>
      <c r="J146" s="212">
        <f t="shared" si="51"/>
        <v>-0.28547945205479452</v>
      </c>
      <c r="K146" s="194">
        <f t="shared" si="50"/>
        <v>-521</v>
      </c>
      <c r="L146" s="196">
        <f t="shared" si="49"/>
        <v>6.1663972020445574E-4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22309</v>
      </c>
      <c r="D147" s="200">
        <f t="shared" ref="D147:I147" si="53">D139-SUM(D140:D146)</f>
        <v>16813</v>
      </c>
      <c r="E147" s="200">
        <f t="shared" si="53"/>
        <v>5548</v>
      </c>
      <c r="F147" s="200">
        <f t="shared" si="53"/>
        <v>29021</v>
      </c>
      <c r="G147" s="200">
        <f t="shared" si="53"/>
        <v>33130</v>
      </c>
      <c r="H147" s="200">
        <f t="shared" si="53"/>
        <v>33866</v>
      </c>
      <c r="I147" s="200">
        <f t="shared" si="53"/>
        <v>34088</v>
      </c>
      <c r="J147" s="213">
        <f t="shared" si="51"/>
        <v>6.555247150534349E-3</v>
      </c>
      <c r="K147" s="199">
        <f>I147-H147</f>
        <v>222</v>
      </c>
      <c r="L147" s="201">
        <f t="shared" si="49"/>
        <v>1.6119643237982737E-2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50019</v>
      </c>
      <c r="D149" s="209">
        <v>29561</v>
      </c>
      <c r="E149" s="209">
        <v>12564</v>
      </c>
      <c r="F149" s="209">
        <v>41661</v>
      </c>
      <c r="G149" s="209">
        <v>48217</v>
      </c>
      <c r="H149" s="209">
        <v>50827</v>
      </c>
      <c r="I149" s="209">
        <v>47485</v>
      </c>
      <c r="J149" s="210">
        <f>IFERROR(I149/H149-1,"-")</f>
        <v>-6.5752454404155225E-2</v>
      </c>
      <c r="K149" s="209">
        <f>I149-H149</f>
        <v>-3342</v>
      </c>
      <c r="L149" s="210">
        <f t="shared" ref="L149:L161" si="54">I149/I$9</f>
        <v>2.2454859749929897E-2</v>
      </c>
    </row>
    <row r="150" spans="1:12" x14ac:dyDescent="0.25">
      <c r="A150" s="1" t="s">
        <v>98</v>
      </c>
      <c r="B150" s="190" t="s">
        <v>99</v>
      </c>
      <c r="C150" s="191">
        <v>17590</v>
      </c>
      <c r="D150" s="191">
        <v>10044</v>
      </c>
      <c r="E150" s="191">
        <v>8200</v>
      </c>
      <c r="F150" s="191">
        <v>19248</v>
      </c>
      <c r="G150" s="191">
        <v>20140</v>
      </c>
      <c r="H150" s="191">
        <v>18943</v>
      </c>
      <c r="I150" s="191">
        <v>16172</v>
      </c>
      <c r="J150" s="211">
        <f>IFERROR(I150/H150-1,"-")</f>
        <v>-0.14628094810748038</v>
      </c>
      <c r="K150" s="190">
        <f t="shared" ref="K150:K160" si="55">I150-H150</f>
        <v>-2771</v>
      </c>
      <c r="L150" s="192">
        <f t="shared" si="54"/>
        <v>7.6474674502656891E-3</v>
      </c>
    </row>
    <row r="151" spans="1:12" x14ac:dyDescent="0.25">
      <c r="A151" s="193" t="s">
        <v>105</v>
      </c>
      <c r="B151" s="194" t="s">
        <v>105</v>
      </c>
      <c r="C151" s="195">
        <v>9826</v>
      </c>
      <c r="D151" s="195">
        <v>4891</v>
      </c>
      <c r="E151" s="195">
        <v>7190</v>
      </c>
      <c r="F151" s="195">
        <v>13107</v>
      </c>
      <c r="G151" s="195">
        <v>13883</v>
      </c>
      <c r="H151" s="195">
        <v>13713</v>
      </c>
      <c r="I151" s="195">
        <v>10728</v>
      </c>
      <c r="J151" s="212">
        <f>IFERROR(I151/H151-1,"-")</f>
        <v>-0.21767665718661122</v>
      </c>
      <c r="K151" s="194">
        <f t="shared" si="55"/>
        <v>-2985</v>
      </c>
      <c r="L151" s="196">
        <f t="shared" si="54"/>
        <v>5.0730911950562898E-3</v>
      </c>
    </row>
    <row r="152" spans="1:12" x14ac:dyDescent="0.25">
      <c r="A152" s="193" t="s">
        <v>102</v>
      </c>
      <c r="B152" s="194" t="s">
        <v>102</v>
      </c>
      <c r="C152" s="195">
        <v>7764</v>
      </c>
      <c r="D152" s="195">
        <v>5153</v>
      </c>
      <c r="E152" s="195">
        <v>1010</v>
      </c>
      <c r="F152" s="195">
        <v>6141</v>
      </c>
      <c r="G152" s="195">
        <v>6257</v>
      </c>
      <c r="H152" s="195">
        <v>5230</v>
      </c>
      <c r="I152" s="195">
        <v>5444</v>
      </c>
      <c r="J152" s="212">
        <f>IFERROR(I152/H152-1,"-")</f>
        <v>4.0917782026768545E-2</v>
      </c>
      <c r="K152" s="194">
        <f t="shared" si="55"/>
        <v>214</v>
      </c>
      <c r="L152" s="196">
        <f t="shared" si="54"/>
        <v>2.5743762552093998E-3</v>
      </c>
    </row>
    <row r="153" spans="1:12" x14ac:dyDescent="0.25">
      <c r="A153" s="1"/>
      <c r="B153" s="190" t="s">
        <v>109</v>
      </c>
      <c r="C153" s="191">
        <v>32429</v>
      </c>
      <c r="D153" s="191">
        <v>19517</v>
      </c>
      <c r="E153" s="191">
        <v>4364</v>
      </c>
      <c r="F153" s="191">
        <v>22413</v>
      </c>
      <c r="G153" s="191">
        <v>28077</v>
      </c>
      <c r="H153" s="191">
        <v>31884</v>
      </c>
      <c r="I153" s="191">
        <v>31313</v>
      </c>
      <c r="J153" s="211">
        <f>IFERROR(I153/H153-1,"-")</f>
        <v>-1.7908668924852544E-2</v>
      </c>
      <c r="K153" s="190">
        <f t="shared" si="55"/>
        <v>-571</v>
      </c>
      <c r="L153" s="192">
        <f t="shared" si="54"/>
        <v>1.4807392299664206E-2</v>
      </c>
    </row>
    <row r="154" spans="1:12" s="74" customFormat="1" x14ac:dyDescent="0.25">
      <c r="B154" s="194" t="s">
        <v>112</v>
      </c>
      <c r="C154" s="195">
        <v>10172</v>
      </c>
      <c r="D154" s="195">
        <v>5840</v>
      </c>
      <c r="E154" s="195">
        <v>165</v>
      </c>
      <c r="F154" s="195">
        <v>7485</v>
      </c>
      <c r="G154" s="195">
        <v>9164</v>
      </c>
      <c r="H154" s="195">
        <v>9757</v>
      </c>
      <c r="I154" s="195">
        <v>7359</v>
      </c>
      <c r="J154" s="212">
        <f t="shared" ref="J154:J161" si="56">IFERROR(I154/H154-1,"-")</f>
        <v>-0.24577226606538893</v>
      </c>
      <c r="K154" s="194">
        <f t="shared" si="55"/>
        <v>-2398</v>
      </c>
      <c r="L154" s="196">
        <f t="shared" si="54"/>
        <v>3.4799476234544401E-3</v>
      </c>
    </row>
    <row r="155" spans="1:12" s="74" customFormat="1" x14ac:dyDescent="0.25">
      <c r="B155" s="194" t="s">
        <v>115</v>
      </c>
      <c r="C155" s="195">
        <v>9273</v>
      </c>
      <c r="D155" s="195">
        <v>5801</v>
      </c>
      <c r="E155" s="195">
        <v>1003</v>
      </c>
      <c r="F155" s="195">
        <v>5795</v>
      </c>
      <c r="G155" s="195">
        <v>6402</v>
      </c>
      <c r="H155" s="195">
        <v>7021</v>
      </c>
      <c r="I155" s="195">
        <v>6658</v>
      </c>
      <c r="J155" s="212">
        <f t="shared" si="56"/>
        <v>-5.1702036746902102E-2</v>
      </c>
      <c r="K155" s="194">
        <f t="shared" si="55"/>
        <v>-363</v>
      </c>
      <c r="L155" s="196">
        <f t="shared" si="54"/>
        <v>3.1484564855224439E-3</v>
      </c>
    </row>
    <row r="156" spans="1:12" x14ac:dyDescent="0.25">
      <c r="A156" s="1"/>
      <c r="B156" s="194" t="s">
        <v>118</v>
      </c>
      <c r="C156" s="195">
        <v>3724</v>
      </c>
      <c r="D156" s="195">
        <v>2092</v>
      </c>
      <c r="E156" s="195">
        <v>1107</v>
      </c>
      <c r="F156" s="195">
        <v>2386</v>
      </c>
      <c r="G156" s="195">
        <v>3640</v>
      </c>
      <c r="H156" s="195">
        <v>4344</v>
      </c>
      <c r="I156" s="195">
        <v>6777</v>
      </c>
      <c r="J156" s="212">
        <f t="shared" si="56"/>
        <v>0.56008287292817682</v>
      </c>
      <c r="K156" s="194">
        <f t="shared" si="55"/>
        <v>2433</v>
      </c>
      <c r="L156" s="196">
        <f t="shared" si="54"/>
        <v>3.2047295888233103E-3</v>
      </c>
    </row>
    <row r="157" spans="1:12" x14ac:dyDescent="0.25">
      <c r="A157" s="1"/>
      <c r="B157" s="194" t="s">
        <v>125</v>
      </c>
      <c r="C157" s="195">
        <v>747</v>
      </c>
      <c r="D157" s="195">
        <v>599</v>
      </c>
      <c r="E157" s="195">
        <v>139</v>
      </c>
      <c r="F157" s="195">
        <v>668</v>
      </c>
      <c r="G157" s="195">
        <v>927</v>
      </c>
      <c r="H157" s="195">
        <v>1272</v>
      </c>
      <c r="I157" s="195">
        <v>1246</v>
      </c>
      <c r="J157" s="212">
        <f t="shared" si="56"/>
        <v>-2.0440251572327095E-2</v>
      </c>
      <c r="K157" s="194">
        <f t="shared" si="55"/>
        <v>-26</v>
      </c>
      <c r="L157" s="196">
        <f t="shared" si="54"/>
        <v>5.8921249338554594E-4</v>
      </c>
    </row>
    <row r="158" spans="1:12" x14ac:dyDescent="0.25">
      <c r="A158" s="1"/>
      <c r="B158" s="194" t="s">
        <v>121</v>
      </c>
      <c r="C158" s="195">
        <v>1153</v>
      </c>
      <c r="D158" s="195">
        <v>736</v>
      </c>
      <c r="E158" s="195">
        <v>145</v>
      </c>
      <c r="F158" s="195">
        <v>1015</v>
      </c>
      <c r="G158" s="195">
        <v>1368</v>
      </c>
      <c r="H158" s="195">
        <v>1269</v>
      </c>
      <c r="I158" s="195">
        <v>1137</v>
      </c>
      <c r="J158" s="212">
        <f t="shared" si="56"/>
        <v>-0.10401891252955087</v>
      </c>
      <c r="K158" s="194">
        <f t="shared" si="55"/>
        <v>-132</v>
      </c>
      <c r="L158" s="196">
        <f t="shared" si="54"/>
        <v>5.3766822229483612E-4</v>
      </c>
    </row>
    <row r="159" spans="1:12" x14ac:dyDescent="0.25">
      <c r="A159" s="1"/>
      <c r="B159" s="194" t="s">
        <v>130</v>
      </c>
      <c r="C159" s="195">
        <v>349</v>
      </c>
      <c r="D159" s="195">
        <v>432</v>
      </c>
      <c r="E159" s="195">
        <v>21</v>
      </c>
      <c r="F159" s="195">
        <v>277</v>
      </c>
      <c r="G159" s="195">
        <v>441</v>
      </c>
      <c r="H159" s="195">
        <v>347</v>
      </c>
      <c r="I159" s="195">
        <v>313</v>
      </c>
      <c r="J159" s="212">
        <f t="shared" si="56"/>
        <v>-9.7982708933717633E-2</v>
      </c>
      <c r="K159" s="194">
        <f t="shared" si="55"/>
        <v>-34</v>
      </c>
      <c r="L159" s="196">
        <f t="shared" si="54"/>
        <v>1.4801244817791E-4</v>
      </c>
    </row>
    <row r="160" spans="1:12" x14ac:dyDescent="0.25">
      <c r="A160" s="193" t="s">
        <v>146</v>
      </c>
      <c r="B160" s="194" t="s">
        <v>133</v>
      </c>
      <c r="C160" s="195">
        <v>784</v>
      </c>
      <c r="D160" s="195">
        <v>575</v>
      </c>
      <c r="E160" s="195">
        <v>34</v>
      </c>
      <c r="F160" s="195">
        <v>474</v>
      </c>
      <c r="G160" s="195">
        <v>658</v>
      </c>
      <c r="H160" s="195">
        <v>586</v>
      </c>
      <c r="I160" s="195">
        <v>454</v>
      </c>
      <c r="J160" s="212">
        <f t="shared" si="56"/>
        <v>-0.22525597269624575</v>
      </c>
      <c r="K160" s="194">
        <f t="shared" si="55"/>
        <v>-132</v>
      </c>
      <c r="L160" s="196">
        <f t="shared" si="54"/>
        <v>2.1468898234112187E-4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6227</v>
      </c>
      <c r="D161" s="200">
        <f t="shared" ref="D161:I161" si="58">D153-SUM(D154:D160)</f>
        <v>3442</v>
      </c>
      <c r="E161" s="200">
        <f t="shared" si="58"/>
        <v>1750</v>
      </c>
      <c r="F161" s="200">
        <f t="shared" si="58"/>
        <v>4313</v>
      </c>
      <c r="G161" s="200">
        <f t="shared" si="58"/>
        <v>5477</v>
      </c>
      <c r="H161" s="200">
        <f t="shared" si="58"/>
        <v>7288</v>
      </c>
      <c r="I161" s="200">
        <f t="shared" si="58"/>
        <v>7369</v>
      </c>
      <c r="J161" s="213">
        <f t="shared" si="56"/>
        <v>1.1114160263446804E-2</v>
      </c>
      <c r="K161" s="199">
        <f>I161-H161</f>
        <v>81</v>
      </c>
      <c r="L161" s="201">
        <f t="shared" si="54"/>
        <v>3.4846764556645971E-3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144C-3616-498F-A9E1-F5CF3ACE3D13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B5A65-C830-4600-A08C-45A55316942F}">
  <sheetPr>
    <tabColor rgb="FFF29140"/>
  </sheetPr>
  <dimension ref="A4:O27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157800</v>
      </c>
      <c r="D9" s="147">
        <v>9.3902719852620997E-3</v>
      </c>
      <c r="E9" s="146">
        <v>26469</v>
      </c>
      <c r="F9" s="147">
        <f t="shared" ref="F9:F21" si="4">IFERROR(E9/C9-1,"-")</f>
        <v>-0.83226235741444865</v>
      </c>
      <c r="G9" s="146">
        <v>114870</v>
      </c>
      <c r="H9" s="147">
        <f t="shared" ref="H9:H21" si="5">IFERROR(G9/E9-1,"-")</f>
        <v>3.3397937209565907</v>
      </c>
      <c r="I9" s="146">
        <v>163920</v>
      </c>
      <c r="J9" s="147">
        <f t="shared" ref="J9:J21" si="6">IFERROR(I9/G9-1,"-")</f>
        <v>0.4270044398015147</v>
      </c>
      <c r="K9" s="146">
        <v>173408</v>
      </c>
      <c r="L9" s="147">
        <f t="shared" ref="L9:L21" si="7">IFERROR(K9/I9-1,"-")</f>
        <v>5.7881893606637425E-2</v>
      </c>
      <c r="M9" s="146">
        <v>169944</v>
      </c>
      <c r="N9" s="147">
        <f>IFERROR(M9/K9-1,"-")</f>
        <v>-1.9976010334009975E-2</v>
      </c>
    </row>
    <row r="10" spans="1:15" x14ac:dyDescent="0.25">
      <c r="A10" s="1" t="s">
        <v>74</v>
      </c>
      <c r="B10" s="145" t="s">
        <v>75</v>
      </c>
      <c r="C10" s="146">
        <v>172884</v>
      </c>
      <c r="D10" s="147">
        <v>0.19373593139353429</v>
      </c>
      <c r="E10" s="146">
        <v>18511</v>
      </c>
      <c r="F10" s="147">
        <f t="shared" si="4"/>
        <v>-0.89292820619606206</v>
      </c>
      <c r="G10" s="146">
        <v>141290</v>
      </c>
      <c r="H10" s="147">
        <f t="shared" si="5"/>
        <v>6.6327589001134459</v>
      </c>
      <c r="I10" s="146">
        <v>156374</v>
      </c>
      <c r="J10" s="147">
        <f t="shared" si="6"/>
        <v>0.10675914785193563</v>
      </c>
      <c r="K10" s="146">
        <v>166759</v>
      </c>
      <c r="L10" s="147">
        <f t="shared" si="7"/>
        <v>6.6411295995497888E-2</v>
      </c>
      <c r="M10" s="146">
        <v>168166</v>
      </c>
      <c r="N10" s="147">
        <f t="shared" ref="N10:N12" si="8">IFERROR(M10/K10-1,"-")</f>
        <v>8.437325721550204E-3</v>
      </c>
    </row>
    <row r="11" spans="1:15" x14ac:dyDescent="0.25">
      <c r="A11" s="1" t="s">
        <v>76</v>
      </c>
      <c r="B11" s="145" t="s">
        <v>77</v>
      </c>
      <c r="C11" s="146">
        <v>82007</v>
      </c>
      <c r="D11" s="147">
        <v>-0.47045111131200679</v>
      </c>
      <c r="E11" s="146">
        <v>22143</v>
      </c>
      <c r="F11" s="147">
        <f t="shared" si="4"/>
        <v>-0.72998646457009775</v>
      </c>
      <c r="G11" s="146">
        <v>148905</v>
      </c>
      <c r="H11" s="147">
        <f t="shared" si="5"/>
        <v>5.724698550331933</v>
      </c>
      <c r="I11" s="146">
        <v>146134</v>
      </c>
      <c r="J11" s="147">
        <f t="shared" si="6"/>
        <v>-1.8609180349887566E-2</v>
      </c>
      <c r="K11" s="146">
        <v>176870</v>
      </c>
      <c r="L11" s="147">
        <f t="shared" si="7"/>
        <v>0.21032750762998353</v>
      </c>
      <c r="M11" s="146">
        <v>166403</v>
      </c>
      <c r="N11" s="147">
        <f t="shared" si="8"/>
        <v>-5.9179058065245704E-2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22148</v>
      </c>
      <c r="F12" s="147" t="str">
        <f>IFERROR(E12/C12-1,"-")</f>
        <v>-</v>
      </c>
      <c r="G12" s="146">
        <v>152510</v>
      </c>
      <c r="H12" s="147">
        <f t="shared" si="5"/>
        <v>5.885949069893444</v>
      </c>
      <c r="I12" s="146">
        <v>144835</v>
      </c>
      <c r="J12" s="147">
        <f t="shared" si="6"/>
        <v>-5.0324568880729115E-2</v>
      </c>
      <c r="K12" s="146">
        <v>154662</v>
      </c>
      <c r="L12" s="147">
        <f t="shared" si="7"/>
        <v>6.7849621983636643E-2</v>
      </c>
      <c r="M12" s="146">
        <v>160144</v>
      </c>
      <c r="N12" s="147">
        <f t="shared" si="8"/>
        <v>3.5445034979503687E-2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24096</v>
      </c>
      <c r="F13" s="147" t="str">
        <f t="shared" si="4"/>
        <v>-</v>
      </c>
      <c r="G13" s="146">
        <v>125910</v>
      </c>
      <c r="H13" s="147">
        <f t="shared" si="5"/>
        <v>4.2253486055776897</v>
      </c>
      <c r="I13" s="146">
        <v>140451</v>
      </c>
      <c r="J13" s="147">
        <f t="shared" si="6"/>
        <v>0.11548725279961869</v>
      </c>
      <c r="K13" s="146">
        <v>159924</v>
      </c>
      <c r="L13" s="147">
        <f t="shared" si="7"/>
        <v>0.1386462182540531</v>
      </c>
      <c r="M13" s="146"/>
      <c r="N13" s="147"/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18794</v>
      </c>
      <c r="F14" s="147" t="str">
        <f t="shared" si="4"/>
        <v>-</v>
      </c>
      <c r="G14" s="146">
        <v>132220</v>
      </c>
      <c r="H14" s="147">
        <f t="shared" si="5"/>
        <v>6.0352240076620198</v>
      </c>
      <c r="I14" s="146">
        <v>142289</v>
      </c>
      <c r="J14" s="147">
        <f t="shared" si="6"/>
        <v>7.6153380729087949E-2</v>
      </c>
      <c r="K14" s="146">
        <v>157113</v>
      </c>
      <c r="L14" s="147">
        <f t="shared" si="7"/>
        <v>0.10418233313889336</v>
      </c>
      <c r="M14" s="146"/>
      <c r="N14" s="147"/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61086</v>
      </c>
      <c r="F15" s="147" t="str">
        <f t="shared" si="4"/>
        <v>-</v>
      </c>
      <c r="G15" s="146">
        <v>159520</v>
      </c>
      <c r="H15" s="147">
        <f t="shared" si="5"/>
        <v>1.6114003208591168</v>
      </c>
      <c r="I15" s="146">
        <v>166431</v>
      </c>
      <c r="J15" s="147">
        <f t="shared" si="6"/>
        <v>4.3323721163490481E-2</v>
      </c>
      <c r="K15" s="146">
        <v>173767</v>
      </c>
      <c r="L15" s="147">
        <f t="shared" si="7"/>
        <v>4.4078326754030117E-2</v>
      </c>
      <c r="M15" s="146"/>
      <c r="N15" s="147"/>
    </row>
    <row r="16" spans="1:15" x14ac:dyDescent="0.25">
      <c r="A16" s="1" t="s">
        <v>86</v>
      </c>
      <c r="B16" s="145" t="s">
        <v>87</v>
      </c>
      <c r="C16" s="146">
        <v>60513</v>
      </c>
      <c r="D16" s="147">
        <v>-0.66723673357162494</v>
      </c>
      <c r="E16" s="146">
        <v>94829</v>
      </c>
      <c r="F16" s="147">
        <f t="shared" si="4"/>
        <v>0.56708475864690233</v>
      </c>
      <c r="G16" s="146">
        <v>178525</v>
      </c>
      <c r="H16" s="147">
        <f t="shared" si="5"/>
        <v>0.88259920488458166</v>
      </c>
      <c r="I16" s="146">
        <v>181874</v>
      </c>
      <c r="J16" s="147">
        <f t="shared" si="6"/>
        <v>1.875927741212724E-2</v>
      </c>
      <c r="K16" s="146">
        <v>179514</v>
      </c>
      <c r="L16" s="147">
        <f t="shared" si="7"/>
        <v>-1.2976016362976517E-2</v>
      </c>
      <c r="M16" s="146"/>
      <c r="N16" s="147"/>
    </row>
    <row r="17" spans="1:15" x14ac:dyDescent="0.25">
      <c r="A17" s="1" t="s">
        <v>88</v>
      </c>
      <c r="B17" s="145" t="s">
        <v>89</v>
      </c>
      <c r="C17" s="146">
        <v>22909</v>
      </c>
      <c r="D17" s="147">
        <v>-0.86040885964110536</v>
      </c>
      <c r="E17" s="146">
        <v>89027</v>
      </c>
      <c r="F17" s="147">
        <f t="shared" si="4"/>
        <v>2.8861146274389977</v>
      </c>
      <c r="G17" s="146">
        <v>136089</v>
      </c>
      <c r="H17" s="147">
        <f t="shared" si="5"/>
        <v>0.52862614712390621</v>
      </c>
      <c r="I17" s="146">
        <v>150809</v>
      </c>
      <c r="J17" s="147">
        <f t="shared" si="6"/>
        <v>0.10816450998978611</v>
      </c>
      <c r="K17" s="146">
        <v>145872</v>
      </c>
      <c r="L17" s="147">
        <f t="shared" si="7"/>
        <v>-3.2736773004263697E-2</v>
      </c>
      <c r="M17" s="146"/>
      <c r="N17" s="147"/>
    </row>
    <row r="18" spans="1:15" x14ac:dyDescent="0.25">
      <c r="A18" s="1" t="s">
        <v>90</v>
      </c>
      <c r="B18" s="145" t="s">
        <v>91</v>
      </c>
      <c r="C18" s="146">
        <v>24343</v>
      </c>
      <c r="D18" s="147">
        <v>-0.84925814921232534</v>
      </c>
      <c r="E18" s="146">
        <v>137179</v>
      </c>
      <c r="F18" s="147">
        <f t="shared" si="4"/>
        <v>4.6352544879431461</v>
      </c>
      <c r="G18" s="146">
        <v>154114</v>
      </c>
      <c r="H18" s="147">
        <f t="shared" si="5"/>
        <v>0.12345184029625522</v>
      </c>
      <c r="I18" s="146">
        <v>170708</v>
      </c>
      <c r="J18" s="147">
        <f t="shared" si="6"/>
        <v>0.10767354036622234</v>
      </c>
      <c r="K18" s="146">
        <v>177711</v>
      </c>
      <c r="L18" s="147">
        <f t="shared" si="7"/>
        <v>4.1023267802329233E-2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30656</v>
      </c>
      <c r="D19" s="147">
        <v>-0.78903470439671608</v>
      </c>
      <c r="E19" s="146">
        <v>137494</v>
      </c>
      <c r="F19" s="147">
        <f t="shared" si="4"/>
        <v>3.4850600208768263</v>
      </c>
      <c r="G19" s="146">
        <v>153023</v>
      </c>
      <c r="H19" s="147">
        <f t="shared" si="5"/>
        <v>0.11294311024481063</v>
      </c>
      <c r="I19" s="146">
        <v>164389</v>
      </c>
      <c r="J19" s="147">
        <f t="shared" si="6"/>
        <v>7.427641596361334E-2</v>
      </c>
      <c r="K19" s="146">
        <v>162641</v>
      </c>
      <c r="L19" s="147">
        <f t="shared" si="7"/>
        <v>-1.0633314881166034E-2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33192</v>
      </c>
      <c r="D20" s="147">
        <v>-0.77792348556823809</v>
      </c>
      <c r="E20" s="146">
        <v>123213</v>
      </c>
      <c r="F20" s="147">
        <f t="shared" si="4"/>
        <v>2.7121294287780189</v>
      </c>
      <c r="G20" s="146">
        <v>156141</v>
      </c>
      <c r="H20" s="147">
        <f t="shared" si="5"/>
        <v>0.26724452776898544</v>
      </c>
      <c r="I20" s="146">
        <v>158524</v>
      </c>
      <c r="J20" s="147">
        <f t="shared" si="6"/>
        <v>1.5261846664232914E-2</v>
      </c>
      <c r="K20" s="146">
        <v>160539</v>
      </c>
      <c r="L20" s="147">
        <f t="shared" si="7"/>
        <v>1.271100905856537E-2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610766</v>
      </c>
      <c r="D21" s="150">
        <v>-0.67105747874249499</v>
      </c>
      <c r="E21" s="149">
        <v>774989</v>
      </c>
      <c r="F21" s="150">
        <f t="shared" si="4"/>
        <v>0.26888038954362226</v>
      </c>
      <c r="G21" s="149">
        <v>1753117</v>
      </c>
      <c r="H21" s="150">
        <f t="shared" si="5"/>
        <v>1.2621185591021291</v>
      </c>
      <c r="I21" s="149">
        <v>1886738</v>
      </c>
      <c r="J21" s="150">
        <f t="shared" si="6"/>
        <v>7.6219100037247856E-2</v>
      </c>
      <c r="K21" s="149">
        <v>1988780</v>
      </c>
      <c r="L21" s="150">
        <f t="shared" si="7"/>
        <v>5.4083820859069931E-2</v>
      </c>
      <c r="M21" s="149">
        <v>664657</v>
      </c>
      <c r="N21" s="150">
        <v>-1.0483862563439916E-2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tr">
        <f>CONCATENATE("var. ",RIGHT(E29,2),"/",RIGHT(E29-1,2))</f>
        <v>var. 21/20</v>
      </c>
      <c r="G30" s="144" t="s">
        <v>71</v>
      </c>
      <c r="H30" s="143" t="str">
        <f>CONCATENATE("var. ",RIGHT(G29,2),"/",RIGHT(G29-1,2))</f>
        <v>var. 22/21</v>
      </c>
      <c r="I30" s="144" t="s">
        <v>71</v>
      </c>
      <c r="J30" s="143" t="s">
        <v>249</v>
      </c>
      <c r="K30" s="144" t="s">
        <v>71</v>
      </c>
      <c r="L30" s="143" t="s">
        <v>249</v>
      </c>
      <c r="M30" s="144" t="s">
        <v>71</v>
      </c>
      <c r="N30" s="143" t="s">
        <v>275</v>
      </c>
    </row>
    <row r="31" spans="1:15" x14ac:dyDescent="0.25">
      <c r="B31" s="145" t="s">
        <v>73</v>
      </c>
      <c r="C31" s="146">
        <v>2810</v>
      </c>
      <c r="D31" s="147">
        <v>-0.63960497627292545</v>
      </c>
      <c r="E31" s="146">
        <v>7933</v>
      </c>
      <c r="F31" s="147">
        <f t="shared" ref="F31:F43" si="9">IFERROR(E31/C31-1,"-")</f>
        <v>1.8231316725978646</v>
      </c>
      <c r="G31" s="146">
        <v>4259</v>
      </c>
      <c r="H31" s="147">
        <f t="shared" ref="H31:H43" si="10">IFERROR(G31/E31-1,"-")</f>
        <v>-0.46312870288667596</v>
      </c>
      <c r="I31" s="146">
        <v>7684</v>
      </c>
      <c r="J31" s="147">
        <f t="shared" ref="J31:J43" si="11">IFERROR(I31/G31-1,"-")</f>
        <v>0.80417938483212015</v>
      </c>
      <c r="K31" s="146">
        <v>4643</v>
      </c>
      <c r="L31" s="147">
        <f t="shared" ref="L31:L43" si="12">IFERROR(K31/I31-1,"-")</f>
        <v>-0.39575741801145237</v>
      </c>
      <c r="M31" s="146">
        <v>4190</v>
      </c>
      <c r="N31" s="147">
        <f t="shared" ref="N31:N34" si="13">IFERROR(M31/K31-1,"-")</f>
        <v>-9.7566228731423621E-2</v>
      </c>
    </row>
    <row r="32" spans="1:15" x14ac:dyDescent="0.25">
      <c r="B32" s="145" t="s">
        <v>75</v>
      </c>
      <c r="C32" s="146">
        <v>4481</v>
      </c>
      <c r="D32" s="147">
        <v>-0.24281851977019264</v>
      </c>
      <c r="E32" s="146">
        <v>6177</v>
      </c>
      <c r="F32" s="147">
        <f t="shared" si="9"/>
        <v>0.37848694487837542</v>
      </c>
      <c r="G32" s="146">
        <v>4072</v>
      </c>
      <c r="H32" s="147">
        <f t="shared" si="10"/>
        <v>-0.34078031406831799</v>
      </c>
      <c r="I32" s="146">
        <v>4631</v>
      </c>
      <c r="J32" s="147">
        <f t="shared" si="11"/>
        <v>0.13727897838899805</v>
      </c>
      <c r="K32" s="146">
        <v>3359</v>
      </c>
      <c r="L32" s="147">
        <f t="shared" si="12"/>
        <v>-0.27467069747354778</v>
      </c>
      <c r="M32" s="146">
        <v>2494</v>
      </c>
      <c r="N32" s="147">
        <f t="shared" si="13"/>
        <v>-0.2575171181899375</v>
      </c>
    </row>
    <row r="33" spans="2:15" x14ac:dyDescent="0.25">
      <c r="B33" s="145" t="s">
        <v>77</v>
      </c>
      <c r="C33" s="146">
        <v>1861</v>
      </c>
      <c r="D33" s="147">
        <v>-0.87807914046121593</v>
      </c>
      <c r="E33" s="146">
        <v>6981</v>
      </c>
      <c r="F33" s="147">
        <f t="shared" si="9"/>
        <v>2.751209027404621</v>
      </c>
      <c r="G33" s="146">
        <v>4758</v>
      </c>
      <c r="H33" s="147">
        <f t="shared" si="10"/>
        <v>-0.31843575418994419</v>
      </c>
      <c r="I33" s="146">
        <v>6445</v>
      </c>
      <c r="J33" s="147">
        <f t="shared" si="11"/>
        <v>0.35456073980664149</v>
      </c>
      <c r="K33" s="146">
        <v>7332</v>
      </c>
      <c r="L33" s="147">
        <f t="shared" si="12"/>
        <v>0.1376260667183864</v>
      </c>
      <c r="M33" s="146">
        <v>3474</v>
      </c>
      <c r="N33" s="147">
        <f t="shared" si="13"/>
        <v>-0.52618657937806868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10350</v>
      </c>
      <c r="F34" s="147" t="str">
        <f t="shared" si="9"/>
        <v>-</v>
      </c>
      <c r="G34" s="146">
        <v>8585</v>
      </c>
      <c r="H34" s="147">
        <f t="shared" si="10"/>
        <v>-0.17053140096618358</v>
      </c>
      <c r="I34" s="146">
        <v>11356</v>
      </c>
      <c r="J34" s="147">
        <f t="shared" si="11"/>
        <v>0.32277227722772284</v>
      </c>
      <c r="K34" s="146">
        <v>5241</v>
      </c>
      <c r="L34" s="147">
        <f t="shared" si="12"/>
        <v>-0.53848185980979224</v>
      </c>
      <c r="M34" s="146">
        <v>8301</v>
      </c>
      <c r="N34" s="147">
        <f t="shared" si="13"/>
        <v>0.58385804235832861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10388</v>
      </c>
      <c r="F35" s="147" t="str">
        <f t="shared" si="9"/>
        <v>-</v>
      </c>
      <c r="G35" s="146">
        <v>7510</v>
      </c>
      <c r="H35" s="147">
        <f t="shared" si="10"/>
        <v>-0.27705044281863689</v>
      </c>
      <c r="I35" s="146">
        <v>8116</v>
      </c>
      <c r="J35" s="147">
        <f t="shared" si="11"/>
        <v>8.0692410119840297E-2</v>
      </c>
      <c r="K35" s="146">
        <v>6651</v>
      </c>
      <c r="L35" s="147">
        <f t="shared" si="12"/>
        <v>-0.18050763923114832</v>
      </c>
      <c r="M35" s="146"/>
      <c r="N35" s="147"/>
    </row>
    <row r="36" spans="2:15" x14ac:dyDescent="0.25">
      <c r="B36" s="145" t="s">
        <v>83</v>
      </c>
      <c r="C36" s="146">
        <v>0</v>
      </c>
      <c r="D36" s="147">
        <v>-1</v>
      </c>
      <c r="E36" s="146">
        <v>7198</v>
      </c>
      <c r="F36" s="147" t="str">
        <f t="shared" si="9"/>
        <v>-</v>
      </c>
      <c r="G36" s="146">
        <v>7211</v>
      </c>
      <c r="H36" s="147">
        <f t="shared" si="10"/>
        <v>1.8060572381217721E-3</v>
      </c>
      <c r="I36" s="146">
        <v>11716</v>
      </c>
      <c r="J36" s="147">
        <f t="shared" si="11"/>
        <v>0.62473998058521696</v>
      </c>
      <c r="K36" s="146">
        <v>9313</v>
      </c>
      <c r="L36" s="147">
        <f t="shared" si="12"/>
        <v>-0.20510413110276549</v>
      </c>
      <c r="M36" s="146"/>
      <c r="N36" s="147"/>
    </row>
    <row r="37" spans="2:15" x14ac:dyDescent="0.25">
      <c r="B37" s="145" t="s">
        <v>85</v>
      </c>
      <c r="C37" s="146">
        <v>0</v>
      </c>
      <c r="D37" s="147">
        <v>-1</v>
      </c>
      <c r="E37" s="146">
        <v>18335</v>
      </c>
      <c r="F37" s="147" t="str">
        <f t="shared" si="9"/>
        <v>-</v>
      </c>
      <c r="G37" s="146">
        <v>16871</v>
      </c>
      <c r="H37" s="147">
        <f t="shared" si="10"/>
        <v>-7.9847286610308155E-2</v>
      </c>
      <c r="I37" s="146">
        <v>16350</v>
      </c>
      <c r="J37" s="147">
        <f t="shared" si="11"/>
        <v>-3.0881394108233096E-2</v>
      </c>
      <c r="K37" s="146">
        <v>15147</v>
      </c>
      <c r="L37" s="147">
        <f t="shared" si="12"/>
        <v>-7.357798165137619E-2</v>
      </c>
      <c r="M37" s="146"/>
      <c r="N37" s="147"/>
    </row>
    <row r="38" spans="2:15" x14ac:dyDescent="0.25">
      <c r="B38" s="145" t="s">
        <v>87</v>
      </c>
      <c r="C38" s="146">
        <v>24732</v>
      </c>
      <c r="D38" s="147">
        <v>-8.7009487245745532E-2</v>
      </c>
      <c r="E38" s="146">
        <v>32710</v>
      </c>
      <c r="F38" s="147">
        <f t="shared" si="9"/>
        <v>0.32257803655183559</v>
      </c>
      <c r="G38" s="146">
        <v>22263</v>
      </c>
      <c r="H38" s="147">
        <f t="shared" si="10"/>
        <v>-0.31938245184958725</v>
      </c>
      <c r="I38" s="146">
        <v>17040</v>
      </c>
      <c r="J38" s="147">
        <f t="shared" si="11"/>
        <v>-0.23460450074114003</v>
      </c>
      <c r="K38" s="146">
        <v>17997</v>
      </c>
      <c r="L38" s="147">
        <f t="shared" si="12"/>
        <v>5.6161971830985813E-2</v>
      </c>
      <c r="M38" s="146"/>
      <c r="N38" s="147"/>
    </row>
    <row r="39" spans="2:15" x14ac:dyDescent="0.25">
      <c r="B39" s="145" t="s">
        <v>89</v>
      </c>
      <c r="C39" s="146">
        <v>10533</v>
      </c>
      <c r="D39" s="147">
        <v>-0.5976392390556956</v>
      </c>
      <c r="E39" s="146">
        <v>17671</v>
      </c>
      <c r="F39" s="147">
        <f t="shared" si="9"/>
        <v>0.67767967340738622</v>
      </c>
      <c r="G39" s="146">
        <v>12307</v>
      </c>
      <c r="H39" s="147">
        <f t="shared" si="10"/>
        <v>-0.30354818629392788</v>
      </c>
      <c r="I39" s="146">
        <v>12268</v>
      </c>
      <c r="J39" s="147">
        <f t="shared" si="11"/>
        <v>-3.1689282522141538E-3</v>
      </c>
      <c r="K39" s="146">
        <v>11247</v>
      </c>
      <c r="L39" s="147">
        <f t="shared" si="12"/>
        <v>-8.3224649494620162E-2</v>
      </c>
      <c r="M39" s="146"/>
      <c r="N39" s="147"/>
    </row>
    <row r="40" spans="2:15" x14ac:dyDescent="0.25">
      <c r="B40" s="145" t="s">
        <v>91</v>
      </c>
      <c r="C40" s="146">
        <v>9331</v>
      </c>
      <c r="D40" s="147">
        <v>-0.36471949891067534</v>
      </c>
      <c r="E40" s="146">
        <v>13514</v>
      </c>
      <c r="F40" s="147">
        <f t="shared" si="9"/>
        <v>0.44829064408959374</v>
      </c>
      <c r="G40" s="146">
        <v>5869</v>
      </c>
      <c r="H40" s="147">
        <f t="shared" si="10"/>
        <v>-0.56570963445315969</v>
      </c>
      <c r="I40" s="146">
        <v>7638</v>
      </c>
      <c r="J40" s="147">
        <f t="shared" si="11"/>
        <v>0.3014142102572841</v>
      </c>
      <c r="K40" s="146">
        <v>11565</v>
      </c>
      <c r="L40" s="147">
        <f t="shared" si="12"/>
        <v>0.51413982717989004</v>
      </c>
      <c r="M40" s="146"/>
      <c r="N40" s="147"/>
    </row>
    <row r="41" spans="2:15" x14ac:dyDescent="0.25">
      <c r="B41" s="145" t="s">
        <v>93</v>
      </c>
      <c r="C41" s="146">
        <v>6163</v>
      </c>
      <c r="D41" s="147">
        <v>-0.10473561882626381</v>
      </c>
      <c r="E41" s="146">
        <v>4282</v>
      </c>
      <c r="F41" s="147">
        <f t="shared" si="9"/>
        <v>-0.30520850235275032</v>
      </c>
      <c r="G41" s="146">
        <v>3929</v>
      </c>
      <c r="H41" s="147">
        <f t="shared" si="10"/>
        <v>-8.243811303129378E-2</v>
      </c>
      <c r="I41" s="146">
        <v>4428</v>
      </c>
      <c r="J41" s="147">
        <f t="shared" si="11"/>
        <v>0.12700432680071261</v>
      </c>
      <c r="K41" s="146">
        <v>5701</v>
      </c>
      <c r="L41" s="147">
        <f t="shared" si="12"/>
        <v>0.28748870822041561</v>
      </c>
      <c r="M41" s="146"/>
      <c r="N41" s="147"/>
    </row>
    <row r="42" spans="2:15" x14ac:dyDescent="0.25">
      <c r="B42" s="145" t="s">
        <v>95</v>
      </c>
      <c r="C42" s="146">
        <v>4505</v>
      </c>
      <c r="D42" s="147">
        <v>-0.43897882938978827</v>
      </c>
      <c r="E42" s="146">
        <v>6454</v>
      </c>
      <c r="F42" s="147">
        <f t="shared" si="9"/>
        <v>0.43263041065482799</v>
      </c>
      <c r="G42" s="146">
        <v>7585</v>
      </c>
      <c r="H42" s="147">
        <f t="shared" si="10"/>
        <v>0.17524016114037799</v>
      </c>
      <c r="I42" s="146">
        <v>6411</v>
      </c>
      <c r="J42" s="147">
        <f t="shared" si="11"/>
        <v>-0.15477916941331571</v>
      </c>
      <c r="K42" s="146">
        <v>5544</v>
      </c>
      <c r="L42" s="147">
        <f t="shared" si="12"/>
        <v>-0.13523631258773983</v>
      </c>
      <c r="M42" s="146"/>
      <c r="N42" s="147"/>
    </row>
    <row r="43" spans="2:15" ht="15.75" x14ac:dyDescent="0.25">
      <c r="B43" s="148" t="s">
        <v>32</v>
      </c>
      <c r="C43" s="149">
        <v>77176</v>
      </c>
      <c r="D43" s="150">
        <v>-0.59992949934164819</v>
      </c>
      <c r="E43" s="149">
        <v>141993</v>
      </c>
      <c r="F43" s="150">
        <f t="shared" si="9"/>
        <v>0.83985954182647449</v>
      </c>
      <c r="G43" s="149">
        <v>105219</v>
      </c>
      <c r="H43" s="150">
        <f t="shared" si="10"/>
        <v>-0.25898459783228756</v>
      </c>
      <c r="I43" s="149">
        <v>114083</v>
      </c>
      <c r="J43" s="150">
        <f t="shared" si="11"/>
        <v>8.4243340081163964E-2</v>
      </c>
      <c r="K43" s="149">
        <v>103740</v>
      </c>
      <c r="L43" s="150">
        <f t="shared" si="12"/>
        <v>-9.0662061832174845E-2</v>
      </c>
      <c r="M43" s="149">
        <v>18459</v>
      </c>
      <c r="N43" s="150">
        <v>-0.10284325637910086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tr">
        <f>CONCATENATE("var. ",RIGHT(E51,2),"/",RIGHT(E51-1,2))</f>
        <v>var. 21/20</v>
      </c>
      <c r="G52" s="144" t="s">
        <v>71</v>
      </c>
      <c r="H52" s="143" t="str">
        <f>CONCATENATE("var. ",RIGHT(G51,2),"/",RIGHT(G51-1,2))</f>
        <v>var. 22/21</v>
      </c>
      <c r="I52" s="144" t="s">
        <v>71</v>
      </c>
      <c r="J52" s="143" t="s">
        <v>249</v>
      </c>
      <c r="K52" s="144" t="s">
        <v>71</v>
      </c>
      <c r="L52" s="143" t="s">
        <v>249</v>
      </c>
      <c r="M52" s="144" t="s">
        <v>71</v>
      </c>
      <c r="N52" s="143" t="s">
        <v>275</v>
      </c>
    </row>
    <row r="53" spans="1:15" x14ac:dyDescent="0.25">
      <c r="A53" s="1">
        <v>1</v>
      </c>
      <c r="B53" s="145" t="s">
        <v>73</v>
      </c>
      <c r="C53" s="146">
        <v>1602</v>
      </c>
      <c r="D53" s="147">
        <v>-0.50949173300673611</v>
      </c>
      <c r="E53" s="146">
        <v>2468</v>
      </c>
      <c r="F53" s="147">
        <f t="shared" ref="F53:F65" si="14">IFERROR(E53/C53-1,"-")</f>
        <v>0.54057428214731584</v>
      </c>
      <c r="G53" s="146">
        <v>2953</v>
      </c>
      <c r="H53" s="147">
        <f t="shared" ref="H53:H65" si="15">IFERROR(G53/E53-1,"-")</f>
        <v>0.19651539708265808</v>
      </c>
      <c r="I53" s="146">
        <v>3641</v>
      </c>
      <c r="J53" s="147">
        <f>IFERROR(I53/G53-1,"-")</f>
        <v>0.2329834067050458</v>
      </c>
      <c r="K53" s="146">
        <v>2676</v>
      </c>
      <c r="L53" s="147">
        <f>IFERROR(K53/I53-1,"-")</f>
        <v>-0.26503707772589946</v>
      </c>
      <c r="M53" s="146">
        <v>3585</v>
      </c>
      <c r="N53" s="147">
        <f t="shared" ref="N53:N56" si="16">IFERROR(M53/K53-1,"-")</f>
        <v>0.33968609865470856</v>
      </c>
    </row>
    <row r="54" spans="1:15" x14ac:dyDescent="0.25">
      <c r="A54" s="1">
        <v>2</v>
      </c>
      <c r="B54" s="145" t="s">
        <v>75</v>
      </c>
      <c r="C54" s="146">
        <v>1729</v>
      </c>
      <c r="D54" s="147">
        <v>-0.27807933194154488</v>
      </c>
      <c r="E54" s="146">
        <v>1016</v>
      </c>
      <c r="F54" s="147">
        <f t="shared" si="14"/>
        <v>-0.41237709658762289</v>
      </c>
      <c r="G54" s="146">
        <v>2193</v>
      </c>
      <c r="H54" s="147">
        <f t="shared" si="15"/>
        <v>1.1584645669291338</v>
      </c>
      <c r="I54" s="146">
        <v>2303</v>
      </c>
      <c r="J54" s="147">
        <f t="shared" ref="J54:J65" si="17">IFERROR(I54/G54-1,"-")</f>
        <v>5.0159598723210186E-2</v>
      </c>
      <c r="K54" s="146">
        <v>1677</v>
      </c>
      <c r="L54" s="147">
        <f t="shared" ref="L54:L65" si="18">IFERROR(K54/I54-1,"-")</f>
        <v>-0.27181936604429002</v>
      </c>
      <c r="M54" s="146">
        <v>1820</v>
      </c>
      <c r="N54" s="147">
        <f t="shared" si="16"/>
        <v>8.5271317829457294E-2</v>
      </c>
    </row>
    <row r="55" spans="1:15" x14ac:dyDescent="0.25">
      <c r="A55" s="1">
        <v>3</v>
      </c>
      <c r="B55" s="145" t="s">
        <v>77</v>
      </c>
      <c r="C55" s="146">
        <v>789</v>
      </c>
      <c r="D55" s="147">
        <v>-0.83191308052833401</v>
      </c>
      <c r="E55" s="146">
        <v>1370</v>
      </c>
      <c r="F55" s="147">
        <f t="shared" si="14"/>
        <v>0.73637515842839041</v>
      </c>
      <c r="G55" s="146">
        <v>2613</v>
      </c>
      <c r="H55" s="147">
        <f t="shared" si="15"/>
        <v>0.90729927007299271</v>
      </c>
      <c r="I55" s="146">
        <v>3123</v>
      </c>
      <c r="J55" s="147">
        <f t="shared" si="17"/>
        <v>0.19517795637198621</v>
      </c>
      <c r="K55" s="146">
        <v>3345</v>
      </c>
      <c r="L55" s="147">
        <f t="shared" si="18"/>
        <v>7.1085494716618625E-2</v>
      </c>
      <c r="M55" s="146">
        <v>2781</v>
      </c>
      <c r="N55" s="147">
        <f t="shared" si="16"/>
        <v>-0.16860986547085199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1625</v>
      </c>
      <c r="F56" s="147" t="str">
        <f t="shared" si="14"/>
        <v>-</v>
      </c>
      <c r="G56" s="146">
        <v>2610</v>
      </c>
      <c r="H56" s="147">
        <f t="shared" si="15"/>
        <v>0.60615384615384604</v>
      </c>
      <c r="I56" s="146">
        <v>3426</v>
      </c>
      <c r="J56" s="147">
        <f t="shared" si="17"/>
        <v>0.31264367816091965</v>
      </c>
      <c r="K56" s="146">
        <v>2702</v>
      </c>
      <c r="L56" s="147">
        <f t="shared" si="18"/>
        <v>-0.21132516053706951</v>
      </c>
      <c r="M56" s="146">
        <v>5202</v>
      </c>
      <c r="N56" s="147">
        <f t="shared" si="16"/>
        <v>0.92524056254626208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2518</v>
      </c>
      <c r="F57" s="147" t="str">
        <f t="shared" si="14"/>
        <v>-</v>
      </c>
      <c r="G57" s="146">
        <v>2461</v>
      </c>
      <c r="H57" s="147">
        <f t="shared" si="15"/>
        <v>-2.2637013502780023E-2</v>
      </c>
      <c r="I57" s="146">
        <v>3361</v>
      </c>
      <c r="J57" s="147">
        <f t="shared" si="17"/>
        <v>0.36570499796830558</v>
      </c>
      <c r="K57" s="146">
        <v>3660</v>
      </c>
      <c r="L57" s="147">
        <f t="shared" si="18"/>
        <v>8.8961618565903011E-2</v>
      </c>
      <c r="M57" s="146"/>
      <c r="N57" s="147"/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3706</v>
      </c>
      <c r="F58" s="147" t="str">
        <f t="shared" si="14"/>
        <v>-</v>
      </c>
      <c r="G58" s="146">
        <v>4006</v>
      </c>
      <c r="H58" s="147">
        <f t="shared" si="15"/>
        <v>8.0949811117107418E-2</v>
      </c>
      <c r="I58" s="146">
        <v>5560</v>
      </c>
      <c r="J58" s="147">
        <f t="shared" si="17"/>
        <v>0.38791812281577642</v>
      </c>
      <c r="K58" s="146">
        <v>4118</v>
      </c>
      <c r="L58" s="147">
        <f t="shared" si="18"/>
        <v>-0.25935251798561154</v>
      </c>
      <c r="M58" s="146"/>
      <c r="N58" s="147"/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11363</v>
      </c>
      <c r="F59" s="147" t="str">
        <f t="shared" si="14"/>
        <v>-</v>
      </c>
      <c r="G59" s="146">
        <v>8443</v>
      </c>
      <c r="H59" s="147">
        <f t="shared" si="15"/>
        <v>-0.25697439056587168</v>
      </c>
      <c r="I59" s="146">
        <v>8165</v>
      </c>
      <c r="J59" s="147">
        <f t="shared" si="17"/>
        <v>-3.2926684827667918E-2</v>
      </c>
      <c r="K59" s="146">
        <v>7349</v>
      </c>
      <c r="L59" s="147">
        <f t="shared" si="18"/>
        <v>-9.9938763012859755E-2</v>
      </c>
      <c r="M59" s="146"/>
      <c r="N59" s="147"/>
    </row>
    <row r="60" spans="1:15" x14ac:dyDescent="0.25">
      <c r="A60" s="1">
        <v>8</v>
      </c>
      <c r="B60" s="145" t="s">
        <v>87</v>
      </c>
      <c r="C60" s="146">
        <v>8054</v>
      </c>
      <c r="D60" s="147">
        <v>-0.4331761559574917</v>
      </c>
      <c r="E60" s="146">
        <v>14616</v>
      </c>
      <c r="F60" s="147">
        <f t="shared" si="14"/>
        <v>0.81475043456667495</v>
      </c>
      <c r="G60" s="146">
        <v>8711</v>
      </c>
      <c r="H60" s="147">
        <f t="shared" si="15"/>
        <v>-0.40400930487137388</v>
      </c>
      <c r="I60" s="146">
        <v>8609</v>
      </c>
      <c r="J60" s="147">
        <f t="shared" si="17"/>
        <v>-1.1709333027207003E-2</v>
      </c>
      <c r="K60" s="146">
        <v>10060</v>
      </c>
      <c r="L60" s="147">
        <f t="shared" si="18"/>
        <v>0.16854454640492511</v>
      </c>
      <c r="M60" s="146"/>
      <c r="N60" s="147"/>
    </row>
    <row r="61" spans="1:15" x14ac:dyDescent="0.25">
      <c r="A61" s="1">
        <v>9</v>
      </c>
      <c r="B61" s="145" t="s">
        <v>89</v>
      </c>
      <c r="C61" s="146">
        <v>4755</v>
      </c>
      <c r="D61" s="147">
        <v>-0.72272435710537053</v>
      </c>
      <c r="E61" s="146">
        <v>7423</v>
      </c>
      <c r="F61" s="147">
        <f t="shared" si="14"/>
        <v>0.56109358569926404</v>
      </c>
      <c r="G61" s="146">
        <v>5083</v>
      </c>
      <c r="H61" s="147">
        <f t="shared" si="15"/>
        <v>-0.3152364273204904</v>
      </c>
      <c r="I61" s="146">
        <v>5659</v>
      </c>
      <c r="J61" s="147">
        <f t="shared" si="17"/>
        <v>0.11331890615778084</v>
      </c>
      <c r="K61" s="146">
        <v>6716</v>
      </c>
      <c r="L61" s="147">
        <f t="shared" si="18"/>
        <v>0.18678211698179892</v>
      </c>
      <c r="M61" s="146"/>
      <c r="N61" s="147"/>
    </row>
    <row r="62" spans="1:15" x14ac:dyDescent="0.25">
      <c r="A62" s="1">
        <v>10</v>
      </c>
      <c r="B62" s="145" t="s">
        <v>91</v>
      </c>
      <c r="C62" s="146">
        <v>2420</v>
      </c>
      <c r="D62" s="147">
        <v>-0.68990261404407993</v>
      </c>
      <c r="E62" s="146">
        <v>4894</v>
      </c>
      <c r="F62" s="147">
        <f t="shared" si="14"/>
        <v>1.0223140495867771</v>
      </c>
      <c r="G62" s="146">
        <v>2717</v>
      </c>
      <c r="H62" s="147">
        <f t="shared" si="15"/>
        <v>-0.44483040457703316</v>
      </c>
      <c r="I62" s="146">
        <v>3348</v>
      </c>
      <c r="J62" s="147">
        <f t="shared" si="17"/>
        <v>0.2322414427677586</v>
      </c>
      <c r="K62" s="146">
        <v>4738</v>
      </c>
      <c r="L62" s="147">
        <f t="shared" si="18"/>
        <v>0.41517323775388282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1179</v>
      </c>
      <c r="D63" s="147">
        <v>-0.72896551724137937</v>
      </c>
      <c r="E63" s="146">
        <v>1680</v>
      </c>
      <c r="F63" s="147">
        <f t="shared" si="14"/>
        <v>0.42493638676844792</v>
      </c>
      <c r="G63" s="146">
        <v>2080</v>
      </c>
      <c r="H63" s="147">
        <f t="shared" si="15"/>
        <v>0.23809523809523814</v>
      </c>
      <c r="I63" s="146">
        <v>2681</v>
      </c>
      <c r="J63" s="147">
        <f t="shared" si="17"/>
        <v>0.28894230769230766</v>
      </c>
      <c r="K63" s="146">
        <v>4224</v>
      </c>
      <c r="L63" s="147">
        <f t="shared" si="18"/>
        <v>0.57553151809026493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1230</v>
      </c>
      <c r="D64" s="147">
        <v>-0.78593804385659594</v>
      </c>
      <c r="E64" s="146">
        <v>2877</v>
      </c>
      <c r="F64" s="147">
        <f t="shared" si="14"/>
        <v>1.3390243902439023</v>
      </c>
      <c r="G64" s="146">
        <v>3803</v>
      </c>
      <c r="H64" s="147">
        <f t="shared" si="15"/>
        <v>0.32186305179005914</v>
      </c>
      <c r="I64" s="146">
        <v>4117</v>
      </c>
      <c r="J64" s="147">
        <f t="shared" si="17"/>
        <v>8.2566394951354205E-2</v>
      </c>
      <c r="K64" s="146">
        <v>4590</v>
      </c>
      <c r="L64" s="147">
        <f t="shared" si="18"/>
        <v>0.11488948263298515</v>
      </c>
      <c r="M64" s="146"/>
      <c r="N64" s="147"/>
    </row>
    <row r="65" spans="1:15" ht="15.75" x14ac:dyDescent="0.25">
      <c r="B65" s="148" t="s">
        <v>32</v>
      </c>
      <c r="C65" s="149">
        <v>26118</v>
      </c>
      <c r="D65" s="150">
        <v>-0.73370174758865392</v>
      </c>
      <c r="E65" s="149">
        <v>55556</v>
      </c>
      <c r="F65" s="150">
        <f t="shared" si="14"/>
        <v>1.1271153993414504</v>
      </c>
      <c r="G65" s="149">
        <v>47673</v>
      </c>
      <c r="H65" s="150">
        <f t="shared" si="15"/>
        <v>-0.14189286485708119</v>
      </c>
      <c r="I65" s="149">
        <v>53993</v>
      </c>
      <c r="J65" s="150">
        <f t="shared" si="17"/>
        <v>0.132569798418392</v>
      </c>
      <c r="K65" s="149">
        <v>55855</v>
      </c>
      <c r="L65" s="150">
        <f t="shared" si="18"/>
        <v>3.4485951882651467E-2</v>
      </c>
      <c r="M65" s="149">
        <v>13388</v>
      </c>
      <c r="N65" s="150">
        <v>0.28730769230769226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tr">
        <f>CONCATENATE("var. ",RIGHT(E73,2),"/",RIGHT(E73-1,2))</f>
        <v>var. 21/20</v>
      </c>
      <c r="G74" s="144" t="s">
        <v>71</v>
      </c>
      <c r="H74" s="143" t="str">
        <f>CONCATENATE("var. ",RIGHT(G73,2),"/",RIGHT(G73-1,2))</f>
        <v>var. 22/21</v>
      </c>
      <c r="I74" s="144" t="s">
        <v>71</v>
      </c>
      <c r="J74" s="143" t="s">
        <v>249</v>
      </c>
      <c r="K74" s="144" t="s">
        <v>71</v>
      </c>
      <c r="L74" s="143" t="s">
        <v>249</v>
      </c>
      <c r="M74" s="144" t="s">
        <v>71</v>
      </c>
      <c r="N74" s="143" t="s">
        <v>275</v>
      </c>
    </row>
    <row r="75" spans="1:15" x14ac:dyDescent="0.25">
      <c r="A75" s="1">
        <v>1</v>
      </c>
      <c r="B75" s="145" t="s">
        <v>73</v>
      </c>
      <c r="C75" s="146">
        <v>1208</v>
      </c>
      <c r="D75" s="147">
        <v>-0.73339218715515342</v>
      </c>
      <c r="E75" s="146">
        <v>5465</v>
      </c>
      <c r="F75" s="147">
        <f t="shared" ref="F75:F87" si="19">IFERROR(E75/C75-1,"-")</f>
        <v>3.5240066225165565</v>
      </c>
      <c r="G75" s="146">
        <v>1306</v>
      </c>
      <c r="H75" s="147">
        <f t="shared" ref="H75:H87" si="20">IFERROR(G75/E75-1,"-")</f>
        <v>-0.76102470265324795</v>
      </c>
      <c r="I75" s="146">
        <v>4043</v>
      </c>
      <c r="J75" s="147">
        <f>IFERROR(I75/G75-1,"-")</f>
        <v>2.0957120980091886</v>
      </c>
      <c r="K75" s="146">
        <v>1967</v>
      </c>
      <c r="L75" s="147">
        <f>IFERROR(K75/I75-1,"-")</f>
        <v>-0.51348008904278997</v>
      </c>
      <c r="M75" s="146">
        <v>605</v>
      </c>
      <c r="N75" s="147">
        <f t="shared" ref="N75:N78" si="21">IFERROR(M75/K75-1,"-")</f>
        <v>-0.69242501270971024</v>
      </c>
    </row>
    <row r="76" spans="1:15" x14ac:dyDescent="0.25">
      <c r="A76" s="1">
        <v>2</v>
      </c>
      <c r="B76" s="145" t="s">
        <v>75</v>
      </c>
      <c r="C76" s="146">
        <v>2752</v>
      </c>
      <c r="D76" s="147">
        <v>-0.21884757309111558</v>
      </c>
      <c r="E76" s="146">
        <v>5161</v>
      </c>
      <c r="F76" s="147">
        <f t="shared" si="19"/>
        <v>0.87536337209302317</v>
      </c>
      <c r="G76" s="146">
        <v>1879</v>
      </c>
      <c r="H76" s="147">
        <f t="shared" si="20"/>
        <v>-0.63592327068397592</v>
      </c>
      <c r="I76" s="146">
        <v>2328</v>
      </c>
      <c r="J76" s="147">
        <f t="shared" ref="J76:J87" si="22">IFERROR(I76/G76-1,"-")</f>
        <v>0.23895689196381054</v>
      </c>
      <c r="K76" s="146">
        <v>1682</v>
      </c>
      <c r="L76" s="147">
        <f t="shared" ref="L76:L87" si="23">IFERROR(K76/I76-1,"-")</f>
        <v>-0.27749140893470792</v>
      </c>
      <c r="M76" s="146">
        <v>674</v>
      </c>
      <c r="N76" s="147">
        <f t="shared" si="21"/>
        <v>-0.59928656361474442</v>
      </c>
    </row>
    <row r="77" spans="1:15" x14ac:dyDescent="0.25">
      <c r="A77" s="1">
        <v>3</v>
      </c>
      <c r="B77" s="145" t="s">
        <v>77</v>
      </c>
      <c r="C77" s="146">
        <v>1072</v>
      </c>
      <c r="D77" s="147">
        <v>-0.89858088930936608</v>
      </c>
      <c r="E77" s="146">
        <v>5611</v>
      </c>
      <c r="F77" s="147">
        <f t="shared" si="19"/>
        <v>4.2341417910447765</v>
      </c>
      <c r="G77" s="146">
        <v>2145</v>
      </c>
      <c r="H77" s="147">
        <f t="shared" si="20"/>
        <v>-0.61771520228123333</v>
      </c>
      <c r="I77" s="146">
        <v>3322</v>
      </c>
      <c r="J77" s="147">
        <f t="shared" si="22"/>
        <v>0.54871794871794877</v>
      </c>
      <c r="K77" s="146">
        <v>3987</v>
      </c>
      <c r="L77" s="147">
        <f t="shared" si="23"/>
        <v>0.20018061408789878</v>
      </c>
      <c r="M77" s="146">
        <v>693</v>
      </c>
      <c r="N77" s="147">
        <f t="shared" si="21"/>
        <v>-0.82618510158013547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8725</v>
      </c>
      <c r="F78" s="147" t="str">
        <f t="shared" si="19"/>
        <v>-</v>
      </c>
      <c r="G78" s="146">
        <v>5975</v>
      </c>
      <c r="H78" s="147">
        <f t="shared" si="20"/>
        <v>-0.31518624641833815</v>
      </c>
      <c r="I78" s="146">
        <v>7930</v>
      </c>
      <c r="J78" s="147">
        <f t="shared" si="22"/>
        <v>0.32719665271966525</v>
      </c>
      <c r="K78" s="146">
        <v>2539</v>
      </c>
      <c r="L78" s="147">
        <f t="shared" si="23"/>
        <v>-0.67982345523329135</v>
      </c>
      <c r="M78" s="146">
        <v>3099</v>
      </c>
      <c r="N78" s="147">
        <f t="shared" si="21"/>
        <v>0.22055927530523833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7870</v>
      </c>
      <c r="F79" s="147" t="str">
        <f t="shared" si="19"/>
        <v>-</v>
      </c>
      <c r="G79" s="146">
        <v>5049</v>
      </c>
      <c r="H79" s="147">
        <f t="shared" si="20"/>
        <v>-0.35844980940279547</v>
      </c>
      <c r="I79" s="146">
        <v>4755</v>
      </c>
      <c r="J79" s="147">
        <f t="shared" si="22"/>
        <v>-5.8229352346999441E-2</v>
      </c>
      <c r="K79" s="146">
        <v>2991</v>
      </c>
      <c r="L79" s="147">
        <f t="shared" si="23"/>
        <v>-0.3709779179810726</v>
      </c>
      <c r="M79" s="146"/>
      <c r="N79" s="147"/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3492</v>
      </c>
      <c r="F80" s="147" t="str">
        <f t="shared" si="19"/>
        <v>-</v>
      </c>
      <c r="G80" s="146">
        <v>3205</v>
      </c>
      <c r="H80" s="147">
        <f t="shared" si="20"/>
        <v>-8.2187857961053878E-2</v>
      </c>
      <c r="I80" s="146">
        <v>6156</v>
      </c>
      <c r="J80" s="147">
        <f t="shared" si="22"/>
        <v>0.92074882995319807</v>
      </c>
      <c r="K80" s="146">
        <v>5195</v>
      </c>
      <c r="L80" s="147">
        <f t="shared" si="23"/>
        <v>-0.15610786224821316</v>
      </c>
      <c r="M80" s="146"/>
      <c r="N80" s="147"/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6972</v>
      </c>
      <c r="F81" s="147" t="str">
        <f t="shared" si="19"/>
        <v>-</v>
      </c>
      <c r="G81" s="146">
        <v>8428</v>
      </c>
      <c r="H81" s="147">
        <f t="shared" si="20"/>
        <v>0.20883534136546178</v>
      </c>
      <c r="I81" s="146">
        <v>8185</v>
      </c>
      <c r="J81" s="147">
        <f t="shared" si="22"/>
        <v>-2.8832463217845272E-2</v>
      </c>
      <c r="K81" s="146">
        <v>7798</v>
      </c>
      <c r="L81" s="147">
        <f t="shared" si="23"/>
        <v>-4.7281612706169818E-2</v>
      </c>
      <c r="M81" s="146"/>
      <c r="N81" s="147"/>
    </row>
    <row r="82" spans="1:15" x14ac:dyDescent="0.25">
      <c r="A82" s="1">
        <v>8</v>
      </c>
      <c r="B82" s="145" t="s">
        <v>87</v>
      </c>
      <c r="C82" s="146">
        <v>16678</v>
      </c>
      <c r="D82" s="147">
        <v>0.29487577639751561</v>
      </c>
      <c r="E82" s="146">
        <v>18094</v>
      </c>
      <c r="F82" s="147">
        <f t="shared" si="19"/>
        <v>8.490226645880794E-2</v>
      </c>
      <c r="G82" s="146">
        <v>13552</v>
      </c>
      <c r="H82" s="147">
        <f t="shared" si="20"/>
        <v>-0.25102243837736271</v>
      </c>
      <c r="I82" s="146">
        <v>8431</v>
      </c>
      <c r="J82" s="147">
        <f t="shared" si="22"/>
        <v>-0.3778778040141676</v>
      </c>
      <c r="K82" s="146">
        <v>7937</v>
      </c>
      <c r="L82" s="147">
        <f t="shared" si="23"/>
        <v>-5.8593286680109102E-2</v>
      </c>
      <c r="M82" s="146"/>
      <c r="N82" s="147"/>
    </row>
    <row r="83" spans="1:15" x14ac:dyDescent="0.25">
      <c r="A83" s="1">
        <v>9</v>
      </c>
      <c r="B83" s="145" t="s">
        <v>89</v>
      </c>
      <c r="C83" s="146">
        <v>5778</v>
      </c>
      <c r="D83" s="147">
        <v>-0.36006202237235574</v>
      </c>
      <c r="E83" s="146">
        <v>10248</v>
      </c>
      <c r="F83" s="147">
        <f t="shared" si="19"/>
        <v>0.77362409138110078</v>
      </c>
      <c r="G83" s="146">
        <v>7224</v>
      </c>
      <c r="H83" s="147">
        <f t="shared" si="20"/>
        <v>-0.29508196721311475</v>
      </c>
      <c r="I83" s="146">
        <v>6609</v>
      </c>
      <c r="J83" s="147">
        <f t="shared" si="22"/>
        <v>-8.5132890365448466E-2</v>
      </c>
      <c r="K83" s="146">
        <v>4531</v>
      </c>
      <c r="L83" s="147">
        <f t="shared" si="23"/>
        <v>-0.31441973067029805</v>
      </c>
      <c r="M83" s="146"/>
      <c r="N83" s="147"/>
    </row>
    <row r="84" spans="1:15" x14ac:dyDescent="0.25">
      <c r="A84" s="1">
        <v>10</v>
      </c>
      <c r="B84" s="145" t="s">
        <v>91</v>
      </c>
      <c r="C84" s="146">
        <v>6911</v>
      </c>
      <c r="D84" s="147">
        <v>3.9221382916909686E-3</v>
      </c>
      <c r="E84" s="146">
        <v>8620</v>
      </c>
      <c r="F84" s="147">
        <f t="shared" si="19"/>
        <v>0.24728693387353484</v>
      </c>
      <c r="G84" s="146">
        <v>3152</v>
      </c>
      <c r="H84" s="147">
        <f t="shared" si="20"/>
        <v>-0.63433874709976801</v>
      </c>
      <c r="I84" s="146">
        <v>4290</v>
      </c>
      <c r="J84" s="147">
        <f t="shared" si="22"/>
        <v>0.36104060913705593</v>
      </c>
      <c r="K84" s="146">
        <v>6827</v>
      </c>
      <c r="L84" s="147">
        <f t="shared" si="23"/>
        <v>0.59137529137529143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4984</v>
      </c>
      <c r="D85" s="147">
        <v>0.96685082872928185</v>
      </c>
      <c r="E85" s="146">
        <v>2602</v>
      </c>
      <c r="F85" s="147">
        <f t="shared" si="19"/>
        <v>-0.4779293739967897</v>
      </c>
      <c r="G85" s="146">
        <v>1849</v>
      </c>
      <c r="H85" s="147">
        <f t="shared" si="20"/>
        <v>-0.28939277478862413</v>
      </c>
      <c r="I85" s="146">
        <v>1747</v>
      </c>
      <c r="J85" s="147">
        <f t="shared" si="22"/>
        <v>-5.516495402920496E-2</v>
      </c>
      <c r="K85" s="146">
        <v>1477</v>
      </c>
      <c r="L85" s="147">
        <f t="shared" si="23"/>
        <v>-0.15455065827132231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3275</v>
      </c>
      <c r="D86" s="147">
        <v>0.43388791593695264</v>
      </c>
      <c r="E86" s="146">
        <v>3577</v>
      </c>
      <c r="F86" s="147">
        <f t="shared" si="19"/>
        <v>9.2213740458015225E-2</v>
      </c>
      <c r="G86" s="146">
        <v>3782</v>
      </c>
      <c r="H86" s="147">
        <f t="shared" si="20"/>
        <v>5.7310595471065096E-2</v>
      </c>
      <c r="I86" s="146">
        <v>2294</v>
      </c>
      <c r="J86" s="147">
        <f t="shared" si="22"/>
        <v>-0.39344262295081966</v>
      </c>
      <c r="K86" s="146">
        <v>954</v>
      </c>
      <c r="L86" s="147">
        <f t="shared" si="23"/>
        <v>-0.58413251961639057</v>
      </c>
      <c r="M86" s="146"/>
      <c r="N86" s="147"/>
    </row>
    <row r="87" spans="1:15" ht="15.75" x14ac:dyDescent="0.25">
      <c r="B87" s="148" t="s">
        <v>32</v>
      </c>
      <c r="C87" s="149">
        <v>51058</v>
      </c>
      <c r="D87" s="150">
        <v>-0.46157253131986331</v>
      </c>
      <c r="E87" s="149">
        <v>86437</v>
      </c>
      <c r="F87" s="150">
        <f t="shared" si="19"/>
        <v>0.69291785812213558</v>
      </c>
      <c r="G87" s="149">
        <v>57546</v>
      </c>
      <c r="H87" s="150">
        <f t="shared" si="20"/>
        <v>-0.33424343741684692</v>
      </c>
      <c r="I87" s="149">
        <v>60090</v>
      </c>
      <c r="J87" s="150">
        <f t="shared" si="22"/>
        <v>4.4208111771452341E-2</v>
      </c>
      <c r="K87" s="149">
        <v>47885</v>
      </c>
      <c r="L87" s="150">
        <f t="shared" si="23"/>
        <v>-0.2031119986686637</v>
      </c>
      <c r="M87" s="149">
        <v>5071</v>
      </c>
      <c r="N87" s="150">
        <v>-0.50162162162162161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278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tr">
        <f>CONCATENATE("var. ",RIGHT(E95,2),"/",RIGHT(E95-1,2))</f>
        <v>var. 21/20</v>
      </c>
      <c r="G96" s="144" t="s">
        <v>71</v>
      </c>
      <c r="H96" s="143" t="str">
        <f>CONCATENATE("var. ",RIGHT(G95,2),"/",RIGHT(G95-1,2))</f>
        <v>var. 22/21</v>
      </c>
      <c r="I96" s="144" t="s">
        <v>71</v>
      </c>
      <c r="J96" s="143" t="s">
        <v>249</v>
      </c>
      <c r="K96" s="144" t="s">
        <v>71</v>
      </c>
      <c r="L96" s="143" t="s">
        <v>249</v>
      </c>
      <c r="M96" s="144" t="s">
        <v>71</v>
      </c>
      <c r="N96" s="143" t="s">
        <v>275</v>
      </c>
    </row>
    <row r="97" spans="2:14" x14ac:dyDescent="0.25">
      <c r="B97" s="145" t="s">
        <v>73</v>
      </c>
      <c r="C97" s="146">
        <v>154990</v>
      </c>
      <c r="D97" s="147">
        <v>4.3457770895748427E-2</v>
      </c>
      <c r="E97" s="146">
        <v>18536</v>
      </c>
      <c r="F97" s="147">
        <f t="shared" ref="F97:F109" si="24">IFERROR(E97/C97-1,"-")</f>
        <v>-0.88040518743144713</v>
      </c>
      <c r="G97" s="146">
        <v>110611</v>
      </c>
      <c r="H97" s="147">
        <f t="shared" ref="H97:H109" si="25">IFERROR(G97/E97-1,"-")</f>
        <v>4.9673608113940437</v>
      </c>
      <c r="I97" s="146">
        <v>156236</v>
      </c>
      <c r="J97" s="147">
        <f t="shared" ref="J97:J109" si="26">IFERROR(I97/G97-1,"-")</f>
        <v>0.41248157958973342</v>
      </c>
      <c r="K97" s="146">
        <v>168765</v>
      </c>
      <c r="L97" s="147">
        <f t="shared" ref="L97:L109" si="27">IFERROR(K97/I97-1,"-")</f>
        <v>8.0192785273560441E-2</v>
      </c>
      <c r="M97" s="146">
        <v>165754</v>
      </c>
      <c r="N97" s="147">
        <f t="shared" ref="N97:N100" si="28">IFERROR(M97/K97-1,"-")</f>
        <v>-1.7841377062779551E-2</v>
      </c>
    </row>
    <row r="98" spans="2:14" x14ac:dyDescent="0.25">
      <c r="B98" s="145" t="s">
        <v>75</v>
      </c>
      <c r="C98" s="146">
        <v>168403</v>
      </c>
      <c r="D98" s="147">
        <v>0.21233478273389572</v>
      </c>
      <c r="E98" s="146">
        <v>12334</v>
      </c>
      <c r="F98" s="147">
        <f t="shared" si="24"/>
        <v>-0.92675902448293679</v>
      </c>
      <c r="G98" s="146">
        <v>137218</v>
      </c>
      <c r="H98" s="147">
        <f t="shared" si="25"/>
        <v>10.125182422571752</v>
      </c>
      <c r="I98" s="146">
        <v>151743</v>
      </c>
      <c r="J98" s="147">
        <f t="shared" si="26"/>
        <v>0.10585345945867153</v>
      </c>
      <c r="K98" s="146">
        <v>163400</v>
      </c>
      <c r="L98" s="147">
        <f t="shared" si="27"/>
        <v>7.6820677065828402E-2</v>
      </c>
      <c r="M98" s="146">
        <v>165672</v>
      </c>
      <c r="N98" s="147">
        <f t="shared" si="28"/>
        <v>1.3904528763769797E-2</v>
      </c>
    </row>
    <row r="99" spans="2:14" x14ac:dyDescent="0.25">
      <c r="B99" s="145" t="s">
        <v>77</v>
      </c>
      <c r="C99" s="146">
        <v>80146</v>
      </c>
      <c r="D99" s="147">
        <v>-0.42588002693448335</v>
      </c>
      <c r="E99" s="146">
        <v>15162</v>
      </c>
      <c r="F99" s="147">
        <f t="shared" si="24"/>
        <v>-0.81082025303820526</v>
      </c>
      <c r="G99" s="146">
        <v>144147</v>
      </c>
      <c r="H99" s="147">
        <f t="shared" si="25"/>
        <v>8.5071230708349823</v>
      </c>
      <c r="I99" s="146">
        <v>139689</v>
      </c>
      <c r="J99" s="147">
        <f t="shared" si="26"/>
        <v>-3.0926762263522645E-2</v>
      </c>
      <c r="K99" s="146">
        <v>169538</v>
      </c>
      <c r="L99" s="147">
        <f t="shared" si="27"/>
        <v>0.21368182176119799</v>
      </c>
      <c r="M99" s="146">
        <v>162929</v>
      </c>
      <c r="N99" s="147">
        <f t="shared" si="28"/>
        <v>-3.8982411022897567E-2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11798</v>
      </c>
      <c r="F100" s="147" t="str">
        <f t="shared" si="24"/>
        <v>-</v>
      </c>
      <c r="G100" s="146">
        <v>143925</v>
      </c>
      <c r="H100" s="147">
        <f t="shared" si="25"/>
        <v>11.199101542634345</v>
      </c>
      <c r="I100" s="146">
        <v>133479</v>
      </c>
      <c r="J100" s="147">
        <f t="shared" si="26"/>
        <v>-7.25794684731631E-2</v>
      </c>
      <c r="K100" s="146">
        <v>149421</v>
      </c>
      <c r="L100" s="147">
        <f t="shared" si="27"/>
        <v>0.11943451778931524</v>
      </c>
      <c r="M100" s="146">
        <v>151843</v>
      </c>
      <c r="N100" s="147">
        <f t="shared" si="28"/>
        <v>1.6209234311107545E-2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13708</v>
      </c>
      <c r="F101" s="147" t="str">
        <f t="shared" si="24"/>
        <v>-</v>
      </c>
      <c r="G101" s="146">
        <v>118400</v>
      </c>
      <c r="H101" s="147">
        <f t="shared" si="25"/>
        <v>7.6372920922089289</v>
      </c>
      <c r="I101" s="146">
        <v>132335</v>
      </c>
      <c r="J101" s="147">
        <f t="shared" si="26"/>
        <v>0.11769425675675671</v>
      </c>
      <c r="K101" s="146">
        <v>153273</v>
      </c>
      <c r="L101" s="147">
        <f t="shared" si="27"/>
        <v>0.15821966977745872</v>
      </c>
      <c r="M101" s="146"/>
      <c r="N101" s="147"/>
    </row>
    <row r="102" spans="2:14" x14ac:dyDescent="0.25">
      <c r="B102" s="145" t="s">
        <v>83</v>
      </c>
      <c r="C102" s="146">
        <v>0</v>
      </c>
      <c r="D102" s="147">
        <v>-1</v>
      </c>
      <c r="E102" s="146">
        <v>11596</v>
      </c>
      <c r="F102" s="147" t="str">
        <f t="shared" si="24"/>
        <v>-</v>
      </c>
      <c r="G102" s="146">
        <v>125009</v>
      </c>
      <c r="H102" s="147">
        <f t="shared" si="25"/>
        <v>9.7803552949292865</v>
      </c>
      <c r="I102" s="146">
        <v>130573</v>
      </c>
      <c r="J102" s="147">
        <f t="shared" si="26"/>
        <v>4.4508795366733578E-2</v>
      </c>
      <c r="K102" s="146">
        <v>147800</v>
      </c>
      <c r="L102" s="147">
        <f t="shared" si="27"/>
        <v>0.13193386075222291</v>
      </c>
      <c r="M102" s="146"/>
      <c r="N102" s="147"/>
    </row>
    <row r="103" spans="2:14" x14ac:dyDescent="0.25">
      <c r="B103" s="145" t="s">
        <v>85</v>
      </c>
      <c r="C103" s="146">
        <v>0</v>
      </c>
      <c r="D103" s="147">
        <v>-1</v>
      </c>
      <c r="E103" s="146">
        <v>42751</v>
      </c>
      <c r="F103" s="147" t="str">
        <f t="shared" si="24"/>
        <v>-</v>
      </c>
      <c r="G103" s="146">
        <v>142649</v>
      </c>
      <c r="H103" s="147">
        <f t="shared" si="25"/>
        <v>2.3367406610371688</v>
      </c>
      <c r="I103" s="146">
        <v>150081</v>
      </c>
      <c r="J103" s="147">
        <f t="shared" si="26"/>
        <v>5.2099909568240843E-2</v>
      </c>
      <c r="K103" s="146">
        <v>158620</v>
      </c>
      <c r="L103" s="147">
        <f t="shared" si="27"/>
        <v>5.6895942857523529E-2</v>
      </c>
      <c r="M103" s="146"/>
      <c r="N103" s="147"/>
    </row>
    <row r="104" spans="2:14" x14ac:dyDescent="0.25">
      <c r="B104" s="145" t="s">
        <v>87</v>
      </c>
      <c r="C104" s="146">
        <v>35781</v>
      </c>
      <c r="D104" s="147">
        <v>-0.7687983406672223</v>
      </c>
      <c r="E104" s="146">
        <v>62119</v>
      </c>
      <c r="F104" s="147">
        <f t="shared" si="24"/>
        <v>0.73608898577457316</v>
      </c>
      <c r="G104" s="146">
        <v>156262</v>
      </c>
      <c r="H104" s="147">
        <f t="shared" si="25"/>
        <v>1.5155266504612115</v>
      </c>
      <c r="I104" s="146">
        <v>164834</v>
      </c>
      <c r="J104" s="147">
        <f t="shared" si="26"/>
        <v>5.4856587014117331E-2</v>
      </c>
      <c r="K104" s="146">
        <v>161517</v>
      </c>
      <c r="L104" s="147">
        <f t="shared" si="27"/>
        <v>-2.012327553781379E-2</v>
      </c>
      <c r="M104" s="146"/>
      <c r="N104" s="147"/>
    </row>
    <row r="105" spans="2:14" x14ac:dyDescent="0.25">
      <c r="B105" s="145" t="s">
        <v>89</v>
      </c>
      <c r="C105" s="146">
        <v>12376</v>
      </c>
      <c r="D105" s="147">
        <v>-0.91027788048166913</v>
      </c>
      <c r="E105" s="146">
        <v>71356</v>
      </c>
      <c r="F105" s="147">
        <f t="shared" si="24"/>
        <v>4.7656755009696186</v>
      </c>
      <c r="G105" s="146">
        <v>123782</v>
      </c>
      <c r="H105" s="147">
        <f t="shared" si="25"/>
        <v>0.73471046583328659</v>
      </c>
      <c r="I105" s="146">
        <v>138541</v>
      </c>
      <c r="J105" s="147">
        <f t="shared" si="26"/>
        <v>0.11923381428640667</v>
      </c>
      <c r="K105" s="146">
        <v>134625</v>
      </c>
      <c r="L105" s="147">
        <f t="shared" si="27"/>
        <v>-2.8266000678499492E-2</v>
      </c>
      <c r="M105" s="146"/>
      <c r="N105" s="147"/>
    </row>
    <row r="106" spans="2:14" x14ac:dyDescent="0.25">
      <c r="B106" s="145" t="s">
        <v>91</v>
      </c>
      <c r="C106" s="146">
        <v>15012</v>
      </c>
      <c r="D106" s="147">
        <v>-0.89773841961852863</v>
      </c>
      <c r="E106" s="146">
        <v>123665</v>
      </c>
      <c r="F106" s="147">
        <f t="shared" si="24"/>
        <v>7.2377431388222764</v>
      </c>
      <c r="G106" s="146">
        <v>148245</v>
      </c>
      <c r="H106" s="147">
        <f t="shared" si="25"/>
        <v>0.19876278656046575</v>
      </c>
      <c r="I106" s="146">
        <v>163070</v>
      </c>
      <c r="J106" s="147">
        <f t="shared" si="26"/>
        <v>0.10000337279503535</v>
      </c>
      <c r="K106" s="146">
        <v>166146</v>
      </c>
      <c r="L106" s="147">
        <f t="shared" si="27"/>
        <v>1.8863064941436303E-2</v>
      </c>
      <c r="M106" s="146"/>
      <c r="N106" s="147"/>
    </row>
    <row r="107" spans="2:14" x14ac:dyDescent="0.25">
      <c r="B107" s="145" t="s">
        <v>93</v>
      </c>
      <c r="C107" s="146">
        <v>24493</v>
      </c>
      <c r="D107" s="147">
        <v>-0.82306453127596102</v>
      </c>
      <c r="E107" s="146">
        <v>133212</v>
      </c>
      <c r="F107" s="147">
        <f t="shared" si="24"/>
        <v>4.4387784264892014</v>
      </c>
      <c r="G107" s="146">
        <v>149094</v>
      </c>
      <c r="H107" s="147">
        <f t="shared" si="25"/>
        <v>0.11922349337897487</v>
      </c>
      <c r="I107" s="146">
        <v>159961</v>
      </c>
      <c r="J107" s="147">
        <f t="shared" si="26"/>
        <v>7.2886903564194361E-2</v>
      </c>
      <c r="K107" s="146">
        <v>156940</v>
      </c>
      <c r="L107" s="147">
        <f t="shared" si="27"/>
        <v>-1.8885853426772736E-2</v>
      </c>
      <c r="M107" s="146"/>
      <c r="N107" s="147"/>
    </row>
    <row r="108" spans="2:14" x14ac:dyDescent="0.25">
      <c r="B108" s="145" t="s">
        <v>95</v>
      </c>
      <c r="C108" s="146">
        <v>28687</v>
      </c>
      <c r="D108" s="147">
        <v>-0.79716754341308893</v>
      </c>
      <c r="E108" s="146">
        <v>116759</v>
      </c>
      <c r="F108" s="147">
        <f t="shared" si="24"/>
        <v>3.0701014396765087</v>
      </c>
      <c r="G108" s="146">
        <v>148556</v>
      </c>
      <c r="H108" s="147">
        <f t="shared" si="25"/>
        <v>0.27233018439692014</v>
      </c>
      <c r="I108" s="146">
        <v>152113</v>
      </c>
      <c r="J108" s="147">
        <f t="shared" si="26"/>
        <v>2.3943832628773087E-2</v>
      </c>
      <c r="K108" s="146">
        <v>154995</v>
      </c>
      <c r="L108" s="147">
        <f t="shared" si="27"/>
        <v>1.8946441132579039E-2</v>
      </c>
      <c r="M108" s="146"/>
      <c r="N108" s="147"/>
    </row>
    <row r="109" spans="2:14" ht="15.75" x14ac:dyDescent="0.25">
      <c r="B109" s="148" t="s">
        <v>32</v>
      </c>
      <c r="C109" s="149">
        <v>533590</v>
      </c>
      <c r="D109" s="150">
        <v>-0.67930402380022237</v>
      </c>
      <c r="E109" s="149">
        <v>632996</v>
      </c>
      <c r="F109" s="150">
        <f t="shared" si="24"/>
        <v>0.18629659476377003</v>
      </c>
      <c r="G109" s="149">
        <v>1647898</v>
      </c>
      <c r="H109" s="150">
        <f t="shared" si="25"/>
        <v>1.6033308267350819</v>
      </c>
      <c r="I109" s="149">
        <v>1772655</v>
      </c>
      <c r="J109" s="150">
        <f t="shared" si="26"/>
        <v>7.5706748840037363E-2</v>
      </c>
      <c r="K109" s="149">
        <v>1885040</v>
      </c>
      <c r="L109" s="150">
        <f t="shared" si="27"/>
        <v>6.3399251405377832E-2</v>
      </c>
      <c r="M109" s="149">
        <v>646198</v>
      </c>
      <c r="N109" s="150">
        <v>-7.5653792518782792E-3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279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tr">
        <f>CONCATENATE("var. ",RIGHT(E117,2),"/",RIGHT(E117-1,2))</f>
        <v>var. 21/20</v>
      </c>
      <c r="G118" s="144" t="s">
        <v>71</v>
      </c>
      <c r="H118" s="143" t="str">
        <f>CONCATENATE("var. ",RIGHT(G117,2),"/",RIGHT(G117-1,2))</f>
        <v>var. 22/21</v>
      </c>
      <c r="I118" s="144" t="s">
        <v>71</v>
      </c>
      <c r="J118" s="143" t="s">
        <v>249</v>
      </c>
      <c r="K118" s="144" t="s">
        <v>71</v>
      </c>
      <c r="L118" s="143" t="s">
        <v>249</v>
      </c>
      <c r="M118" s="144" t="s">
        <v>71</v>
      </c>
      <c r="N118" s="143" t="s">
        <v>275</v>
      </c>
    </row>
    <row r="119" spans="1:15" x14ac:dyDescent="0.25">
      <c r="B119" s="145" t="s">
        <v>73</v>
      </c>
      <c r="C119" s="146">
        <v>75091</v>
      </c>
      <c r="D119" s="147">
        <v>8.6307414104882518E-2</v>
      </c>
      <c r="E119" s="146">
        <v>774</v>
      </c>
      <c r="F119" s="147">
        <f t="shared" ref="F119:F131" si="29">IFERROR(E119/C119-1,"-")</f>
        <v>-0.98969250642553697</v>
      </c>
      <c r="G119" s="146">
        <v>36008</v>
      </c>
      <c r="H119" s="147">
        <f t="shared" ref="H119:H131" si="30">IFERROR(G119/E119-1,"-")</f>
        <v>45.521963824289408</v>
      </c>
      <c r="I119" s="146">
        <v>59113</v>
      </c>
      <c r="J119" s="147">
        <f t="shared" ref="J119:J131" si="31">IFERROR(I119/G119-1,"-")</f>
        <v>0.64166296378582532</v>
      </c>
      <c r="K119" s="146">
        <v>66871</v>
      </c>
      <c r="L119" s="147">
        <f t="shared" ref="L119:L131" si="32">IFERROR(K119/I119-1,"-")</f>
        <v>0.13124016713751629</v>
      </c>
      <c r="M119" s="146">
        <v>72901</v>
      </c>
      <c r="N119" s="147">
        <f t="shared" ref="N119:N122" si="33">IFERROR(M119/K119-1,"-")</f>
        <v>9.0173617861255329E-2</v>
      </c>
    </row>
    <row r="120" spans="1:15" x14ac:dyDescent="0.25">
      <c r="B120" s="145" t="s">
        <v>75</v>
      </c>
      <c r="C120" s="146">
        <v>81036</v>
      </c>
      <c r="D120" s="147">
        <v>0.24179781479381512</v>
      </c>
      <c r="E120" s="146">
        <v>344</v>
      </c>
      <c r="F120" s="147">
        <f t="shared" si="29"/>
        <v>-0.99575497309837602</v>
      </c>
      <c r="G120" s="146">
        <v>53181</v>
      </c>
      <c r="H120" s="147">
        <f t="shared" si="30"/>
        <v>153.59593023255815</v>
      </c>
      <c r="I120" s="146">
        <v>57709</v>
      </c>
      <c r="J120" s="147">
        <f t="shared" si="31"/>
        <v>8.5143190237114696E-2</v>
      </c>
      <c r="K120" s="146">
        <v>68185</v>
      </c>
      <c r="L120" s="147">
        <f t="shared" si="32"/>
        <v>0.18153147689268567</v>
      </c>
      <c r="M120" s="146">
        <v>72176</v>
      </c>
      <c r="N120" s="147">
        <f t="shared" si="33"/>
        <v>5.8531935176358463E-2</v>
      </c>
    </row>
    <row r="121" spans="1:15" x14ac:dyDescent="0.25">
      <c r="B121" s="145" t="s">
        <v>77</v>
      </c>
      <c r="C121" s="146">
        <v>42067</v>
      </c>
      <c r="D121" s="147">
        <v>-0.33325408523925004</v>
      </c>
      <c r="E121" s="146">
        <v>248</v>
      </c>
      <c r="F121" s="147">
        <f t="shared" si="29"/>
        <v>-0.99410464259395726</v>
      </c>
      <c r="G121" s="146">
        <v>65273</v>
      </c>
      <c r="H121" s="147">
        <f t="shared" si="30"/>
        <v>262.19758064516128</v>
      </c>
      <c r="I121" s="146">
        <v>46927</v>
      </c>
      <c r="J121" s="147">
        <f t="shared" si="31"/>
        <v>-0.28106567799855986</v>
      </c>
      <c r="K121" s="146">
        <v>62209</v>
      </c>
      <c r="L121" s="147">
        <f t="shared" si="32"/>
        <v>0.3256547403413812</v>
      </c>
      <c r="M121" s="146">
        <v>65836</v>
      </c>
      <c r="N121" s="147">
        <f t="shared" si="33"/>
        <v>5.8303460914015615E-2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89</v>
      </c>
      <c r="F122" s="147" t="str">
        <f t="shared" si="29"/>
        <v>-</v>
      </c>
      <c r="G122" s="146">
        <v>69119</v>
      </c>
      <c r="H122" s="147">
        <f t="shared" si="30"/>
        <v>775.61797752808991</v>
      </c>
      <c r="I122" s="146">
        <v>48951</v>
      </c>
      <c r="J122" s="147">
        <f t="shared" si="31"/>
        <v>-0.29178662885747764</v>
      </c>
      <c r="K122" s="146">
        <v>65140</v>
      </c>
      <c r="L122" s="147">
        <f t="shared" si="32"/>
        <v>0.33071847357561635</v>
      </c>
      <c r="M122" s="146">
        <v>70585</v>
      </c>
      <c r="N122" s="147">
        <f t="shared" si="33"/>
        <v>8.3589192508443322E-2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167</v>
      </c>
      <c r="F123" s="147" t="str">
        <f t="shared" si="29"/>
        <v>-</v>
      </c>
      <c r="G123" s="146">
        <v>59127</v>
      </c>
      <c r="H123" s="147">
        <f t="shared" si="30"/>
        <v>353.05389221556885</v>
      </c>
      <c r="I123" s="146">
        <v>59272</v>
      </c>
      <c r="J123" s="147">
        <f t="shared" si="31"/>
        <v>2.4523483349401243E-3</v>
      </c>
      <c r="K123" s="146">
        <v>74566</v>
      </c>
      <c r="L123" s="147">
        <f t="shared" si="32"/>
        <v>0.2580307733837226</v>
      </c>
      <c r="M123" s="146"/>
      <c r="N123" s="147"/>
    </row>
    <row r="124" spans="1:15" x14ac:dyDescent="0.25">
      <c r="B124" s="145" t="s">
        <v>83</v>
      </c>
      <c r="C124" s="146">
        <v>0</v>
      </c>
      <c r="D124" s="147">
        <v>-1</v>
      </c>
      <c r="E124" s="146">
        <v>488</v>
      </c>
      <c r="F124" s="147" t="str">
        <f t="shared" si="29"/>
        <v>-</v>
      </c>
      <c r="G124" s="146">
        <v>59135</v>
      </c>
      <c r="H124" s="147">
        <f t="shared" si="30"/>
        <v>120.17827868852459</v>
      </c>
      <c r="I124" s="146">
        <v>59708</v>
      </c>
      <c r="J124" s="147">
        <f t="shared" si="31"/>
        <v>9.689693075167094E-3</v>
      </c>
      <c r="K124" s="146">
        <v>77243</v>
      </c>
      <c r="L124" s="147">
        <f t="shared" si="32"/>
        <v>0.293679238962953</v>
      </c>
      <c r="M124" s="146"/>
      <c r="N124" s="147"/>
    </row>
    <row r="125" spans="1:15" x14ac:dyDescent="0.25">
      <c r="B125" s="145" t="s">
        <v>85</v>
      </c>
      <c r="C125" s="146">
        <v>0</v>
      </c>
      <c r="D125" s="147">
        <v>-1</v>
      </c>
      <c r="E125" s="146">
        <v>4225</v>
      </c>
      <c r="F125" s="147" t="str">
        <f t="shared" si="29"/>
        <v>-</v>
      </c>
      <c r="G125" s="146">
        <v>64510</v>
      </c>
      <c r="H125" s="147">
        <f t="shared" si="30"/>
        <v>14.268639053254438</v>
      </c>
      <c r="I125" s="146">
        <v>67918</v>
      </c>
      <c r="J125" s="147">
        <f t="shared" si="31"/>
        <v>5.282901875678192E-2</v>
      </c>
      <c r="K125" s="146">
        <v>76495</v>
      </c>
      <c r="L125" s="147">
        <f t="shared" si="32"/>
        <v>0.12628463735681272</v>
      </c>
      <c r="M125" s="146"/>
      <c r="N125" s="147"/>
    </row>
    <row r="126" spans="1:15" x14ac:dyDescent="0.25">
      <c r="B126" s="145" t="s">
        <v>87</v>
      </c>
      <c r="C126" s="146">
        <v>2044</v>
      </c>
      <c r="D126" s="147">
        <v>-0.97664213557617585</v>
      </c>
      <c r="E126" s="146">
        <v>14623</v>
      </c>
      <c r="F126" s="147">
        <f t="shared" si="29"/>
        <v>6.154109589041096</v>
      </c>
      <c r="G126" s="146">
        <v>78894</v>
      </c>
      <c r="H126" s="147">
        <f t="shared" si="30"/>
        <v>4.3951993434999661</v>
      </c>
      <c r="I126" s="146">
        <v>76684</v>
      </c>
      <c r="J126" s="147">
        <f t="shared" si="31"/>
        <v>-2.8012269627601616E-2</v>
      </c>
      <c r="K126" s="146">
        <v>82370</v>
      </c>
      <c r="L126" s="147">
        <f t="shared" si="32"/>
        <v>7.4148453393145797E-2</v>
      </c>
      <c r="M126" s="146"/>
      <c r="N126" s="147"/>
    </row>
    <row r="127" spans="1:15" x14ac:dyDescent="0.25">
      <c r="B127" s="145" t="s">
        <v>89</v>
      </c>
      <c r="C127" s="146">
        <v>1376</v>
      </c>
      <c r="D127" s="147">
        <v>-0.9821138422742457</v>
      </c>
      <c r="E127" s="146">
        <v>20858</v>
      </c>
      <c r="F127" s="147">
        <f t="shared" si="29"/>
        <v>14.158430232558139</v>
      </c>
      <c r="G127" s="146">
        <v>60744</v>
      </c>
      <c r="H127" s="147">
        <f t="shared" si="30"/>
        <v>1.9122638795665932</v>
      </c>
      <c r="I127" s="146">
        <v>69941</v>
      </c>
      <c r="J127" s="147">
        <f t="shared" si="31"/>
        <v>0.15140590017121025</v>
      </c>
      <c r="K127" s="146">
        <v>69701</v>
      </c>
      <c r="L127" s="147">
        <f t="shared" si="32"/>
        <v>-3.4314636622295724E-3</v>
      </c>
      <c r="M127" s="146"/>
      <c r="N127" s="147"/>
    </row>
    <row r="128" spans="1:15" x14ac:dyDescent="0.25">
      <c r="A128" s="151"/>
      <c r="B128" s="145" t="s">
        <v>91</v>
      </c>
      <c r="C128" s="146">
        <v>2708</v>
      </c>
      <c r="D128" s="147">
        <v>-0.9648886238103882</v>
      </c>
      <c r="E128" s="146">
        <v>49641</v>
      </c>
      <c r="F128" s="147">
        <f t="shared" si="29"/>
        <v>17.331240768094535</v>
      </c>
      <c r="G128" s="146">
        <v>74615</v>
      </c>
      <c r="H128" s="147">
        <f t="shared" si="30"/>
        <v>0.50309220201043492</v>
      </c>
      <c r="I128" s="146">
        <v>76376</v>
      </c>
      <c r="J128" s="147">
        <f t="shared" si="31"/>
        <v>2.3601152583260676E-2</v>
      </c>
      <c r="K128" s="146">
        <v>81903</v>
      </c>
      <c r="L128" s="147">
        <f t="shared" si="32"/>
        <v>7.2365664606682811E-2</v>
      </c>
      <c r="M128" s="146"/>
      <c r="N128" s="147"/>
    </row>
    <row r="129" spans="2:15" x14ac:dyDescent="0.25">
      <c r="B129" s="145" t="s">
        <v>93</v>
      </c>
      <c r="C129" s="146">
        <v>10487</v>
      </c>
      <c r="D129" s="147">
        <v>-0.84322489983854565</v>
      </c>
      <c r="E129" s="146">
        <v>52715</v>
      </c>
      <c r="F129" s="147">
        <f t="shared" si="29"/>
        <v>4.02669972346715</v>
      </c>
      <c r="G129" s="146">
        <v>58033</v>
      </c>
      <c r="H129" s="147">
        <f t="shared" si="30"/>
        <v>0.10088210186853841</v>
      </c>
      <c r="I129" s="146">
        <v>64734</v>
      </c>
      <c r="J129" s="147">
        <f t="shared" si="31"/>
        <v>0.11546878500163693</v>
      </c>
      <c r="K129" s="146">
        <v>69290</v>
      </c>
      <c r="L129" s="147">
        <f t="shared" si="32"/>
        <v>7.0380325640312602E-2</v>
      </c>
      <c r="M129" s="146"/>
      <c r="N129" s="147"/>
    </row>
    <row r="130" spans="2:15" x14ac:dyDescent="0.25">
      <c r="B130" s="145" t="s">
        <v>95</v>
      </c>
      <c r="C130" s="146">
        <v>8843</v>
      </c>
      <c r="D130" s="147">
        <v>-0.86797748615278958</v>
      </c>
      <c r="E130" s="146">
        <v>38812</v>
      </c>
      <c r="F130" s="147">
        <f t="shared" si="29"/>
        <v>3.3890082551170417</v>
      </c>
      <c r="G130" s="146">
        <v>61422</v>
      </c>
      <c r="H130" s="147">
        <f t="shared" si="30"/>
        <v>0.582551788106771</v>
      </c>
      <c r="I130" s="146">
        <v>58399</v>
      </c>
      <c r="J130" s="147">
        <f t="shared" si="31"/>
        <v>-4.921689296994558E-2</v>
      </c>
      <c r="K130" s="146">
        <v>63488</v>
      </c>
      <c r="L130" s="147">
        <f t="shared" si="32"/>
        <v>8.7141903114779318E-2</v>
      </c>
      <c r="M130" s="146"/>
      <c r="N130" s="147"/>
    </row>
    <row r="131" spans="2:15" ht="15.75" x14ac:dyDescent="0.25">
      <c r="B131" s="148" t="s">
        <v>32</v>
      </c>
      <c r="C131" s="149">
        <v>226701</v>
      </c>
      <c r="D131" s="150">
        <v>-0.73257435273133931</v>
      </c>
      <c r="E131" s="149">
        <v>182984</v>
      </c>
      <c r="F131" s="150">
        <f t="shared" si="29"/>
        <v>-0.19283990807274776</v>
      </c>
      <c r="G131" s="149">
        <v>740061</v>
      </c>
      <c r="H131" s="150">
        <f t="shared" si="30"/>
        <v>3.0444027893149128</v>
      </c>
      <c r="I131" s="149">
        <v>745732</v>
      </c>
      <c r="J131" s="150">
        <f t="shared" si="31"/>
        <v>7.6628818435238166E-3</v>
      </c>
      <c r="K131" s="149">
        <v>857461</v>
      </c>
      <c r="L131" s="150">
        <f t="shared" si="32"/>
        <v>0.1498246018676952</v>
      </c>
      <c r="M131" s="149">
        <v>281498</v>
      </c>
      <c r="N131" s="150">
        <v>7.2761570854213975E-2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280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tr">
        <f>CONCATENATE("var. ",RIGHT(E139,2),"/",RIGHT(E139-1,2))</f>
        <v>var. 21/20</v>
      </c>
      <c r="G140" s="144" t="s">
        <v>71</v>
      </c>
      <c r="H140" s="143" t="str">
        <f>CONCATENATE("var. ",RIGHT(G139,2),"/",RIGHT(G139-1,2))</f>
        <v>var. 22/21</v>
      </c>
      <c r="I140" s="144" t="s">
        <v>71</v>
      </c>
      <c r="J140" s="143" t="s">
        <v>249</v>
      </c>
      <c r="K140" s="144" t="s">
        <v>71</v>
      </c>
      <c r="L140" s="143" t="s">
        <v>249</v>
      </c>
      <c r="M140" s="144" t="s">
        <v>71</v>
      </c>
      <c r="N140" s="143" t="s">
        <v>275</v>
      </c>
    </row>
    <row r="141" spans="2:15" x14ac:dyDescent="0.25">
      <c r="B141" s="145" t="s">
        <v>73</v>
      </c>
      <c r="C141" s="146">
        <v>10425</v>
      </c>
      <c r="D141" s="147">
        <v>3.3303597977995869E-2</v>
      </c>
      <c r="E141" s="146">
        <v>1811</v>
      </c>
      <c r="F141" s="147">
        <f t="shared" ref="F141:F153" si="34">IFERROR(E141/C141-1,"-")</f>
        <v>-0.82628297362110315</v>
      </c>
      <c r="G141" s="146">
        <v>10166</v>
      </c>
      <c r="H141" s="147">
        <f t="shared" ref="H141:H153" si="35">IFERROR(G141/E141-1,"-")</f>
        <v>4.6134732192159031</v>
      </c>
      <c r="I141" s="146">
        <v>13510</v>
      </c>
      <c r="J141" s="147">
        <f t="shared" ref="J141:J153" si="36">IFERROR(I141/G141-1,"-")</f>
        <v>0.32893960259689159</v>
      </c>
      <c r="K141" s="146">
        <v>15426</v>
      </c>
      <c r="L141" s="147">
        <f t="shared" ref="L141:L153" si="37">IFERROR(K141/I141-1,"-")</f>
        <v>0.14182087342709115</v>
      </c>
      <c r="M141" s="146">
        <v>14398</v>
      </c>
      <c r="N141" s="147">
        <f t="shared" ref="N141:N144" si="38">IFERROR(M141/K141-1,"-")</f>
        <v>-6.6640736419032787E-2</v>
      </c>
    </row>
    <row r="142" spans="2:15" x14ac:dyDescent="0.25">
      <c r="B142" s="145" t="s">
        <v>75</v>
      </c>
      <c r="C142" s="146">
        <v>8886</v>
      </c>
      <c r="D142" s="147">
        <v>-0.10756251883097323</v>
      </c>
      <c r="E142" s="146">
        <v>1347</v>
      </c>
      <c r="F142" s="147">
        <f t="shared" si="34"/>
        <v>-0.8484132343011479</v>
      </c>
      <c r="G142" s="146">
        <v>9417</v>
      </c>
      <c r="H142" s="147">
        <f t="shared" si="35"/>
        <v>5.9910913140311806</v>
      </c>
      <c r="I142" s="146">
        <v>15201</v>
      </c>
      <c r="J142" s="147">
        <f t="shared" si="36"/>
        <v>0.6142083466071997</v>
      </c>
      <c r="K142" s="146">
        <v>18617</v>
      </c>
      <c r="L142" s="147">
        <f t="shared" si="37"/>
        <v>0.22472205775935783</v>
      </c>
      <c r="M142" s="146">
        <v>15634</v>
      </c>
      <c r="N142" s="147">
        <f t="shared" si="38"/>
        <v>-0.16022989740559701</v>
      </c>
    </row>
    <row r="143" spans="2:15" x14ac:dyDescent="0.25">
      <c r="B143" s="145" t="s">
        <v>77</v>
      </c>
      <c r="C143" s="146">
        <v>6218</v>
      </c>
      <c r="D143" s="147">
        <v>-0.40876675858134448</v>
      </c>
      <c r="E143" s="146">
        <v>2285</v>
      </c>
      <c r="F143" s="147">
        <f t="shared" si="34"/>
        <v>-0.63251849469282728</v>
      </c>
      <c r="G143" s="146">
        <v>11533</v>
      </c>
      <c r="H143" s="147">
        <f t="shared" si="35"/>
        <v>4.0472647702406999</v>
      </c>
      <c r="I143" s="146">
        <v>17535</v>
      </c>
      <c r="J143" s="147">
        <f t="shared" si="36"/>
        <v>0.52041966530824579</v>
      </c>
      <c r="K143" s="146">
        <v>27146</v>
      </c>
      <c r="L143" s="147">
        <f t="shared" si="37"/>
        <v>0.54810379241516971</v>
      </c>
      <c r="M143" s="146">
        <v>19555</v>
      </c>
      <c r="N143" s="147">
        <f t="shared" si="38"/>
        <v>-0.27963604214248872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1975</v>
      </c>
      <c r="F144" s="147" t="str">
        <f t="shared" si="34"/>
        <v>-</v>
      </c>
      <c r="G144" s="146">
        <v>11437</v>
      </c>
      <c r="H144" s="147">
        <f t="shared" si="35"/>
        <v>4.7908860759493672</v>
      </c>
      <c r="I144" s="146">
        <v>12234</v>
      </c>
      <c r="J144" s="147">
        <f t="shared" si="36"/>
        <v>6.9686106496458899E-2</v>
      </c>
      <c r="K144" s="146">
        <v>15780</v>
      </c>
      <c r="L144" s="147">
        <f t="shared" si="37"/>
        <v>0.28984796468857277</v>
      </c>
      <c r="M144" s="146">
        <v>16806</v>
      </c>
      <c r="N144" s="147">
        <f t="shared" si="38"/>
        <v>6.5019011406844074E-2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1716</v>
      </c>
      <c r="F145" s="147" t="str">
        <f t="shared" si="34"/>
        <v>-</v>
      </c>
      <c r="G145" s="146">
        <v>6863</v>
      </c>
      <c r="H145" s="147">
        <f t="shared" si="35"/>
        <v>2.9994172494172493</v>
      </c>
      <c r="I145" s="146">
        <v>12664</v>
      </c>
      <c r="J145" s="147">
        <f t="shared" si="36"/>
        <v>0.84525717616202822</v>
      </c>
      <c r="K145" s="146">
        <v>15299</v>
      </c>
      <c r="L145" s="147">
        <f t="shared" si="37"/>
        <v>0.20807012002526837</v>
      </c>
      <c r="M145" s="146"/>
      <c r="N145" s="147"/>
    </row>
    <row r="146" spans="1:15" x14ac:dyDescent="0.25">
      <c r="B146" s="145" t="s">
        <v>83</v>
      </c>
      <c r="C146" s="146">
        <v>0</v>
      </c>
      <c r="D146" s="147">
        <v>-1</v>
      </c>
      <c r="E146" s="146">
        <v>1838</v>
      </c>
      <c r="F146" s="147" t="str">
        <f t="shared" si="34"/>
        <v>-</v>
      </c>
      <c r="G146" s="146">
        <v>9733</v>
      </c>
      <c r="H146" s="147">
        <f t="shared" si="35"/>
        <v>4.2954298150163224</v>
      </c>
      <c r="I146" s="146">
        <v>14038</v>
      </c>
      <c r="J146" s="147">
        <f t="shared" si="36"/>
        <v>0.44230966813931993</v>
      </c>
      <c r="K146" s="146">
        <v>12045</v>
      </c>
      <c r="L146" s="147">
        <f t="shared" si="37"/>
        <v>-0.14197179085339795</v>
      </c>
      <c r="M146" s="146"/>
      <c r="N146" s="147"/>
    </row>
    <row r="147" spans="1:15" x14ac:dyDescent="0.25">
      <c r="B147" s="145" t="s">
        <v>85</v>
      </c>
      <c r="C147" s="146">
        <v>0</v>
      </c>
      <c r="D147" s="147">
        <v>-1</v>
      </c>
      <c r="E147" s="146">
        <v>4992</v>
      </c>
      <c r="F147" s="147" t="str">
        <f t="shared" si="34"/>
        <v>-</v>
      </c>
      <c r="G147" s="146">
        <v>9290</v>
      </c>
      <c r="H147" s="147">
        <f t="shared" si="35"/>
        <v>0.8609775641025641</v>
      </c>
      <c r="I147" s="146">
        <v>13679</v>
      </c>
      <c r="J147" s="147">
        <f t="shared" si="36"/>
        <v>0.47244348762109789</v>
      </c>
      <c r="K147" s="146">
        <v>11369</v>
      </c>
      <c r="L147" s="147">
        <f t="shared" si="37"/>
        <v>-0.16887199356678118</v>
      </c>
      <c r="M147" s="146"/>
      <c r="N147" s="147"/>
    </row>
    <row r="148" spans="1:15" x14ac:dyDescent="0.25">
      <c r="B148" s="145" t="s">
        <v>87</v>
      </c>
      <c r="C148" s="146">
        <v>6670</v>
      </c>
      <c r="D148" s="147">
        <v>-0.25715558525448268</v>
      </c>
      <c r="E148" s="146">
        <v>5971</v>
      </c>
      <c r="F148" s="147">
        <f t="shared" si="34"/>
        <v>-0.10479760119940029</v>
      </c>
      <c r="G148" s="146">
        <v>9424</v>
      </c>
      <c r="H148" s="147">
        <f t="shared" si="35"/>
        <v>0.57829509294925474</v>
      </c>
      <c r="I148" s="146">
        <v>15009</v>
      </c>
      <c r="J148" s="147">
        <f t="shared" si="36"/>
        <v>0.59263582342954169</v>
      </c>
      <c r="K148" s="146">
        <v>11599</v>
      </c>
      <c r="L148" s="147">
        <f t="shared" si="37"/>
        <v>-0.22719701512425883</v>
      </c>
      <c r="M148" s="146"/>
      <c r="N148" s="147"/>
    </row>
    <row r="149" spans="1:15" x14ac:dyDescent="0.25">
      <c r="B149" s="145" t="s">
        <v>89</v>
      </c>
      <c r="C149" s="146">
        <v>1355</v>
      </c>
      <c r="D149" s="147">
        <v>-0.86265963916480848</v>
      </c>
      <c r="E149" s="146">
        <v>6062</v>
      </c>
      <c r="F149" s="147">
        <f t="shared" si="34"/>
        <v>3.4738007380073803</v>
      </c>
      <c r="G149" s="146">
        <v>9609</v>
      </c>
      <c r="H149" s="147">
        <f t="shared" si="35"/>
        <v>0.58512042230287031</v>
      </c>
      <c r="I149" s="146">
        <v>12732</v>
      </c>
      <c r="J149" s="147">
        <f t="shared" si="36"/>
        <v>0.32500780518264127</v>
      </c>
      <c r="K149" s="146">
        <v>10309</v>
      </c>
      <c r="L149" s="147">
        <f t="shared" si="37"/>
        <v>-0.19030788564247569</v>
      </c>
      <c r="M149" s="146"/>
      <c r="N149" s="147"/>
    </row>
    <row r="150" spans="1:15" x14ac:dyDescent="0.25">
      <c r="A150" s="151"/>
      <c r="B150" s="145" t="s">
        <v>91</v>
      </c>
      <c r="C150" s="146">
        <v>926</v>
      </c>
      <c r="D150" s="147">
        <v>-0.91888577435178698</v>
      </c>
      <c r="E150" s="146">
        <v>12835</v>
      </c>
      <c r="F150" s="147">
        <f t="shared" si="34"/>
        <v>12.860691144708424</v>
      </c>
      <c r="G150" s="146">
        <v>12307</v>
      </c>
      <c r="H150" s="147">
        <f t="shared" si="35"/>
        <v>-4.1137514608492354E-2</v>
      </c>
      <c r="I150" s="146">
        <v>18958</v>
      </c>
      <c r="J150" s="147">
        <f t="shared" si="36"/>
        <v>0.5404241488583732</v>
      </c>
      <c r="K150" s="146">
        <v>17259</v>
      </c>
      <c r="L150" s="147">
        <f t="shared" si="37"/>
        <v>-8.9619158139044197E-2</v>
      </c>
      <c r="M150" s="146"/>
      <c r="N150" s="147"/>
    </row>
    <row r="151" spans="1:15" x14ac:dyDescent="0.25">
      <c r="B151" s="145" t="s">
        <v>93</v>
      </c>
      <c r="C151" s="146">
        <v>4663</v>
      </c>
      <c r="D151" s="147">
        <v>-0.5609227871939737</v>
      </c>
      <c r="E151" s="146">
        <v>15581</v>
      </c>
      <c r="F151" s="147">
        <f t="shared" si="34"/>
        <v>2.3414111087282867</v>
      </c>
      <c r="G151" s="146">
        <v>19260</v>
      </c>
      <c r="H151" s="147">
        <f t="shared" si="35"/>
        <v>0.23612091650086642</v>
      </c>
      <c r="I151" s="146">
        <v>19377</v>
      </c>
      <c r="J151" s="147">
        <f t="shared" si="36"/>
        <v>6.0747663551401487E-3</v>
      </c>
      <c r="K151" s="146">
        <v>20409</v>
      </c>
      <c r="L151" s="147">
        <f t="shared" si="37"/>
        <v>5.3259018423904569E-2</v>
      </c>
      <c r="M151" s="146"/>
      <c r="N151" s="147"/>
    </row>
    <row r="152" spans="1:15" x14ac:dyDescent="0.25">
      <c r="B152" s="145" t="s">
        <v>95</v>
      </c>
      <c r="C152" s="146">
        <v>3478</v>
      </c>
      <c r="D152" s="147">
        <v>-0.6711111111111111</v>
      </c>
      <c r="E152" s="146">
        <v>12912</v>
      </c>
      <c r="F152" s="147">
        <f t="shared" si="34"/>
        <v>2.7124784358826912</v>
      </c>
      <c r="G152" s="146">
        <v>13422</v>
      </c>
      <c r="H152" s="147">
        <f t="shared" si="35"/>
        <v>3.9498141263940578E-2</v>
      </c>
      <c r="I152" s="146">
        <v>16292</v>
      </c>
      <c r="J152" s="147">
        <f t="shared" si="36"/>
        <v>0.2138280435106541</v>
      </c>
      <c r="K152" s="146">
        <v>15069</v>
      </c>
      <c r="L152" s="147">
        <f t="shared" si="37"/>
        <v>-7.506751780014731E-2</v>
      </c>
      <c r="M152" s="146"/>
      <c r="N152" s="147"/>
    </row>
    <row r="153" spans="1:15" ht="15.75" x14ac:dyDescent="0.25">
      <c r="B153" s="148" t="s">
        <v>32</v>
      </c>
      <c r="C153" s="149">
        <v>45672</v>
      </c>
      <c r="D153" s="150">
        <v>-0.59856202371430323</v>
      </c>
      <c r="E153" s="149">
        <v>69325</v>
      </c>
      <c r="F153" s="150">
        <f t="shared" si="34"/>
        <v>0.51788842179015582</v>
      </c>
      <c r="G153" s="149">
        <v>132461</v>
      </c>
      <c r="H153" s="150">
        <f t="shared" si="35"/>
        <v>0.91072484673638665</v>
      </c>
      <c r="I153" s="149">
        <v>181229</v>
      </c>
      <c r="J153" s="150">
        <f t="shared" si="36"/>
        <v>0.36816874400767019</v>
      </c>
      <c r="K153" s="149">
        <v>190327</v>
      </c>
      <c r="L153" s="150">
        <f t="shared" si="37"/>
        <v>5.0201678539306682E-2</v>
      </c>
      <c r="M153" s="149">
        <v>66393</v>
      </c>
      <c r="N153" s="150">
        <v>-0.13740596863672383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tr">
        <f>CONCATENATE("var. ",RIGHT(E161,2),"/",RIGHT(E161-1,2))</f>
        <v>var. 21/20</v>
      </c>
      <c r="G162" s="144" t="s">
        <v>71</v>
      </c>
      <c r="H162" s="143" t="str">
        <f>CONCATENATE("var. ",RIGHT(G161,2),"/",RIGHT(G161-1,2))</f>
        <v>var. 22/21</v>
      </c>
      <c r="I162" s="144" t="s">
        <v>71</v>
      </c>
      <c r="J162" s="143" t="s">
        <v>249</v>
      </c>
      <c r="K162" s="144" t="s">
        <v>71</v>
      </c>
      <c r="L162" s="143" t="s">
        <v>249</v>
      </c>
      <c r="M162" s="144" t="s">
        <v>71</v>
      </c>
      <c r="N162" s="143" t="s">
        <v>275</v>
      </c>
    </row>
    <row r="163" spans="2:14" x14ac:dyDescent="0.25">
      <c r="B163" s="145" t="s">
        <v>73</v>
      </c>
      <c r="C163" s="146">
        <v>7789</v>
      </c>
      <c r="D163" s="147">
        <v>-0.20939910678034912</v>
      </c>
      <c r="E163" s="146">
        <v>6021</v>
      </c>
      <c r="F163" s="147">
        <f t="shared" ref="F163:F175" si="39">IFERROR(E163/C163-1,"-")</f>
        <v>-0.22698677622287844</v>
      </c>
      <c r="G163" s="146">
        <v>8832</v>
      </c>
      <c r="H163" s="147">
        <f t="shared" ref="H163:H175" si="40">IFERROR(G163/E163-1,"-")</f>
        <v>0.46686596910812161</v>
      </c>
      <c r="I163" s="146">
        <v>11164</v>
      </c>
      <c r="J163" s="147">
        <f t="shared" ref="J163:J175" si="41">IFERROR(I163/G163-1,"-")</f>
        <v>0.26403985507246386</v>
      </c>
      <c r="K163" s="146">
        <v>11995</v>
      </c>
      <c r="L163" s="147">
        <f t="shared" ref="L163:L175" si="42">IFERROR(K163/I163-1,"-")</f>
        <v>7.4435686134002088E-2</v>
      </c>
      <c r="M163" s="146">
        <v>11295</v>
      </c>
      <c r="N163" s="147">
        <f t="shared" ref="N163:N166" si="43">IFERROR(M163/K163-1,"-")</f>
        <v>-5.8357649020425173E-2</v>
      </c>
    </row>
    <row r="164" spans="2:14" x14ac:dyDescent="0.25">
      <c r="B164" s="145" t="s">
        <v>75</v>
      </c>
      <c r="C164" s="146">
        <v>9927</v>
      </c>
      <c r="D164" s="147">
        <v>-7.5870415192701546E-2</v>
      </c>
      <c r="E164" s="146">
        <v>4300</v>
      </c>
      <c r="F164" s="147">
        <f t="shared" si="39"/>
        <v>-0.56683791679258588</v>
      </c>
      <c r="G164" s="146">
        <v>17087</v>
      </c>
      <c r="H164" s="147">
        <f t="shared" si="40"/>
        <v>2.9737209302325582</v>
      </c>
      <c r="I164" s="146">
        <v>13725</v>
      </c>
      <c r="J164" s="147">
        <f t="shared" si="41"/>
        <v>-0.19675776906420084</v>
      </c>
      <c r="K164" s="146">
        <v>12570</v>
      </c>
      <c r="L164" s="147">
        <f t="shared" si="42"/>
        <v>-8.4153005464480901E-2</v>
      </c>
      <c r="M164" s="146">
        <v>14802</v>
      </c>
      <c r="N164" s="147">
        <f t="shared" si="43"/>
        <v>0.17756563245823398</v>
      </c>
    </row>
    <row r="165" spans="2:14" x14ac:dyDescent="0.25">
      <c r="B165" s="145" t="s">
        <v>77</v>
      </c>
      <c r="C165" s="146">
        <v>5151</v>
      </c>
      <c r="D165" s="147">
        <v>-0.46836618846114153</v>
      </c>
      <c r="E165" s="146">
        <v>4791</v>
      </c>
      <c r="F165" s="147">
        <f t="shared" si="39"/>
        <v>-6.9889341875363997E-2</v>
      </c>
      <c r="G165" s="146">
        <v>13393</v>
      </c>
      <c r="H165" s="147">
        <f t="shared" si="40"/>
        <v>1.7954498017115426</v>
      </c>
      <c r="I165" s="146">
        <v>12285</v>
      </c>
      <c r="J165" s="147">
        <f t="shared" si="41"/>
        <v>-8.2729784215635038E-2</v>
      </c>
      <c r="K165" s="146">
        <v>17270</v>
      </c>
      <c r="L165" s="147">
        <f t="shared" si="42"/>
        <v>0.40577940577940574</v>
      </c>
      <c r="M165" s="146">
        <v>13070</v>
      </c>
      <c r="N165" s="147">
        <f t="shared" si="43"/>
        <v>-0.24319629415170818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1921</v>
      </c>
      <c r="F166" s="147" t="str">
        <f t="shared" si="39"/>
        <v>-</v>
      </c>
      <c r="G166" s="146">
        <v>16101</v>
      </c>
      <c r="H166" s="147">
        <f t="shared" si="40"/>
        <v>7.3815720978656945</v>
      </c>
      <c r="I166" s="146">
        <v>17559</v>
      </c>
      <c r="J166" s="147">
        <f t="shared" si="41"/>
        <v>9.0553381777529252E-2</v>
      </c>
      <c r="K166" s="146">
        <v>18946</v>
      </c>
      <c r="L166" s="147">
        <f t="shared" si="42"/>
        <v>7.8990830912922139E-2</v>
      </c>
      <c r="M166" s="146">
        <v>13583</v>
      </c>
      <c r="N166" s="147">
        <f t="shared" si="43"/>
        <v>-0.28306766599809985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3880</v>
      </c>
      <c r="F167" s="147" t="str">
        <f t="shared" si="39"/>
        <v>-</v>
      </c>
      <c r="G167" s="146">
        <v>15637</v>
      </c>
      <c r="H167" s="147">
        <f t="shared" si="40"/>
        <v>3.0301546391752581</v>
      </c>
      <c r="I167" s="146">
        <v>15901</v>
      </c>
      <c r="J167" s="147">
        <f t="shared" si="41"/>
        <v>1.6883033830018546E-2</v>
      </c>
      <c r="K167" s="146">
        <v>17473</v>
      </c>
      <c r="L167" s="147">
        <f t="shared" si="42"/>
        <v>9.8861706810892347E-2</v>
      </c>
      <c r="M167" s="146"/>
      <c r="N167" s="147"/>
    </row>
    <row r="168" spans="2:14" x14ac:dyDescent="0.25">
      <c r="B168" s="145" t="s">
        <v>83</v>
      </c>
      <c r="C168" s="146">
        <v>0</v>
      </c>
      <c r="D168" s="147">
        <v>-1</v>
      </c>
      <c r="E168" s="146">
        <v>2242</v>
      </c>
      <c r="F168" s="147" t="str">
        <f t="shared" si="39"/>
        <v>-</v>
      </c>
      <c r="G168" s="146">
        <v>13362</v>
      </c>
      <c r="H168" s="147">
        <f t="shared" si="40"/>
        <v>4.9598572702943802</v>
      </c>
      <c r="I168" s="146">
        <v>11816</v>
      </c>
      <c r="J168" s="147">
        <f t="shared" si="41"/>
        <v>-0.1157012423289927</v>
      </c>
      <c r="K168" s="146">
        <v>11749</v>
      </c>
      <c r="L168" s="147">
        <f t="shared" si="42"/>
        <v>-5.6702775897088387E-3</v>
      </c>
      <c r="M168" s="146"/>
      <c r="N168" s="147"/>
    </row>
    <row r="169" spans="2:14" x14ac:dyDescent="0.25">
      <c r="B169" s="145" t="s">
        <v>85</v>
      </c>
      <c r="C169" s="146">
        <v>0</v>
      </c>
      <c r="D169" s="147">
        <v>-1</v>
      </c>
      <c r="E169" s="146">
        <v>7315</v>
      </c>
      <c r="F169" s="147" t="str">
        <f t="shared" si="39"/>
        <v>-</v>
      </c>
      <c r="G169" s="146">
        <v>15174</v>
      </c>
      <c r="H169" s="147">
        <f t="shared" si="40"/>
        <v>1.0743677375256322</v>
      </c>
      <c r="I169" s="146">
        <v>13315</v>
      </c>
      <c r="J169" s="147">
        <f t="shared" si="41"/>
        <v>-0.12251219190720974</v>
      </c>
      <c r="K169" s="146">
        <v>14161</v>
      </c>
      <c r="L169" s="147">
        <f t="shared" si="42"/>
        <v>6.353736387532849E-2</v>
      </c>
      <c r="M169" s="146"/>
      <c r="N169" s="147"/>
    </row>
    <row r="170" spans="2:14" x14ac:dyDescent="0.25">
      <c r="B170" s="145" t="s">
        <v>87</v>
      </c>
      <c r="C170" s="146">
        <v>6745</v>
      </c>
      <c r="D170" s="147">
        <v>-0.59416365824308071</v>
      </c>
      <c r="E170" s="146">
        <v>12347</v>
      </c>
      <c r="F170" s="147">
        <f t="shared" si="39"/>
        <v>0.83054114158636017</v>
      </c>
      <c r="G170" s="146">
        <v>18095</v>
      </c>
      <c r="H170" s="147">
        <f t="shared" si="40"/>
        <v>0.46553818741394681</v>
      </c>
      <c r="I170" s="146">
        <v>16431</v>
      </c>
      <c r="J170" s="147">
        <f t="shared" si="41"/>
        <v>-9.1959104725062191E-2</v>
      </c>
      <c r="K170" s="146">
        <v>16901</v>
      </c>
      <c r="L170" s="147">
        <f t="shared" si="42"/>
        <v>2.8604467165723291E-2</v>
      </c>
      <c r="M170" s="146"/>
      <c r="N170" s="147"/>
    </row>
    <row r="171" spans="2:14" x14ac:dyDescent="0.25">
      <c r="B171" s="145" t="s">
        <v>89</v>
      </c>
      <c r="C171" s="146">
        <v>2045</v>
      </c>
      <c r="D171" s="147">
        <v>-0.80853852635521017</v>
      </c>
      <c r="E171" s="146">
        <v>8592</v>
      </c>
      <c r="F171" s="147">
        <f t="shared" si="39"/>
        <v>3.2014669926650363</v>
      </c>
      <c r="G171" s="146">
        <v>11521</v>
      </c>
      <c r="H171" s="147">
        <f t="shared" si="40"/>
        <v>0.34089851024208562</v>
      </c>
      <c r="I171" s="146">
        <v>13438</v>
      </c>
      <c r="J171" s="147">
        <f t="shared" si="41"/>
        <v>0.16639180626681704</v>
      </c>
      <c r="K171" s="146">
        <v>10957</v>
      </c>
      <c r="L171" s="147">
        <f t="shared" si="42"/>
        <v>-0.18462568834648008</v>
      </c>
      <c r="M171" s="146"/>
      <c r="N171" s="147"/>
    </row>
    <row r="172" spans="2:14" x14ac:dyDescent="0.25">
      <c r="B172" s="145" t="s">
        <v>91</v>
      </c>
      <c r="C172" s="146">
        <v>5235</v>
      </c>
      <c r="D172" s="147">
        <v>-0.59702871218535902</v>
      </c>
      <c r="E172" s="146">
        <v>16798</v>
      </c>
      <c r="F172" s="147">
        <f t="shared" si="39"/>
        <v>2.2087870105062084</v>
      </c>
      <c r="G172" s="146">
        <v>17416</v>
      </c>
      <c r="H172" s="147">
        <f t="shared" si="40"/>
        <v>3.6790094058816614E-2</v>
      </c>
      <c r="I172" s="146">
        <v>15664</v>
      </c>
      <c r="J172" s="147">
        <f t="shared" si="41"/>
        <v>-0.10059715204409736</v>
      </c>
      <c r="K172" s="146">
        <v>17244</v>
      </c>
      <c r="L172" s="147">
        <f t="shared" si="42"/>
        <v>0.1008682328907049</v>
      </c>
      <c r="M172" s="146"/>
      <c r="N172" s="147"/>
    </row>
    <row r="173" spans="2:14" x14ac:dyDescent="0.25">
      <c r="B173" s="145" t="s">
        <v>93</v>
      </c>
      <c r="C173" s="146">
        <v>480</v>
      </c>
      <c r="D173" s="147">
        <v>-0.91957104557640745</v>
      </c>
      <c r="E173" s="146">
        <v>13867</v>
      </c>
      <c r="F173" s="147">
        <f t="shared" si="39"/>
        <v>27.889583333333334</v>
      </c>
      <c r="G173" s="146">
        <v>12685</v>
      </c>
      <c r="H173" s="147">
        <f t="shared" si="40"/>
        <v>-8.5238335616932281E-2</v>
      </c>
      <c r="I173" s="146">
        <v>10572</v>
      </c>
      <c r="J173" s="147">
        <f t="shared" si="41"/>
        <v>-0.16657469452108786</v>
      </c>
      <c r="K173" s="146">
        <v>7982</v>
      </c>
      <c r="L173" s="147">
        <f t="shared" si="42"/>
        <v>-0.24498675747256904</v>
      </c>
      <c r="M173" s="146"/>
      <c r="N173" s="147"/>
    </row>
    <row r="174" spans="2:14" x14ac:dyDescent="0.25">
      <c r="B174" s="145" t="s">
        <v>95</v>
      </c>
      <c r="C174" s="146">
        <v>3888</v>
      </c>
      <c r="D174" s="147">
        <v>-0.44433328569386876</v>
      </c>
      <c r="E174" s="146">
        <v>11942</v>
      </c>
      <c r="F174" s="147">
        <f t="shared" si="39"/>
        <v>2.0715020576131686</v>
      </c>
      <c r="G174" s="146">
        <v>11919</v>
      </c>
      <c r="H174" s="147">
        <f t="shared" si="40"/>
        <v>-1.9259755484843932E-3</v>
      </c>
      <c r="I174" s="146">
        <v>10446</v>
      </c>
      <c r="J174" s="147">
        <f t="shared" si="41"/>
        <v>-0.12358419330480741</v>
      </c>
      <c r="K174" s="146">
        <v>9423</v>
      </c>
      <c r="L174" s="147">
        <f t="shared" si="42"/>
        <v>-9.7932222860425022E-2</v>
      </c>
      <c r="M174" s="146"/>
      <c r="N174" s="147"/>
    </row>
    <row r="175" spans="2:14" ht="15.75" x14ac:dyDescent="0.25">
      <c r="B175" s="148" t="s">
        <v>32</v>
      </c>
      <c r="C175" s="149">
        <v>42455</v>
      </c>
      <c r="D175" s="150">
        <v>-0.68012085411612244</v>
      </c>
      <c r="E175" s="149">
        <v>94016</v>
      </c>
      <c r="F175" s="150">
        <f t="shared" si="39"/>
        <v>1.2144859262748793</v>
      </c>
      <c r="G175" s="149">
        <v>171222</v>
      </c>
      <c r="H175" s="150">
        <f t="shared" si="40"/>
        <v>0.82120064669843429</v>
      </c>
      <c r="I175" s="149">
        <v>162316</v>
      </c>
      <c r="J175" s="150">
        <f t="shared" si="41"/>
        <v>-5.2014343951127806E-2</v>
      </c>
      <c r="K175" s="149">
        <v>166671</v>
      </c>
      <c r="L175" s="150">
        <f t="shared" si="42"/>
        <v>2.6830380245939978E-2</v>
      </c>
      <c r="M175" s="149">
        <v>52750</v>
      </c>
      <c r="N175" s="150">
        <v>-0.13213010644773859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282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tr">
        <f>CONCATENATE("var. ",RIGHT(E183,2),"/",RIGHT(E183-1,2))</f>
        <v>var. 21/20</v>
      </c>
      <c r="G184" s="144" t="s">
        <v>71</v>
      </c>
      <c r="H184" s="143" t="str">
        <f>CONCATENATE("var. ",RIGHT(G183,2),"/",RIGHT(G183-1,2))</f>
        <v>var. 22/21</v>
      </c>
      <c r="I184" s="144" t="s">
        <v>71</v>
      </c>
      <c r="J184" s="143" t="s">
        <v>249</v>
      </c>
      <c r="K184" s="144" t="s">
        <v>71</v>
      </c>
      <c r="L184" s="143" t="s">
        <v>249</v>
      </c>
      <c r="M184" s="144" t="s">
        <v>71</v>
      </c>
      <c r="N184" s="143" t="s">
        <v>275</v>
      </c>
    </row>
    <row r="185" spans="1:15" x14ac:dyDescent="0.25">
      <c r="A185" s="151"/>
      <c r="B185" s="145" t="s">
        <v>73</v>
      </c>
      <c r="C185" s="146">
        <v>2917</v>
      </c>
      <c r="D185" s="147">
        <v>-0.1079510703363914</v>
      </c>
      <c r="E185" s="146">
        <v>1104</v>
      </c>
      <c r="F185" s="147">
        <f t="shared" ref="F185:F197" si="44">IFERROR(E185/C185-1,"-")</f>
        <v>-0.62152896811792946</v>
      </c>
      <c r="G185" s="146">
        <v>3577</v>
      </c>
      <c r="H185" s="147">
        <f t="shared" ref="H185:H197" si="45">IFERROR(G185/E185-1,"-")</f>
        <v>2.2400362318840581</v>
      </c>
      <c r="I185" s="146">
        <v>3157</v>
      </c>
      <c r="J185" s="147">
        <f t="shared" ref="J185:J197" si="46">IFERROR(I185/G185-1,"-")</f>
        <v>-0.11741682974559686</v>
      </c>
      <c r="K185" s="146">
        <v>3301</v>
      </c>
      <c r="L185" s="147">
        <f t="shared" ref="L185:L197" si="47">IFERROR(K185/I185-1,"-")</f>
        <v>4.5612923661704219E-2</v>
      </c>
      <c r="M185" s="146">
        <v>2559</v>
      </c>
      <c r="N185" s="147">
        <f t="shared" ref="N185:N188" si="48">IFERROR(M185/K185-1,"-")</f>
        <v>-0.22478036958497427</v>
      </c>
    </row>
    <row r="186" spans="1:15" x14ac:dyDescent="0.25">
      <c r="B186" s="145" t="s">
        <v>75</v>
      </c>
      <c r="C186" s="146">
        <v>2019</v>
      </c>
      <c r="D186" s="147">
        <v>-0.28480340063761955</v>
      </c>
      <c r="E186" s="146">
        <v>155</v>
      </c>
      <c r="F186" s="147">
        <f t="shared" si="44"/>
        <v>-0.92322932144626058</v>
      </c>
      <c r="G186" s="146">
        <v>2176</v>
      </c>
      <c r="H186" s="147">
        <f t="shared" si="45"/>
        <v>13.038709677419355</v>
      </c>
      <c r="I186" s="146">
        <v>3342</v>
      </c>
      <c r="J186" s="147">
        <f t="shared" si="46"/>
        <v>0.53584558823529416</v>
      </c>
      <c r="K186" s="146">
        <v>3536</v>
      </c>
      <c r="L186" s="147">
        <f t="shared" si="47"/>
        <v>5.8049072411729519E-2</v>
      </c>
      <c r="M186" s="146">
        <v>2201</v>
      </c>
      <c r="N186" s="147">
        <f t="shared" si="48"/>
        <v>-0.37754524886877827</v>
      </c>
    </row>
    <row r="187" spans="1:15" x14ac:dyDescent="0.25">
      <c r="B187" s="145" t="s">
        <v>77</v>
      </c>
      <c r="C187" s="146">
        <v>1630</v>
      </c>
      <c r="D187" s="147">
        <v>-0.5214327657075748</v>
      </c>
      <c r="E187" s="146">
        <v>105</v>
      </c>
      <c r="F187" s="147">
        <f t="shared" si="44"/>
        <v>-0.93558282208588961</v>
      </c>
      <c r="G187" s="146">
        <v>2516</v>
      </c>
      <c r="H187" s="147">
        <f t="shared" si="45"/>
        <v>22.961904761904762</v>
      </c>
      <c r="I187" s="146">
        <v>2951</v>
      </c>
      <c r="J187" s="147">
        <f t="shared" si="46"/>
        <v>0.17289348171701113</v>
      </c>
      <c r="K187" s="146">
        <v>4561</v>
      </c>
      <c r="L187" s="147">
        <f t="shared" si="47"/>
        <v>0.54557777024737386</v>
      </c>
      <c r="M187" s="146">
        <v>2940</v>
      </c>
      <c r="N187" s="147">
        <f t="shared" si="48"/>
        <v>-0.35540451655338745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172</v>
      </c>
      <c r="F188" s="147" t="str">
        <f t="shared" si="44"/>
        <v>-</v>
      </c>
      <c r="G188" s="146">
        <v>3467</v>
      </c>
      <c r="H188" s="147">
        <f t="shared" si="45"/>
        <v>19.156976744186046</v>
      </c>
      <c r="I188" s="146">
        <v>2782</v>
      </c>
      <c r="J188" s="147">
        <f t="shared" si="46"/>
        <v>-0.19757715604268822</v>
      </c>
      <c r="K188" s="146">
        <v>3507</v>
      </c>
      <c r="L188" s="147">
        <f t="shared" si="47"/>
        <v>0.26060388209920915</v>
      </c>
      <c r="M188" s="146">
        <v>3393</v>
      </c>
      <c r="N188" s="147">
        <f t="shared" si="48"/>
        <v>-3.2506415739948724E-2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579</v>
      </c>
      <c r="F189" s="147" t="str">
        <f t="shared" si="44"/>
        <v>-</v>
      </c>
      <c r="G189" s="146">
        <v>1313</v>
      </c>
      <c r="H189" s="147">
        <f t="shared" si="45"/>
        <v>1.2677029360967187</v>
      </c>
      <c r="I189" s="146">
        <v>3918</v>
      </c>
      <c r="J189" s="147">
        <f t="shared" si="46"/>
        <v>1.9840060929169838</v>
      </c>
      <c r="K189" s="146">
        <v>4860</v>
      </c>
      <c r="L189" s="147">
        <f t="shared" si="47"/>
        <v>0.24042879019908114</v>
      </c>
      <c r="M189" s="146"/>
      <c r="N189" s="147"/>
    </row>
    <row r="190" spans="1:15" x14ac:dyDescent="0.25">
      <c r="B190" s="145" t="s">
        <v>122</v>
      </c>
      <c r="C190" s="146">
        <v>0</v>
      </c>
      <c r="D190" s="147">
        <v>-1</v>
      </c>
      <c r="E190" s="146">
        <v>585</v>
      </c>
      <c r="F190" s="147" t="str">
        <f t="shared" si="44"/>
        <v>-</v>
      </c>
      <c r="G190" s="146">
        <v>1664</v>
      </c>
      <c r="H190" s="147">
        <f t="shared" si="45"/>
        <v>1.8444444444444446</v>
      </c>
      <c r="I190" s="146">
        <v>2826</v>
      </c>
      <c r="J190" s="147">
        <f t="shared" si="46"/>
        <v>0.69831730769230771</v>
      </c>
      <c r="K190" s="146">
        <v>4328</v>
      </c>
      <c r="L190" s="147">
        <f t="shared" si="47"/>
        <v>0.53149327671620661</v>
      </c>
      <c r="M190" s="146"/>
      <c r="N190" s="147"/>
    </row>
    <row r="191" spans="1:15" x14ac:dyDescent="0.25">
      <c r="B191" s="145" t="s">
        <v>85</v>
      </c>
      <c r="C191" s="146">
        <v>0</v>
      </c>
      <c r="D191" s="147">
        <v>-1</v>
      </c>
      <c r="E191" s="146">
        <v>1857</v>
      </c>
      <c r="F191" s="147" t="str">
        <f t="shared" si="44"/>
        <v>-</v>
      </c>
      <c r="G191" s="146">
        <v>4163</v>
      </c>
      <c r="H191" s="147">
        <f t="shared" si="45"/>
        <v>1.241787829833064</v>
      </c>
      <c r="I191" s="146">
        <v>4579</v>
      </c>
      <c r="J191" s="147">
        <f t="shared" si="46"/>
        <v>9.9927936584194077E-2</v>
      </c>
      <c r="K191" s="146">
        <v>4658</v>
      </c>
      <c r="L191" s="147">
        <f t="shared" si="47"/>
        <v>1.7252675256606231E-2</v>
      </c>
      <c r="M191" s="146"/>
      <c r="N191" s="147"/>
    </row>
    <row r="192" spans="1:15" x14ac:dyDescent="0.25">
      <c r="B192" s="145" t="s">
        <v>87</v>
      </c>
      <c r="C192" s="146">
        <v>2699</v>
      </c>
      <c r="D192" s="147">
        <v>-0.297501301405518</v>
      </c>
      <c r="E192" s="146">
        <v>2890</v>
      </c>
      <c r="F192" s="147">
        <f t="shared" si="44"/>
        <v>7.076695072248973E-2</v>
      </c>
      <c r="G192" s="146">
        <v>2347</v>
      </c>
      <c r="H192" s="147">
        <f t="shared" si="45"/>
        <v>-0.18788927335640138</v>
      </c>
      <c r="I192" s="146">
        <v>3754</v>
      </c>
      <c r="J192" s="147">
        <f t="shared" si="46"/>
        <v>0.59948870899020035</v>
      </c>
      <c r="K192" s="146">
        <v>3150</v>
      </c>
      <c r="L192" s="147">
        <f t="shared" si="47"/>
        <v>-0.16089504528502929</v>
      </c>
      <c r="M192" s="146"/>
      <c r="N192" s="147"/>
    </row>
    <row r="193" spans="2:15" x14ac:dyDescent="0.25">
      <c r="B193" s="145" t="s">
        <v>89</v>
      </c>
      <c r="C193" s="146">
        <v>1017</v>
      </c>
      <c r="D193" s="147">
        <v>-0.7048752176436448</v>
      </c>
      <c r="E193" s="146">
        <v>3158</v>
      </c>
      <c r="F193" s="147">
        <f t="shared" si="44"/>
        <v>2.105211406096362</v>
      </c>
      <c r="G193" s="146">
        <v>2357</v>
      </c>
      <c r="H193" s="147">
        <f t="shared" si="45"/>
        <v>-0.25364154528182392</v>
      </c>
      <c r="I193" s="146">
        <v>2600</v>
      </c>
      <c r="J193" s="147">
        <f t="shared" si="46"/>
        <v>0.10309715740347891</v>
      </c>
      <c r="K193" s="146">
        <v>1713</v>
      </c>
      <c r="L193" s="147">
        <f t="shared" si="47"/>
        <v>-0.34115384615384614</v>
      </c>
      <c r="M193" s="146"/>
      <c r="N193" s="147"/>
    </row>
    <row r="194" spans="2:15" x14ac:dyDescent="0.25">
      <c r="B194" s="145" t="s">
        <v>91</v>
      </c>
      <c r="C194" s="146">
        <v>641</v>
      </c>
      <c r="D194" s="147">
        <v>-0.73347193347193351</v>
      </c>
      <c r="E194" s="146">
        <v>2408</v>
      </c>
      <c r="F194" s="147">
        <f t="shared" si="44"/>
        <v>2.7566302652106085</v>
      </c>
      <c r="G194" s="146">
        <v>2416</v>
      </c>
      <c r="H194" s="147">
        <f t="shared" si="45"/>
        <v>3.3222591362125353E-3</v>
      </c>
      <c r="I194" s="146">
        <v>3994</v>
      </c>
      <c r="J194" s="147">
        <f t="shared" si="46"/>
        <v>0.6531456953642385</v>
      </c>
      <c r="K194" s="146">
        <v>2226</v>
      </c>
      <c r="L194" s="147">
        <f t="shared" si="47"/>
        <v>-0.44266399599399098</v>
      </c>
      <c r="M194" s="146"/>
      <c r="N194" s="147"/>
    </row>
    <row r="195" spans="2:15" x14ac:dyDescent="0.25">
      <c r="B195" s="145" t="s">
        <v>93</v>
      </c>
      <c r="C195" s="146">
        <v>395</v>
      </c>
      <c r="D195" s="147">
        <v>-0.85887817077527684</v>
      </c>
      <c r="E195" s="146">
        <v>4664</v>
      </c>
      <c r="F195" s="147">
        <f t="shared" si="44"/>
        <v>10.807594936708862</v>
      </c>
      <c r="G195" s="146">
        <v>3088</v>
      </c>
      <c r="H195" s="147">
        <f t="shared" si="45"/>
        <v>-0.33790737564322471</v>
      </c>
      <c r="I195" s="146">
        <v>3416</v>
      </c>
      <c r="J195" s="147">
        <f t="shared" si="46"/>
        <v>0.10621761658031081</v>
      </c>
      <c r="K195" s="146">
        <v>2752</v>
      </c>
      <c r="L195" s="147">
        <f t="shared" si="47"/>
        <v>-0.19437939110070257</v>
      </c>
      <c r="M195" s="146"/>
      <c r="N195" s="147"/>
    </row>
    <row r="196" spans="2:15" x14ac:dyDescent="0.25">
      <c r="B196" s="145" t="s">
        <v>95</v>
      </c>
      <c r="C196" s="146">
        <v>659</v>
      </c>
      <c r="D196" s="147">
        <v>-0.82552290177389465</v>
      </c>
      <c r="E196" s="146">
        <v>3131</v>
      </c>
      <c r="F196" s="147">
        <f t="shared" si="44"/>
        <v>3.7511380880121399</v>
      </c>
      <c r="G196" s="146">
        <v>3054</v>
      </c>
      <c r="H196" s="147">
        <f t="shared" si="45"/>
        <v>-2.459278185883107E-2</v>
      </c>
      <c r="I196" s="146">
        <v>3610</v>
      </c>
      <c r="J196" s="147">
        <f t="shared" si="46"/>
        <v>0.18205631958087753</v>
      </c>
      <c r="K196" s="146">
        <v>3325</v>
      </c>
      <c r="L196" s="147">
        <f t="shared" si="47"/>
        <v>-7.8947368421052655E-2</v>
      </c>
      <c r="M196" s="146"/>
      <c r="N196" s="147"/>
    </row>
    <row r="197" spans="2:15" ht="15.75" x14ac:dyDescent="0.25">
      <c r="B197" s="148" t="s">
        <v>32</v>
      </c>
      <c r="C197" s="149">
        <v>12571</v>
      </c>
      <c r="D197" s="150">
        <v>-0.67927031509121061</v>
      </c>
      <c r="E197" s="149">
        <v>20808</v>
      </c>
      <c r="F197" s="150">
        <f t="shared" si="44"/>
        <v>0.65523824675841214</v>
      </c>
      <c r="G197" s="149">
        <v>32138</v>
      </c>
      <c r="H197" s="150">
        <f t="shared" si="45"/>
        <v>0.5445021145713187</v>
      </c>
      <c r="I197" s="149">
        <v>40929</v>
      </c>
      <c r="J197" s="150">
        <f t="shared" si="46"/>
        <v>0.27353911257701169</v>
      </c>
      <c r="K197" s="149">
        <v>41917</v>
      </c>
      <c r="L197" s="150">
        <f t="shared" si="47"/>
        <v>2.4139363287644544E-2</v>
      </c>
      <c r="M197" s="149">
        <v>11093</v>
      </c>
      <c r="N197" s="150">
        <v>-0.2557531029855753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283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tr">
        <f>CONCATENATE("var. ",RIGHT(E205,2),"/",RIGHT(E205-1,2))</f>
        <v>var. 21/20</v>
      </c>
      <c r="G206" s="144" t="s">
        <v>71</v>
      </c>
      <c r="H206" s="143" t="str">
        <f>CONCATENATE("var. ",RIGHT(G205,2),"/",RIGHT(G205-1,2))</f>
        <v>var. 22/21</v>
      </c>
      <c r="I206" s="144" t="s">
        <v>71</v>
      </c>
      <c r="J206" s="143" t="s">
        <v>249</v>
      </c>
      <c r="K206" s="144" t="s">
        <v>71</v>
      </c>
      <c r="L206" s="143" t="s">
        <v>249</v>
      </c>
      <c r="M206" s="144" t="s">
        <v>71</v>
      </c>
      <c r="N206" s="143" t="s">
        <v>275</v>
      </c>
    </row>
    <row r="207" spans="2:15" x14ac:dyDescent="0.25">
      <c r="B207" s="145" t="s">
        <v>73</v>
      </c>
      <c r="C207" s="146">
        <v>2259</v>
      </c>
      <c r="D207" s="147">
        <v>-9.0945674044265568E-2</v>
      </c>
      <c r="E207" s="146">
        <v>192</v>
      </c>
      <c r="F207" s="147">
        <f t="shared" ref="F207:F219" si="49">IFERROR(E207/C207-1,"-")</f>
        <v>-0.91500664010624166</v>
      </c>
      <c r="G207" s="146">
        <v>5030</v>
      </c>
      <c r="H207" s="147">
        <f t="shared" ref="H207:H219" si="50">IFERROR(G207/E207-1,"-")</f>
        <v>25.197916666666668</v>
      </c>
      <c r="I207" s="146">
        <v>5017</v>
      </c>
      <c r="J207" s="147">
        <f t="shared" ref="J207:J219" si="51">IFERROR(I207/G207-1,"-")</f>
        <v>-2.5844930417494583E-3</v>
      </c>
      <c r="K207" s="146">
        <v>5560</v>
      </c>
      <c r="L207" s="147">
        <f t="shared" ref="L207:L219" si="52">IFERROR(K207/I207-1,"-")</f>
        <v>0.10823201116204895</v>
      </c>
      <c r="M207" s="146">
        <v>4517</v>
      </c>
      <c r="N207" s="147">
        <f t="shared" ref="N207:N210" si="53">IFERROR(M207/K207-1,"-")</f>
        <v>-0.18758992805755392</v>
      </c>
    </row>
    <row r="208" spans="2:15" x14ac:dyDescent="0.25">
      <c r="B208" s="145" t="s">
        <v>75</v>
      </c>
      <c r="C208" s="146">
        <v>1854</v>
      </c>
      <c r="D208" s="147">
        <v>-0.32311062431544357</v>
      </c>
      <c r="E208" s="146">
        <v>123</v>
      </c>
      <c r="F208" s="147">
        <f t="shared" si="49"/>
        <v>-0.93365695792880254</v>
      </c>
      <c r="G208" s="146">
        <v>4398</v>
      </c>
      <c r="H208" s="147">
        <f t="shared" si="50"/>
        <v>34.756097560975611</v>
      </c>
      <c r="I208" s="146">
        <v>4633</v>
      </c>
      <c r="J208" s="147">
        <f t="shared" si="51"/>
        <v>5.3433378808549259E-2</v>
      </c>
      <c r="K208" s="146">
        <v>6436</v>
      </c>
      <c r="L208" s="147">
        <f t="shared" si="52"/>
        <v>0.38916468810705807</v>
      </c>
      <c r="M208" s="146">
        <v>4373</v>
      </c>
      <c r="N208" s="147">
        <f t="shared" si="53"/>
        <v>-0.32054070851460537</v>
      </c>
    </row>
    <row r="209" spans="2:15" x14ac:dyDescent="0.25">
      <c r="B209" s="145" t="s">
        <v>77</v>
      </c>
      <c r="C209" s="146">
        <v>1287</v>
      </c>
      <c r="D209" s="147">
        <v>-0.52421441774491684</v>
      </c>
      <c r="E209" s="146">
        <v>99</v>
      </c>
      <c r="F209" s="147">
        <f t="shared" si="49"/>
        <v>-0.92307692307692313</v>
      </c>
      <c r="G209" s="146">
        <v>3695</v>
      </c>
      <c r="H209" s="147">
        <f t="shared" si="50"/>
        <v>36.323232323232325</v>
      </c>
      <c r="I209" s="146">
        <v>4750</v>
      </c>
      <c r="J209" s="147">
        <f t="shared" si="51"/>
        <v>0.28552097428958056</v>
      </c>
      <c r="K209" s="146">
        <v>4950</v>
      </c>
      <c r="L209" s="147">
        <f t="shared" si="52"/>
        <v>4.2105263157894646E-2</v>
      </c>
      <c r="M209" s="146">
        <v>4108</v>
      </c>
      <c r="N209" s="147">
        <f t="shared" si="53"/>
        <v>-0.17010101010101009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71</v>
      </c>
      <c r="F210" s="147" t="str">
        <f t="shared" si="49"/>
        <v>-</v>
      </c>
      <c r="G210" s="146">
        <v>5717</v>
      </c>
      <c r="H210" s="147">
        <f t="shared" si="50"/>
        <v>79.521126760563376</v>
      </c>
      <c r="I210" s="146">
        <v>7114</v>
      </c>
      <c r="J210" s="147">
        <f t="shared" si="51"/>
        <v>0.24435892950848337</v>
      </c>
      <c r="K210" s="146">
        <v>4758</v>
      </c>
      <c r="L210" s="147">
        <f t="shared" si="52"/>
        <v>-0.3311779589541749</v>
      </c>
      <c r="M210" s="146">
        <v>4247</v>
      </c>
      <c r="N210" s="147">
        <f t="shared" si="53"/>
        <v>-0.10739806641445981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171</v>
      </c>
      <c r="F211" s="147" t="str">
        <f t="shared" si="49"/>
        <v>-</v>
      </c>
      <c r="G211" s="146">
        <v>5879</v>
      </c>
      <c r="H211" s="147">
        <f t="shared" si="50"/>
        <v>33.380116959064324</v>
      </c>
      <c r="I211" s="146">
        <v>5786</v>
      </c>
      <c r="J211" s="147">
        <f t="shared" si="51"/>
        <v>-1.5819016839598521E-2</v>
      </c>
      <c r="K211" s="146">
        <v>5717</v>
      </c>
      <c r="L211" s="147">
        <f t="shared" si="52"/>
        <v>-1.1925337020394E-2</v>
      </c>
      <c r="M211" s="146"/>
      <c r="N211" s="147"/>
    </row>
    <row r="212" spans="2:15" x14ac:dyDescent="0.25">
      <c r="B212" s="145" t="s">
        <v>83</v>
      </c>
      <c r="C212" s="146">
        <v>0</v>
      </c>
      <c r="D212" s="147">
        <v>-1</v>
      </c>
      <c r="E212" s="146">
        <v>425</v>
      </c>
      <c r="F212" s="147" t="str">
        <f t="shared" si="49"/>
        <v>-</v>
      </c>
      <c r="G212" s="146">
        <v>4085</v>
      </c>
      <c r="H212" s="147">
        <f t="shared" si="50"/>
        <v>8.6117647058823525</v>
      </c>
      <c r="I212" s="146">
        <v>5430</v>
      </c>
      <c r="J212" s="147">
        <f t="shared" si="51"/>
        <v>0.32925336597307231</v>
      </c>
      <c r="K212" s="146">
        <v>5221</v>
      </c>
      <c r="L212" s="147">
        <f t="shared" si="52"/>
        <v>-3.8489871086556215E-2</v>
      </c>
      <c r="M212" s="146"/>
      <c r="N212" s="147"/>
    </row>
    <row r="213" spans="2:15" x14ac:dyDescent="0.25">
      <c r="B213" s="145" t="s">
        <v>85</v>
      </c>
      <c r="C213" s="146">
        <v>0</v>
      </c>
      <c r="D213" s="147">
        <v>-1</v>
      </c>
      <c r="E213" s="146">
        <v>768</v>
      </c>
      <c r="F213" s="147" t="str">
        <f t="shared" si="49"/>
        <v>-</v>
      </c>
      <c r="G213" s="146">
        <v>6948</v>
      </c>
      <c r="H213" s="147">
        <f t="shared" si="50"/>
        <v>8.046875</v>
      </c>
      <c r="I213" s="146">
        <v>8333</v>
      </c>
      <c r="J213" s="147">
        <f t="shared" si="51"/>
        <v>0.19933793897524477</v>
      </c>
      <c r="K213" s="146">
        <v>5284</v>
      </c>
      <c r="L213" s="147">
        <f t="shared" si="52"/>
        <v>-0.36589463578543147</v>
      </c>
      <c r="M213" s="146"/>
      <c r="N213" s="147"/>
    </row>
    <row r="214" spans="2:15" x14ac:dyDescent="0.25">
      <c r="B214" s="145" t="s">
        <v>87</v>
      </c>
      <c r="C214" s="146">
        <v>1357</v>
      </c>
      <c r="D214" s="147">
        <v>-0.6559330628803246</v>
      </c>
      <c r="E214" s="146">
        <v>1257</v>
      </c>
      <c r="F214" s="147">
        <f t="shared" si="49"/>
        <v>-7.3691967575534312E-2</v>
      </c>
      <c r="G214" s="146">
        <v>7259</v>
      </c>
      <c r="H214" s="147">
        <f t="shared" si="50"/>
        <v>4.7748607796340492</v>
      </c>
      <c r="I214" s="146">
        <v>11019</v>
      </c>
      <c r="J214" s="147">
        <f t="shared" si="51"/>
        <v>0.51797768287642931</v>
      </c>
      <c r="K214" s="146">
        <v>4873</v>
      </c>
      <c r="L214" s="147">
        <f t="shared" si="52"/>
        <v>-0.5577638624194573</v>
      </c>
      <c r="M214" s="146"/>
      <c r="N214" s="147"/>
    </row>
    <row r="215" spans="2:15" x14ac:dyDescent="0.25">
      <c r="B215" s="145" t="s">
        <v>89</v>
      </c>
      <c r="C215" s="146">
        <v>57</v>
      </c>
      <c r="D215" s="147">
        <v>-0.98171905067350862</v>
      </c>
      <c r="E215" s="146">
        <v>3326</v>
      </c>
      <c r="F215" s="147">
        <f t="shared" si="49"/>
        <v>57.350877192982459</v>
      </c>
      <c r="G215" s="146">
        <v>5770</v>
      </c>
      <c r="H215" s="147">
        <f t="shared" si="50"/>
        <v>0.73481659651232722</v>
      </c>
      <c r="I215" s="146">
        <v>7531</v>
      </c>
      <c r="J215" s="147">
        <f t="shared" si="51"/>
        <v>0.30519930675909879</v>
      </c>
      <c r="K215" s="146">
        <v>3763</v>
      </c>
      <c r="L215" s="147">
        <f t="shared" si="52"/>
        <v>-0.50033196122692869</v>
      </c>
      <c r="M215" s="146"/>
      <c r="N215" s="147"/>
    </row>
    <row r="216" spans="2:15" x14ac:dyDescent="0.25">
      <c r="B216" s="145" t="s">
        <v>91</v>
      </c>
      <c r="C216" s="146">
        <v>87</v>
      </c>
      <c r="D216" s="147">
        <v>-0.96919263456090654</v>
      </c>
      <c r="E216" s="146">
        <v>6408</v>
      </c>
      <c r="F216" s="147">
        <f t="shared" si="49"/>
        <v>72.65517241379311</v>
      </c>
      <c r="G216" s="146">
        <v>4458</v>
      </c>
      <c r="H216" s="147">
        <f t="shared" si="50"/>
        <v>-0.30430711610486894</v>
      </c>
      <c r="I216" s="146">
        <v>7404</v>
      </c>
      <c r="J216" s="147">
        <f t="shared" si="51"/>
        <v>0.66083445491251691</v>
      </c>
      <c r="K216" s="146">
        <v>5114</v>
      </c>
      <c r="L216" s="147">
        <f t="shared" si="52"/>
        <v>-0.3092922744462453</v>
      </c>
      <c r="M216" s="146"/>
      <c r="N216" s="147"/>
    </row>
    <row r="217" spans="2:15" x14ac:dyDescent="0.25">
      <c r="B217" s="145" t="s">
        <v>93</v>
      </c>
      <c r="C217" s="146">
        <v>659</v>
      </c>
      <c r="D217" s="147">
        <v>-0.72088098263447686</v>
      </c>
      <c r="E217" s="146">
        <v>5144</v>
      </c>
      <c r="F217" s="147">
        <f t="shared" si="49"/>
        <v>6.8057663125948409</v>
      </c>
      <c r="G217" s="146">
        <v>3763</v>
      </c>
      <c r="H217" s="147">
        <f t="shared" si="50"/>
        <v>-0.26846811819595651</v>
      </c>
      <c r="I217" s="146">
        <v>5727</v>
      </c>
      <c r="J217" s="147">
        <f t="shared" si="51"/>
        <v>0.52192399681105495</v>
      </c>
      <c r="K217" s="146">
        <v>3398</v>
      </c>
      <c r="L217" s="147">
        <f t="shared" si="52"/>
        <v>-0.40667015889645541</v>
      </c>
      <c r="M217" s="146"/>
      <c r="N217" s="147"/>
    </row>
    <row r="218" spans="2:15" x14ac:dyDescent="0.25">
      <c r="B218" s="145" t="s">
        <v>95</v>
      </c>
      <c r="C218" s="146">
        <v>515</v>
      </c>
      <c r="D218" s="147">
        <v>-0.84006211180124224</v>
      </c>
      <c r="E218" s="146">
        <v>4373</v>
      </c>
      <c r="F218" s="147">
        <f t="shared" si="49"/>
        <v>7.4912621359223301</v>
      </c>
      <c r="G218" s="146">
        <v>3879</v>
      </c>
      <c r="H218" s="147">
        <f t="shared" si="50"/>
        <v>-0.11296592728104271</v>
      </c>
      <c r="I218" s="146">
        <v>5808</v>
      </c>
      <c r="J218" s="147">
        <f t="shared" si="51"/>
        <v>0.49729311678267596</v>
      </c>
      <c r="K218" s="146">
        <v>3856</v>
      </c>
      <c r="L218" s="147">
        <f t="shared" si="52"/>
        <v>-0.33608815426997241</v>
      </c>
      <c r="M218" s="146"/>
      <c r="N218" s="147"/>
    </row>
    <row r="219" spans="2:15" ht="15.75" x14ac:dyDescent="0.25">
      <c r="B219" s="148" t="s">
        <v>32</v>
      </c>
      <c r="C219" s="149">
        <v>8958</v>
      </c>
      <c r="D219" s="150">
        <v>-0.76939710652319415</v>
      </c>
      <c r="E219" s="149">
        <v>22357</v>
      </c>
      <c r="F219" s="150">
        <f t="shared" si="49"/>
        <v>1.4957579816923419</v>
      </c>
      <c r="G219" s="149">
        <v>60881</v>
      </c>
      <c r="H219" s="150">
        <f t="shared" si="50"/>
        <v>1.7231292212729792</v>
      </c>
      <c r="I219" s="149">
        <v>78552</v>
      </c>
      <c r="J219" s="150">
        <f t="shared" si="51"/>
        <v>0.29025475928450595</v>
      </c>
      <c r="K219" s="149">
        <v>58930</v>
      </c>
      <c r="L219" s="150">
        <f t="shared" si="52"/>
        <v>-0.24979631327019047</v>
      </c>
      <c r="M219" s="149">
        <v>17245</v>
      </c>
      <c r="N219" s="150">
        <v>-0.20544600073719133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tr">
        <f>CONCATENATE("var. ",RIGHT(E227,2),"/",RIGHT(E227-1,2))</f>
        <v>var. 21/20</v>
      </c>
      <c r="G228" s="144" t="s">
        <v>71</v>
      </c>
      <c r="H228" s="143" t="str">
        <f>CONCATENATE("var. ",RIGHT(G227,2),"/",RIGHT(G227-1,2))</f>
        <v>var. 22/21</v>
      </c>
      <c r="I228" s="144" t="s">
        <v>71</v>
      </c>
      <c r="J228" s="143" t="s">
        <v>249</v>
      </c>
      <c r="K228" s="144" t="s">
        <v>71</v>
      </c>
      <c r="L228" s="143" t="s">
        <v>249</v>
      </c>
      <c r="M228" s="144" t="s">
        <v>71</v>
      </c>
      <c r="N228" s="143" t="s">
        <v>275</v>
      </c>
    </row>
    <row r="229" spans="2:15" x14ac:dyDescent="0.25">
      <c r="B229" s="145" t="s">
        <v>73</v>
      </c>
      <c r="C229" s="146">
        <v>4664</v>
      </c>
      <c r="D229" s="147">
        <v>0.40355100812518807</v>
      </c>
      <c r="E229" s="146">
        <v>95</v>
      </c>
      <c r="F229" s="147">
        <f t="shared" ref="F229:F241" si="54">IFERROR(E229/C229-1,"-")</f>
        <v>-0.97963121783876506</v>
      </c>
      <c r="G229" s="146">
        <v>3368</v>
      </c>
      <c r="H229" s="147">
        <f t="shared" ref="H229:H241" si="55">IFERROR(G229/E229-1,"-")</f>
        <v>34.452631578947368</v>
      </c>
      <c r="I229" s="146">
        <v>6826</v>
      </c>
      <c r="J229" s="147">
        <f t="shared" ref="J229:J241" si="56">IFERROR(I229/G229-1,"-")</f>
        <v>1.0267220902612828</v>
      </c>
      <c r="K229" s="146">
        <v>5393</v>
      </c>
      <c r="L229" s="147">
        <f t="shared" ref="L229:L241" si="57">IFERROR(K229/I229-1,"-")</f>
        <v>-0.20993261060650459</v>
      </c>
      <c r="M229" s="146">
        <v>5194</v>
      </c>
      <c r="N229" s="147">
        <f t="shared" ref="N229:N232" si="58">IFERROR(M229/K229-1,"-")</f>
        <v>-3.6899684776562247E-2</v>
      </c>
    </row>
    <row r="230" spans="2:15" x14ac:dyDescent="0.25">
      <c r="B230" s="145" t="s">
        <v>75</v>
      </c>
      <c r="C230" s="146">
        <v>7381</v>
      </c>
      <c r="D230" s="147">
        <v>1.1106662853874751</v>
      </c>
      <c r="E230" s="146">
        <v>36</v>
      </c>
      <c r="F230" s="147">
        <f t="shared" si="54"/>
        <v>-0.99512261211217989</v>
      </c>
      <c r="G230" s="146">
        <v>3577</v>
      </c>
      <c r="H230" s="147">
        <f t="shared" si="55"/>
        <v>98.361111111111114</v>
      </c>
      <c r="I230" s="146">
        <v>5937</v>
      </c>
      <c r="J230" s="147">
        <f t="shared" si="56"/>
        <v>0.65977075761811577</v>
      </c>
      <c r="K230" s="146">
        <v>5083</v>
      </c>
      <c r="L230" s="147">
        <f t="shared" si="57"/>
        <v>-0.14384369210038739</v>
      </c>
      <c r="M230" s="146">
        <v>4547</v>
      </c>
      <c r="N230" s="147">
        <f t="shared" si="58"/>
        <v>-0.10544953767460163</v>
      </c>
    </row>
    <row r="231" spans="2:15" x14ac:dyDescent="0.25">
      <c r="B231" s="145" t="s">
        <v>77</v>
      </c>
      <c r="C231" s="146">
        <v>3235</v>
      </c>
      <c r="D231" s="147">
        <v>-0.10163843376839765</v>
      </c>
      <c r="E231" s="146">
        <v>3</v>
      </c>
      <c r="F231" s="147">
        <f t="shared" si="54"/>
        <v>-0.9990726429675425</v>
      </c>
      <c r="G231" s="146">
        <v>4011</v>
      </c>
      <c r="H231" s="147">
        <f t="shared" si="55"/>
        <v>1336</v>
      </c>
      <c r="I231" s="146">
        <v>3783</v>
      </c>
      <c r="J231" s="147">
        <f t="shared" si="56"/>
        <v>-5.6843679880329123E-2</v>
      </c>
      <c r="K231" s="146">
        <v>4024</v>
      </c>
      <c r="L231" s="147">
        <f t="shared" si="57"/>
        <v>6.3706053396775042E-2</v>
      </c>
      <c r="M231" s="146">
        <v>5135</v>
      </c>
      <c r="N231" s="147">
        <f t="shared" si="58"/>
        <v>0.27609343936381703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0</v>
      </c>
      <c r="F232" s="147" t="str">
        <f t="shared" si="54"/>
        <v>-</v>
      </c>
      <c r="G232" s="146">
        <v>2697</v>
      </c>
      <c r="H232" s="147" t="str">
        <f t="shared" si="55"/>
        <v>-</v>
      </c>
      <c r="I232" s="146">
        <v>1857</v>
      </c>
      <c r="J232" s="147">
        <f t="shared" si="56"/>
        <v>-0.31145717463848721</v>
      </c>
      <c r="K232" s="146">
        <v>1498</v>
      </c>
      <c r="L232" s="147">
        <f t="shared" si="57"/>
        <v>-0.19332256327409802</v>
      </c>
      <c r="M232" s="146">
        <v>2670</v>
      </c>
      <c r="N232" s="147">
        <f t="shared" si="58"/>
        <v>0.78237650200267028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46</v>
      </c>
      <c r="F233" s="147" t="str">
        <f t="shared" si="54"/>
        <v>-</v>
      </c>
      <c r="G233" s="146">
        <v>98</v>
      </c>
      <c r="H233" s="147">
        <f t="shared" si="55"/>
        <v>1.1304347826086958</v>
      </c>
      <c r="I233" s="146">
        <v>46</v>
      </c>
      <c r="J233" s="147">
        <f t="shared" si="56"/>
        <v>-0.53061224489795911</v>
      </c>
      <c r="K233" s="146">
        <v>193</v>
      </c>
      <c r="L233" s="147">
        <f t="shared" si="57"/>
        <v>3.1956521739130439</v>
      </c>
      <c r="M233" s="146"/>
      <c r="N233" s="147"/>
    </row>
    <row r="234" spans="2:15" x14ac:dyDescent="0.25">
      <c r="B234" s="145" t="s">
        <v>83</v>
      </c>
      <c r="C234" s="146">
        <v>0</v>
      </c>
      <c r="D234" s="147">
        <v>-1</v>
      </c>
      <c r="E234" s="146">
        <v>20</v>
      </c>
      <c r="F234" s="147" t="str">
        <f t="shared" si="54"/>
        <v>-</v>
      </c>
      <c r="G234" s="146">
        <v>86</v>
      </c>
      <c r="H234" s="147">
        <f t="shared" si="55"/>
        <v>3.3</v>
      </c>
      <c r="I234" s="146">
        <v>6</v>
      </c>
      <c r="J234" s="147">
        <f t="shared" si="56"/>
        <v>-0.93023255813953487</v>
      </c>
      <c r="K234" s="146">
        <v>28</v>
      </c>
      <c r="L234" s="147">
        <f t="shared" si="57"/>
        <v>3.666666666666667</v>
      </c>
      <c r="M234" s="146"/>
      <c r="N234" s="147"/>
    </row>
    <row r="235" spans="2:15" x14ac:dyDescent="0.25">
      <c r="B235" s="145" t="s">
        <v>85</v>
      </c>
      <c r="C235" s="146">
        <v>0</v>
      </c>
      <c r="D235" s="147">
        <v>-1</v>
      </c>
      <c r="E235" s="146">
        <v>222</v>
      </c>
      <c r="F235" s="147" t="str">
        <f t="shared" si="54"/>
        <v>-</v>
      </c>
      <c r="G235" s="146">
        <v>683</v>
      </c>
      <c r="H235" s="147">
        <f t="shared" si="55"/>
        <v>2.0765765765765765</v>
      </c>
      <c r="I235" s="146">
        <v>35</v>
      </c>
      <c r="J235" s="147">
        <f t="shared" si="56"/>
        <v>-0.94875549048316254</v>
      </c>
      <c r="K235" s="146">
        <v>144</v>
      </c>
      <c r="L235" s="147">
        <f t="shared" si="57"/>
        <v>3.1142857142857139</v>
      </c>
      <c r="M235" s="146"/>
      <c r="N235" s="147"/>
    </row>
    <row r="236" spans="2:15" x14ac:dyDescent="0.25">
      <c r="B236" s="145" t="s">
        <v>87</v>
      </c>
      <c r="C236" s="146">
        <v>9</v>
      </c>
      <c r="D236" s="147">
        <v>-0.97280966767371602</v>
      </c>
      <c r="E236" s="146">
        <v>10</v>
      </c>
      <c r="F236" s="147">
        <f t="shared" si="54"/>
        <v>0.11111111111111116</v>
      </c>
      <c r="G236" s="146">
        <v>164</v>
      </c>
      <c r="H236" s="147">
        <f t="shared" si="55"/>
        <v>15.399999999999999</v>
      </c>
      <c r="I236" s="146">
        <v>110</v>
      </c>
      <c r="J236" s="147">
        <f t="shared" si="56"/>
        <v>-0.32926829268292679</v>
      </c>
      <c r="K236" s="146">
        <v>161</v>
      </c>
      <c r="L236" s="147">
        <f t="shared" si="57"/>
        <v>0.46363636363636362</v>
      </c>
      <c r="M236" s="146"/>
      <c r="N236" s="147"/>
    </row>
    <row r="237" spans="2:15" x14ac:dyDescent="0.25">
      <c r="B237" s="145" t="s">
        <v>89</v>
      </c>
      <c r="C237" s="146">
        <v>6</v>
      </c>
      <c r="D237" s="147">
        <v>-0.8666666666666667</v>
      </c>
      <c r="E237" s="146">
        <v>20</v>
      </c>
      <c r="F237" s="147">
        <f t="shared" si="54"/>
        <v>2.3333333333333335</v>
      </c>
      <c r="G237" s="146">
        <v>126</v>
      </c>
      <c r="H237" s="147">
        <f t="shared" si="55"/>
        <v>5.3</v>
      </c>
      <c r="I237" s="146">
        <v>46</v>
      </c>
      <c r="J237" s="147">
        <f t="shared" si="56"/>
        <v>-0.63492063492063489</v>
      </c>
      <c r="K237" s="146">
        <v>94</v>
      </c>
      <c r="L237" s="147">
        <f t="shared" si="57"/>
        <v>1.0434782608695654</v>
      </c>
      <c r="M237" s="146"/>
      <c r="N237" s="147"/>
    </row>
    <row r="238" spans="2:15" x14ac:dyDescent="0.25">
      <c r="B238" s="145" t="s">
        <v>91</v>
      </c>
      <c r="C238" s="146">
        <v>3</v>
      </c>
      <c r="D238" s="147">
        <v>-0.99818840579710144</v>
      </c>
      <c r="E238" s="146">
        <v>1715</v>
      </c>
      <c r="F238" s="147">
        <f t="shared" si="54"/>
        <v>570.66666666666663</v>
      </c>
      <c r="G238" s="146">
        <v>539</v>
      </c>
      <c r="H238" s="147">
        <f t="shared" si="55"/>
        <v>-0.68571428571428572</v>
      </c>
      <c r="I238" s="146">
        <v>545</v>
      </c>
      <c r="J238" s="147">
        <f t="shared" si="56"/>
        <v>1.1131725417439675E-2</v>
      </c>
      <c r="K238" s="146">
        <v>1114</v>
      </c>
      <c r="L238" s="147">
        <f t="shared" si="57"/>
        <v>1.0440366972477064</v>
      </c>
      <c r="M238" s="146"/>
      <c r="N238" s="147"/>
    </row>
    <row r="239" spans="2:15" x14ac:dyDescent="0.25">
      <c r="B239" s="145" t="s">
        <v>93</v>
      </c>
      <c r="C239" s="146">
        <v>11</v>
      </c>
      <c r="D239" s="147">
        <v>-0.99543757776856079</v>
      </c>
      <c r="E239" s="146">
        <v>3877</v>
      </c>
      <c r="F239" s="147">
        <f t="shared" si="54"/>
        <v>351.45454545454544</v>
      </c>
      <c r="G239" s="146">
        <v>5248</v>
      </c>
      <c r="H239" s="147">
        <f t="shared" si="55"/>
        <v>0.35362393603301512</v>
      </c>
      <c r="I239" s="146">
        <v>4889</v>
      </c>
      <c r="J239" s="147">
        <f t="shared" si="56"/>
        <v>-6.8407012195121908E-2</v>
      </c>
      <c r="K239" s="146">
        <v>3947</v>
      </c>
      <c r="L239" s="147">
        <f t="shared" si="57"/>
        <v>-0.19267743914911029</v>
      </c>
      <c r="M239" s="146"/>
      <c r="N239" s="147"/>
    </row>
    <row r="240" spans="2:15" x14ac:dyDescent="0.25">
      <c r="B240" s="145" t="s">
        <v>95</v>
      </c>
      <c r="C240" s="146">
        <v>51</v>
      </c>
      <c r="D240" s="147">
        <v>-0.97949336550060317</v>
      </c>
      <c r="E240" s="146">
        <v>3914</v>
      </c>
      <c r="F240" s="147">
        <f t="shared" si="54"/>
        <v>75.745098039215691</v>
      </c>
      <c r="G240" s="146">
        <v>4094</v>
      </c>
      <c r="H240" s="147">
        <f t="shared" si="55"/>
        <v>4.598875830352589E-2</v>
      </c>
      <c r="I240" s="146">
        <v>4075</v>
      </c>
      <c r="J240" s="147">
        <f t="shared" si="56"/>
        <v>-4.6409379579872567E-3</v>
      </c>
      <c r="K240" s="146">
        <v>4912</v>
      </c>
      <c r="L240" s="147">
        <f t="shared" si="57"/>
        <v>0.20539877300613507</v>
      </c>
      <c r="M240" s="146"/>
      <c r="N240" s="147"/>
    </row>
    <row r="241" spans="2:15" ht="15.75" x14ac:dyDescent="0.25">
      <c r="B241" s="148" t="s">
        <v>32</v>
      </c>
      <c r="C241" s="149">
        <v>15372</v>
      </c>
      <c r="D241" s="150">
        <v>-0.17713184519030034</v>
      </c>
      <c r="E241" s="149">
        <v>9958</v>
      </c>
      <c r="F241" s="150">
        <f t="shared" si="54"/>
        <v>-0.35219880301847517</v>
      </c>
      <c r="G241" s="149">
        <v>24691</v>
      </c>
      <c r="H241" s="150">
        <f t="shared" si="55"/>
        <v>1.4795139586262303</v>
      </c>
      <c r="I241" s="149">
        <v>28155</v>
      </c>
      <c r="J241" s="150">
        <f t="shared" si="56"/>
        <v>0.14029403426349685</v>
      </c>
      <c r="K241" s="149">
        <v>26591</v>
      </c>
      <c r="L241" s="150">
        <f t="shared" si="57"/>
        <v>-5.554963594388207E-2</v>
      </c>
      <c r="M241" s="149">
        <v>17546</v>
      </c>
      <c r="N241" s="150">
        <v>9.676209526190771E-2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tr">
        <f>CONCATENATE("var. ",RIGHT(E253,2),"/",RIGHT(E253-1,2))</f>
        <v>var. 21/20</v>
      </c>
      <c r="G254" s="144" t="s">
        <v>71</v>
      </c>
      <c r="H254" s="143" t="str">
        <f>CONCATENATE("var. ",RIGHT(G253,2),"/",RIGHT(G253-1,2))</f>
        <v>var. 22/21</v>
      </c>
      <c r="I254" s="144" t="s">
        <v>71</v>
      </c>
      <c r="J254" s="143" t="s">
        <v>249</v>
      </c>
      <c r="K254" s="144" t="s">
        <v>71</v>
      </c>
      <c r="L254" s="143" t="s">
        <v>249</v>
      </c>
      <c r="M254" s="144" t="s">
        <v>71</v>
      </c>
      <c r="N254" s="143" t="s">
        <v>275</v>
      </c>
    </row>
    <row r="255" spans="2:15" x14ac:dyDescent="0.25">
      <c r="B255" s="145" t="s">
        <v>73</v>
      </c>
      <c r="C255" s="146">
        <v>9860</v>
      </c>
      <c r="D255" s="147">
        <v>-0.18512396694214872</v>
      </c>
      <c r="E255" s="146">
        <v>61</v>
      </c>
      <c r="F255" s="147">
        <f t="shared" ref="F255:H267" si="59">IFERROR(E255/C255-1,"-")</f>
        <v>-0.9938133874239351</v>
      </c>
      <c r="G255" s="146">
        <v>1650</v>
      </c>
      <c r="H255" s="147">
        <f t="shared" si="59"/>
        <v>26.049180327868854</v>
      </c>
      <c r="I255" s="146">
        <v>4002</v>
      </c>
      <c r="J255" s="147">
        <f t="shared" ref="J255:J267" si="60">IFERROR(I255/G255-1,"-")</f>
        <v>1.4254545454545453</v>
      </c>
      <c r="K255" s="146">
        <v>3362</v>
      </c>
      <c r="L255" s="147">
        <f t="shared" ref="L255:L267" si="61">IFERROR(K255/I255-1,"-")</f>
        <v>-0.15992003998001003</v>
      </c>
      <c r="M255" s="146">
        <v>2656</v>
      </c>
      <c r="N255" s="147">
        <f t="shared" ref="N255:N258" si="62">IFERROR(M255/K255-1,"-")</f>
        <v>-0.20999405116002379</v>
      </c>
    </row>
    <row r="256" spans="2:15" x14ac:dyDescent="0.25">
      <c r="B256" s="145" t="s">
        <v>75</v>
      </c>
      <c r="C256" s="146">
        <v>14874</v>
      </c>
      <c r="D256" s="147">
        <v>0.75649504015115721</v>
      </c>
      <c r="E256" s="146">
        <v>35</v>
      </c>
      <c r="F256" s="147">
        <f t="shared" si="59"/>
        <v>-0.99764690063197525</v>
      </c>
      <c r="G256" s="146">
        <v>1120</v>
      </c>
      <c r="H256" s="147">
        <f t="shared" si="59"/>
        <v>31</v>
      </c>
      <c r="I256" s="146">
        <v>3629</v>
      </c>
      <c r="J256" s="147">
        <f t="shared" si="60"/>
        <v>2.2401785714285714</v>
      </c>
      <c r="K256" s="146">
        <v>3238</v>
      </c>
      <c r="L256" s="147">
        <f t="shared" si="61"/>
        <v>-0.10774317993937721</v>
      </c>
      <c r="M256" s="146">
        <v>2572</v>
      </c>
      <c r="N256" s="147">
        <f t="shared" si="62"/>
        <v>-0.2056825200741198</v>
      </c>
    </row>
    <row r="257" spans="2:14" x14ac:dyDescent="0.25">
      <c r="B257" s="145" t="s">
        <v>77</v>
      </c>
      <c r="C257" s="146">
        <v>4046</v>
      </c>
      <c r="D257" s="147">
        <v>-0.47631374579342478</v>
      </c>
      <c r="E257" s="146">
        <v>64</v>
      </c>
      <c r="F257" s="147">
        <f t="shared" si="59"/>
        <v>-0.98418190805734063</v>
      </c>
      <c r="G257" s="146">
        <v>2215</v>
      </c>
      <c r="H257" s="147">
        <f t="shared" si="59"/>
        <v>33.609375</v>
      </c>
      <c r="I257" s="146">
        <v>2337</v>
      </c>
      <c r="J257" s="147">
        <f t="shared" si="60"/>
        <v>5.5079006772009054E-2</v>
      </c>
      <c r="K257" s="146">
        <v>2853</v>
      </c>
      <c r="L257" s="147">
        <f t="shared" si="61"/>
        <v>0.22079589216944795</v>
      </c>
      <c r="M257" s="146">
        <v>2401</v>
      </c>
      <c r="N257" s="147">
        <f t="shared" si="62"/>
        <v>-0.15842972309849279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0</v>
      </c>
      <c r="F258" s="147" t="str">
        <f t="shared" si="59"/>
        <v>-</v>
      </c>
      <c r="G258" s="146">
        <v>1354</v>
      </c>
      <c r="H258" s="147" t="str">
        <f t="shared" si="59"/>
        <v>-</v>
      </c>
      <c r="I258" s="146">
        <v>2417</v>
      </c>
      <c r="J258" s="147">
        <f t="shared" si="60"/>
        <v>0.78508124076809449</v>
      </c>
      <c r="K258" s="146">
        <v>920</v>
      </c>
      <c r="L258" s="147">
        <f t="shared" si="61"/>
        <v>-0.61936284650393048</v>
      </c>
      <c r="M258" s="146">
        <v>897</v>
      </c>
      <c r="N258" s="147">
        <f t="shared" si="62"/>
        <v>-2.5000000000000022E-2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11</v>
      </c>
      <c r="F259" s="147" t="str">
        <f t="shared" si="59"/>
        <v>-</v>
      </c>
      <c r="G259" s="146">
        <v>12</v>
      </c>
      <c r="H259" s="147">
        <f t="shared" si="59"/>
        <v>9.0909090909090828E-2</v>
      </c>
      <c r="I259" s="146">
        <v>133</v>
      </c>
      <c r="J259" s="147">
        <f t="shared" si="60"/>
        <v>10.083333333333334</v>
      </c>
      <c r="K259" s="146">
        <v>71</v>
      </c>
      <c r="L259" s="147">
        <f t="shared" si="61"/>
        <v>-0.46616541353383456</v>
      </c>
      <c r="M259" s="146"/>
      <c r="N259" s="147"/>
    </row>
    <row r="260" spans="2:14" x14ac:dyDescent="0.25">
      <c r="B260" s="145" t="s">
        <v>83</v>
      </c>
      <c r="C260" s="146">
        <v>0</v>
      </c>
      <c r="D260" s="147">
        <v>-1</v>
      </c>
      <c r="E260" s="146">
        <v>11</v>
      </c>
      <c r="F260" s="147" t="str">
        <f t="shared" si="59"/>
        <v>-</v>
      </c>
      <c r="G260" s="146">
        <v>46</v>
      </c>
      <c r="H260" s="147">
        <f t="shared" si="59"/>
        <v>3.1818181818181817</v>
      </c>
      <c r="I260" s="146">
        <v>42</v>
      </c>
      <c r="J260" s="147">
        <f t="shared" si="60"/>
        <v>-8.6956521739130488E-2</v>
      </c>
      <c r="K260" s="146">
        <v>24</v>
      </c>
      <c r="L260" s="147">
        <f t="shared" si="61"/>
        <v>-0.4285714285714286</v>
      </c>
      <c r="M260" s="146"/>
      <c r="N260" s="147"/>
    </row>
    <row r="261" spans="2:14" x14ac:dyDescent="0.25">
      <c r="B261" s="145" t="s">
        <v>85</v>
      </c>
      <c r="C261" s="146">
        <v>0</v>
      </c>
      <c r="D261" s="147">
        <v>-1</v>
      </c>
      <c r="E261" s="146">
        <v>24</v>
      </c>
      <c r="F261" s="147" t="str">
        <f t="shared" si="59"/>
        <v>-</v>
      </c>
      <c r="G261" s="146">
        <v>101</v>
      </c>
      <c r="H261" s="147">
        <f t="shared" si="59"/>
        <v>3.208333333333333</v>
      </c>
      <c r="I261" s="146">
        <v>112</v>
      </c>
      <c r="J261" s="147">
        <f t="shared" si="60"/>
        <v>0.10891089108910901</v>
      </c>
      <c r="K261" s="146">
        <v>146</v>
      </c>
      <c r="L261" s="147">
        <f t="shared" si="61"/>
        <v>0.3035714285714286</v>
      </c>
      <c r="M261" s="146"/>
      <c r="N261" s="147"/>
    </row>
    <row r="262" spans="2:14" x14ac:dyDescent="0.25">
      <c r="B262" s="145" t="s">
        <v>87</v>
      </c>
      <c r="C262" s="146">
        <v>17</v>
      </c>
      <c r="D262" s="147">
        <v>-0.90555555555555556</v>
      </c>
      <c r="E262" s="146">
        <v>0</v>
      </c>
      <c r="F262" s="147">
        <f t="shared" si="59"/>
        <v>-1</v>
      </c>
      <c r="G262" s="146">
        <v>101</v>
      </c>
      <c r="H262" s="147" t="str">
        <f t="shared" si="59"/>
        <v>-</v>
      </c>
      <c r="I262" s="146">
        <v>188</v>
      </c>
      <c r="J262" s="147">
        <f t="shared" si="60"/>
        <v>0.86138613861386149</v>
      </c>
      <c r="K262" s="146">
        <v>3</v>
      </c>
      <c r="L262" s="147">
        <f t="shared" si="61"/>
        <v>-0.98404255319148937</v>
      </c>
      <c r="M262" s="146"/>
      <c r="N262" s="147"/>
    </row>
    <row r="263" spans="2:14" x14ac:dyDescent="0.25">
      <c r="B263" s="145" t="s">
        <v>89</v>
      </c>
      <c r="C263" s="146">
        <v>0</v>
      </c>
      <c r="D263" s="147">
        <v>-1</v>
      </c>
      <c r="E263" s="146">
        <v>0</v>
      </c>
      <c r="F263" s="147" t="str">
        <f t="shared" si="59"/>
        <v>-</v>
      </c>
      <c r="G263" s="146">
        <v>15</v>
      </c>
      <c r="H263" s="147" t="str">
        <f t="shared" si="59"/>
        <v>-</v>
      </c>
      <c r="I263" s="146">
        <v>53</v>
      </c>
      <c r="J263" s="147">
        <f t="shared" si="60"/>
        <v>2.5333333333333332</v>
      </c>
      <c r="K263" s="146">
        <v>102</v>
      </c>
      <c r="L263" s="147">
        <f t="shared" si="61"/>
        <v>0.92452830188679247</v>
      </c>
      <c r="M263" s="146"/>
      <c r="N263" s="147"/>
    </row>
    <row r="264" spans="2:14" x14ac:dyDescent="0.25">
      <c r="B264" s="145" t="s">
        <v>91</v>
      </c>
      <c r="C264" s="146">
        <v>331</v>
      </c>
      <c r="D264" s="147">
        <v>-0.79780085522296884</v>
      </c>
      <c r="E264" s="146">
        <v>446</v>
      </c>
      <c r="F264" s="147">
        <f t="shared" si="59"/>
        <v>0.34743202416918439</v>
      </c>
      <c r="G264" s="146">
        <v>612</v>
      </c>
      <c r="H264" s="147">
        <f t="shared" si="59"/>
        <v>0.37219730941704032</v>
      </c>
      <c r="I264" s="146">
        <v>560</v>
      </c>
      <c r="J264" s="147">
        <f t="shared" si="60"/>
        <v>-8.496732026143794E-2</v>
      </c>
      <c r="K264" s="146">
        <v>1129</v>
      </c>
      <c r="L264" s="147">
        <f t="shared" si="61"/>
        <v>1.0160714285714287</v>
      </c>
      <c r="M264" s="146"/>
      <c r="N264" s="147"/>
    </row>
    <row r="265" spans="2:14" x14ac:dyDescent="0.25">
      <c r="B265" s="145" t="s">
        <v>93</v>
      </c>
      <c r="C265" s="146">
        <v>300</v>
      </c>
      <c r="D265" s="147">
        <v>-0.95227489659560927</v>
      </c>
      <c r="E265" s="146">
        <v>2974</v>
      </c>
      <c r="F265" s="147">
        <f t="shared" si="59"/>
        <v>8.913333333333334</v>
      </c>
      <c r="G265" s="146">
        <v>2952</v>
      </c>
      <c r="H265" s="147">
        <f t="shared" si="59"/>
        <v>-7.3974445191661298E-3</v>
      </c>
      <c r="I265" s="146">
        <v>3991</v>
      </c>
      <c r="J265" s="147">
        <f t="shared" si="60"/>
        <v>0.35196476964769641</v>
      </c>
      <c r="K265" s="146">
        <v>3568</v>
      </c>
      <c r="L265" s="147">
        <f t="shared" si="61"/>
        <v>-0.10598847406664991</v>
      </c>
      <c r="M265" s="146"/>
      <c r="N265" s="147"/>
    </row>
    <row r="266" spans="2:14" x14ac:dyDescent="0.25">
      <c r="B266" s="145" t="s">
        <v>95</v>
      </c>
      <c r="C266" s="146">
        <v>55</v>
      </c>
      <c r="D266" s="147">
        <v>-0.99095394736842102</v>
      </c>
      <c r="E266" s="146">
        <v>2732</v>
      </c>
      <c r="F266" s="147">
        <f t="shared" si="59"/>
        <v>48.672727272727272</v>
      </c>
      <c r="G266" s="146">
        <v>4086</v>
      </c>
      <c r="H266" s="147">
        <f t="shared" si="59"/>
        <v>0.49560761346998539</v>
      </c>
      <c r="I266" s="146">
        <v>3911</v>
      </c>
      <c r="J266" s="147">
        <f t="shared" si="60"/>
        <v>-4.2829172785119884E-2</v>
      </c>
      <c r="K266" s="146">
        <v>3681</v>
      </c>
      <c r="L266" s="147">
        <f t="shared" si="61"/>
        <v>-5.8808488877524878E-2</v>
      </c>
      <c r="M266" s="146"/>
      <c r="N266" s="147"/>
    </row>
    <row r="267" spans="2:14" ht="15.75" x14ac:dyDescent="0.25">
      <c r="B267" s="148" t="s">
        <v>32</v>
      </c>
      <c r="C267" s="149">
        <v>29519</v>
      </c>
      <c r="D267" s="150">
        <v>-0.38350528382273086</v>
      </c>
      <c r="E267" s="149">
        <v>6358</v>
      </c>
      <c r="F267" s="150">
        <f t="shared" si="59"/>
        <v>-0.78461329990853346</v>
      </c>
      <c r="G267" s="149">
        <v>14264</v>
      </c>
      <c r="H267" s="150">
        <f t="shared" si="59"/>
        <v>1.2434727901855931</v>
      </c>
      <c r="I267" s="149">
        <v>21375</v>
      </c>
      <c r="J267" s="150">
        <f t="shared" si="60"/>
        <v>0.49852776219854178</v>
      </c>
      <c r="K267" s="149">
        <v>19097</v>
      </c>
      <c r="L267" s="150">
        <f t="shared" si="61"/>
        <v>-0.10657309941520465</v>
      </c>
      <c r="M267" s="149">
        <v>8526</v>
      </c>
      <c r="N267" s="150">
        <v>-0.17805842090041457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6919-68A3-47AB-9E79-18ED3BFF44DD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157800</v>
      </c>
      <c r="D9" s="147">
        <v>9.3902719852620997E-3</v>
      </c>
      <c r="E9" s="146">
        <v>26469</v>
      </c>
      <c r="F9" s="147">
        <f t="shared" ref="F9:L21" si="0">IFERROR(E9/C9-1,"-")</f>
        <v>-0.83226235741444865</v>
      </c>
      <c r="G9" s="146">
        <v>114870</v>
      </c>
      <c r="H9" s="147">
        <f t="shared" si="0"/>
        <v>3.3397937209565907</v>
      </c>
      <c r="I9" s="146">
        <v>163920</v>
      </c>
      <c r="J9" s="147">
        <f t="shared" si="0"/>
        <v>0.4270044398015147</v>
      </c>
      <c r="K9" s="146">
        <v>173408</v>
      </c>
      <c r="L9" s="147">
        <f t="shared" si="0"/>
        <v>5.7881893606637425E-2</v>
      </c>
      <c r="M9" s="146">
        <v>169944</v>
      </c>
      <c r="N9" s="147">
        <f t="shared" ref="N9:N12" si="1">IFERROR(M9/K9-1,"-")</f>
        <v>-1.9976010334009975E-2</v>
      </c>
    </row>
    <row r="10" spans="1:15" x14ac:dyDescent="0.25">
      <c r="A10" s="1" t="s">
        <v>74</v>
      </c>
      <c r="B10" s="145" t="s">
        <v>75</v>
      </c>
      <c r="C10" s="146">
        <v>172884</v>
      </c>
      <c r="D10" s="147">
        <v>0.19373593139353429</v>
      </c>
      <c r="E10" s="146">
        <v>18511</v>
      </c>
      <c r="F10" s="147">
        <f t="shared" si="0"/>
        <v>-0.89292820619606206</v>
      </c>
      <c r="G10" s="146">
        <v>141290</v>
      </c>
      <c r="H10" s="147">
        <f t="shared" si="0"/>
        <v>6.6327589001134459</v>
      </c>
      <c r="I10" s="146">
        <v>156374</v>
      </c>
      <c r="J10" s="147">
        <f t="shared" si="0"/>
        <v>0.10675914785193563</v>
      </c>
      <c r="K10" s="146">
        <v>166759</v>
      </c>
      <c r="L10" s="147">
        <f t="shared" si="0"/>
        <v>6.6411295995497888E-2</v>
      </c>
      <c r="M10" s="146">
        <v>168166</v>
      </c>
      <c r="N10" s="147">
        <f t="shared" si="1"/>
        <v>8.437325721550204E-3</v>
      </c>
    </row>
    <row r="11" spans="1:15" x14ac:dyDescent="0.25">
      <c r="A11" s="1" t="s">
        <v>76</v>
      </c>
      <c r="B11" s="145" t="s">
        <v>77</v>
      </c>
      <c r="C11" s="146">
        <v>82007</v>
      </c>
      <c r="D11" s="147">
        <v>-0.47045111131200679</v>
      </c>
      <c r="E11" s="146">
        <v>22143</v>
      </c>
      <c r="F11" s="147">
        <f t="shared" si="0"/>
        <v>-0.72998646457009775</v>
      </c>
      <c r="G11" s="146">
        <v>148905</v>
      </c>
      <c r="H11" s="147">
        <f t="shared" si="0"/>
        <v>5.724698550331933</v>
      </c>
      <c r="I11" s="146">
        <v>146134</v>
      </c>
      <c r="J11" s="147">
        <f t="shared" si="0"/>
        <v>-1.8609180349887566E-2</v>
      </c>
      <c r="K11" s="146">
        <v>176870</v>
      </c>
      <c r="L11" s="147">
        <f t="shared" si="0"/>
        <v>0.21032750762998353</v>
      </c>
      <c r="M11" s="146">
        <v>166403</v>
      </c>
      <c r="N11" s="147">
        <f t="shared" si="1"/>
        <v>-5.9179058065245704E-2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22148</v>
      </c>
      <c r="F12" s="147" t="str">
        <f t="shared" si="0"/>
        <v>-</v>
      </c>
      <c r="G12" s="146">
        <v>152510</v>
      </c>
      <c r="H12" s="147">
        <f t="shared" si="0"/>
        <v>5.885949069893444</v>
      </c>
      <c r="I12" s="146">
        <v>144835</v>
      </c>
      <c r="J12" s="147">
        <f t="shared" si="0"/>
        <v>-5.0324568880729115E-2</v>
      </c>
      <c r="K12" s="146">
        <v>154662</v>
      </c>
      <c r="L12" s="147">
        <f t="shared" si="0"/>
        <v>6.7849621983636643E-2</v>
      </c>
      <c r="M12" s="146">
        <v>160144</v>
      </c>
      <c r="N12" s="147">
        <f t="shared" si="1"/>
        <v>3.5445034979503687E-2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24096</v>
      </c>
      <c r="F13" s="147" t="str">
        <f t="shared" si="0"/>
        <v>-</v>
      </c>
      <c r="G13" s="146">
        <v>125910</v>
      </c>
      <c r="H13" s="147">
        <f t="shared" si="0"/>
        <v>4.2253486055776897</v>
      </c>
      <c r="I13" s="146">
        <v>140451</v>
      </c>
      <c r="J13" s="147">
        <f t="shared" si="0"/>
        <v>0.11548725279961869</v>
      </c>
      <c r="K13" s="146">
        <v>159924</v>
      </c>
      <c r="L13" s="147">
        <f t="shared" si="0"/>
        <v>0.1386462182540531</v>
      </c>
      <c r="M13" s="146"/>
      <c r="N13" s="147"/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18794</v>
      </c>
      <c r="F14" s="147" t="str">
        <f t="shared" si="0"/>
        <v>-</v>
      </c>
      <c r="G14" s="146">
        <v>132220</v>
      </c>
      <c r="H14" s="147">
        <f t="shared" si="0"/>
        <v>6.0352240076620198</v>
      </c>
      <c r="I14" s="146">
        <v>142289</v>
      </c>
      <c r="J14" s="147">
        <f t="shared" si="0"/>
        <v>7.6153380729087949E-2</v>
      </c>
      <c r="K14" s="146">
        <v>157113</v>
      </c>
      <c r="L14" s="147">
        <f t="shared" si="0"/>
        <v>0.10418233313889336</v>
      </c>
      <c r="M14" s="146"/>
      <c r="N14" s="147"/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61086</v>
      </c>
      <c r="F15" s="147" t="str">
        <f t="shared" si="0"/>
        <v>-</v>
      </c>
      <c r="G15" s="146">
        <v>159520</v>
      </c>
      <c r="H15" s="147">
        <f t="shared" si="0"/>
        <v>1.6114003208591168</v>
      </c>
      <c r="I15" s="146">
        <v>166431</v>
      </c>
      <c r="J15" s="147">
        <f t="shared" si="0"/>
        <v>4.3323721163490481E-2</v>
      </c>
      <c r="K15" s="146">
        <v>173767</v>
      </c>
      <c r="L15" s="147">
        <f t="shared" si="0"/>
        <v>4.4078326754030117E-2</v>
      </c>
      <c r="M15" s="146"/>
      <c r="N15" s="147"/>
    </row>
    <row r="16" spans="1:15" x14ac:dyDescent="0.25">
      <c r="A16" s="1" t="s">
        <v>86</v>
      </c>
      <c r="B16" s="145" t="s">
        <v>87</v>
      </c>
      <c r="C16" s="146">
        <v>60513</v>
      </c>
      <c r="D16" s="147">
        <v>-0.66723673357162494</v>
      </c>
      <c r="E16" s="146">
        <v>94829</v>
      </c>
      <c r="F16" s="147">
        <f t="shared" si="0"/>
        <v>0.56708475864690233</v>
      </c>
      <c r="G16" s="146">
        <v>178525</v>
      </c>
      <c r="H16" s="147">
        <f t="shared" si="0"/>
        <v>0.88259920488458166</v>
      </c>
      <c r="I16" s="146">
        <v>181874</v>
      </c>
      <c r="J16" s="147">
        <f t="shared" si="0"/>
        <v>1.875927741212724E-2</v>
      </c>
      <c r="K16" s="146">
        <v>179514</v>
      </c>
      <c r="L16" s="147">
        <f t="shared" si="0"/>
        <v>-1.2976016362976517E-2</v>
      </c>
      <c r="M16" s="146"/>
      <c r="N16" s="147"/>
    </row>
    <row r="17" spans="1:15" x14ac:dyDescent="0.25">
      <c r="A17" s="1" t="s">
        <v>88</v>
      </c>
      <c r="B17" s="145" t="s">
        <v>89</v>
      </c>
      <c r="C17" s="146">
        <v>22909</v>
      </c>
      <c r="D17" s="147">
        <v>-0.86040885964110536</v>
      </c>
      <c r="E17" s="146">
        <v>89027</v>
      </c>
      <c r="F17" s="147">
        <f t="shared" si="0"/>
        <v>2.8861146274389977</v>
      </c>
      <c r="G17" s="146">
        <v>136089</v>
      </c>
      <c r="H17" s="147">
        <f t="shared" si="0"/>
        <v>0.52862614712390621</v>
      </c>
      <c r="I17" s="146">
        <v>150809</v>
      </c>
      <c r="J17" s="147">
        <f t="shared" si="0"/>
        <v>0.10816450998978611</v>
      </c>
      <c r="K17" s="146">
        <v>145872</v>
      </c>
      <c r="L17" s="147">
        <f t="shared" si="0"/>
        <v>-3.2736773004263697E-2</v>
      </c>
      <c r="M17" s="146"/>
      <c r="N17" s="147"/>
    </row>
    <row r="18" spans="1:15" x14ac:dyDescent="0.25">
      <c r="A18" s="1" t="s">
        <v>90</v>
      </c>
      <c r="B18" s="145" t="s">
        <v>91</v>
      </c>
      <c r="C18" s="146">
        <v>24343</v>
      </c>
      <c r="D18" s="147">
        <v>-0.84925814921232534</v>
      </c>
      <c r="E18" s="146">
        <v>137179</v>
      </c>
      <c r="F18" s="147">
        <f t="shared" si="0"/>
        <v>4.6352544879431461</v>
      </c>
      <c r="G18" s="146">
        <v>154114</v>
      </c>
      <c r="H18" s="147">
        <f t="shared" si="0"/>
        <v>0.12345184029625522</v>
      </c>
      <c r="I18" s="146">
        <v>170708</v>
      </c>
      <c r="J18" s="147">
        <f t="shared" si="0"/>
        <v>0.10767354036622234</v>
      </c>
      <c r="K18" s="146">
        <v>177711</v>
      </c>
      <c r="L18" s="147">
        <f t="shared" si="0"/>
        <v>4.1023267802329233E-2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30656</v>
      </c>
      <c r="D19" s="147">
        <v>-0.78903470439671608</v>
      </c>
      <c r="E19" s="146">
        <v>137494</v>
      </c>
      <c r="F19" s="147">
        <f t="shared" si="0"/>
        <v>3.4850600208768263</v>
      </c>
      <c r="G19" s="146">
        <v>153023</v>
      </c>
      <c r="H19" s="147">
        <f t="shared" si="0"/>
        <v>0.11294311024481063</v>
      </c>
      <c r="I19" s="146">
        <v>164389</v>
      </c>
      <c r="J19" s="147">
        <f t="shared" si="0"/>
        <v>7.427641596361334E-2</v>
      </c>
      <c r="K19" s="146">
        <v>162641</v>
      </c>
      <c r="L19" s="147">
        <f t="shared" si="0"/>
        <v>-1.0633314881166034E-2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33192</v>
      </c>
      <c r="D20" s="147">
        <v>-0.77792348556823809</v>
      </c>
      <c r="E20" s="146">
        <v>123213</v>
      </c>
      <c r="F20" s="147">
        <f t="shared" si="0"/>
        <v>2.7121294287780189</v>
      </c>
      <c r="G20" s="146">
        <v>156141</v>
      </c>
      <c r="H20" s="147">
        <f t="shared" si="0"/>
        <v>0.26724452776898544</v>
      </c>
      <c r="I20" s="146">
        <v>158524</v>
      </c>
      <c r="J20" s="147">
        <f t="shared" si="0"/>
        <v>1.5261846664232914E-2</v>
      </c>
      <c r="K20" s="146">
        <v>160539</v>
      </c>
      <c r="L20" s="147">
        <f t="shared" si="0"/>
        <v>1.271100905856537E-2</v>
      </c>
      <c r="M20" s="146"/>
      <c r="N20" s="147"/>
    </row>
    <row r="21" spans="1:15" ht="15.75" x14ac:dyDescent="0.25">
      <c r="A21" s="1"/>
      <c r="B21" s="148" t="s">
        <v>32</v>
      </c>
      <c r="C21" s="149">
        <v>610766</v>
      </c>
      <c r="D21" s="150">
        <v>-0.67105747874249499</v>
      </c>
      <c r="E21" s="149">
        <v>774989</v>
      </c>
      <c r="F21" s="150">
        <f t="shared" si="0"/>
        <v>0.26888038954362226</v>
      </c>
      <c r="G21" s="149">
        <v>1753117</v>
      </c>
      <c r="H21" s="150">
        <f t="shared" si="0"/>
        <v>1.2621185591021291</v>
      </c>
      <c r="I21" s="149">
        <v>1886738</v>
      </c>
      <c r="J21" s="150">
        <f t="shared" si="0"/>
        <v>7.6219100037247856E-2</v>
      </c>
      <c r="K21" s="149">
        <v>1988780</v>
      </c>
      <c r="L21" s="150">
        <f t="shared" si="0"/>
        <v>5.4083820859069931E-2</v>
      </c>
      <c r="M21" s="149">
        <v>664657</v>
      </c>
      <c r="N21" s="150">
        <v>-1.0483862563439916E-2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114606</v>
      </c>
      <c r="D31" s="147">
        <v>-7.2073320743603064E-3</v>
      </c>
      <c r="E31" s="146">
        <v>23694</v>
      </c>
      <c r="F31" s="147">
        <f t="shared" ref="F31:J43" si="2">IFERROR(E31/C31-1,"-")</f>
        <v>-0.79325689754463113</v>
      </c>
      <c r="G31" s="146">
        <v>90631</v>
      </c>
      <c r="H31" s="147">
        <f t="shared" si="2"/>
        <v>2.8250611969274924</v>
      </c>
      <c r="I31" s="146">
        <v>134558</v>
      </c>
      <c r="J31" s="147">
        <f t="shared" si="2"/>
        <v>0.48467963500347566</v>
      </c>
      <c r="K31" s="146">
        <v>142289</v>
      </c>
      <c r="L31" s="147">
        <f t="shared" ref="L31:L43" si="3">IFERROR(K31/I31-1,"-")</f>
        <v>5.7454777865307172E-2</v>
      </c>
      <c r="M31" s="146">
        <v>138341</v>
      </c>
      <c r="N31" s="147">
        <f t="shared" ref="N31:N34" si="4">IFERROR(M31/K31-1,"-")</f>
        <v>-2.7746347222905476E-2</v>
      </c>
    </row>
    <row r="32" spans="1:15" x14ac:dyDescent="0.25">
      <c r="B32" s="145" t="s">
        <v>75</v>
      </c>
      <c r="C32" s="146">
        <v>133643</v>
      </c>
      <c r="D32" s="147">
        <v>0.30898067524021267</v>
      </c>
      <c r="E32" s="146">
        <v>15152</v>
      </c>
      <c r="F32" s="147">
        <f t="shared" si="2"/>
        <v>-0.88662331734546518</v>
      </c>
      <c r="G32" s="146">
        <v>114673</v>
      </c>
      <c r="H32" s="147">
        <f t="shared" si="2"/>
        <v>6.5681758183738124</v>
      </c>
      <c r="I32" s="146">
        <v>128079</v>
      </c>
      <c r="J32" s="147">
        <f t="shared" si="2"/>
        <v>0.11690633366180347</v>
      </c>
      <c r="K32" s="146">
        <v>141936</v>
      </c>
      <c r="L32" s="147">
        <f t="shared" si="3"/>
        <v>0.10819103834352228</v>
      </c>
      <c r="M32" s="146">
        <v>137229</v>
      </c>
      <c r="N32" s="147">
        <f t="shared" si="4"/>
        <v>-3.3162833953331083E-2</v>
      </c>
    </row>
    <row r="33" spans="2:15" x14ac:dyDescent="0.25">
      <c r="B33" s="145" t="s">
        <v>77</v>
      </c>
      <c r="C33" s="146">
        <v>58888</v>
      </c>
      <c r="D33" s="147">
        <v>-0.47479107765578876</v>
      </c>
      <c r="E33" s="146">
        <v>17426</v>
      </c>
      <c r="F33" s="147">
        <f t="shared" si="2"/>
        <v>-0.70408232577095498</v>
      </c>
      <c r="G33" s="146">
        <v>121331</v>
      </c>
      <c r="H33" s="147">
        <f t="shared" si="2"/>
        <v>5.9626420291518425</v>
      </c>
      <c r="I33" s="146">
        <v>117104</v>
      </c>
      <c r="J33" s="147">
        <f t="shared" si="2"/>
        <v>-3.4838582060644052E-2</v>
      </c>
      <c r="K33" s="146">
        <v>145867</v>
      </c>
      <c r="L33" s="147">
        <f t="shared" si="3"/>
        <v>0.24561927858997135</v>
      </c>
      <c r="M33" s="146">
        <v>134131</v>
      </c>
      <c r="N33" s="147">
        <f t="shared" si="4"/>
        <v>-8.0456854531868016E-2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16297</v>
      </c>
      <c r="F34" s="147" t="str">
        <f t="shared" si="2"/>
        <v>-</v>
      </c>
      <c r="G34" s="146">
        <v>129658</v>
      </c>
      <c r="H34" s="147">
        <f t="shared" si="2"/>
        <v>6.9559428115604103</v>
      </c>
      <c r="I34" s="146">
        <v>120355</v>
      </c>
      <c r="J34" s="147">
        <f t="shared" si="2"/>
        <v>-7.1750296935013669E-2</v>
      </c>
      <c r="K34" s="146">
        <v>131033</v>
      </c>
      <c r="L34" s="147">
        <f t="shared" si="3"/>
        <v>8.8720867433841555E-2</v>
      </c>
      <c r="M34" s="146">
        <v>131324</v>
      </c>
      <c r="N34" s="147">
        <f t="shared" si="4"/>
        <v>2.2208146039546239E-3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18007</v>
      </c>
      <c r="F35" s="147" t="str">
        <f t="shared" si="2"/>
        <v>-</v>
      </c>
      <c r="G35" s="146">
        <v>112218</v>
      </c>
      <c r="H35" s="147">
        <f t="shared" si="2"/>
        <v>5.2319098128505583</v>
      </c>
      <c r="I35" s="146">
        <v>122105</v>
      </c>
      <c r="J35" s="147">
        <f t="shared" si="2"/>
        <v>8.8105295050704857E-2</v>
      </c>
      <c r="K35" s="146">
        <v>138860</v>
      </c>
      <c r="L35" s="147">
        <f t="shared" si="3"/>
        <v>0.1372179681421728</v>
      </c>
      <c r="M35" s="146"/>
      <c r="N35" s="147"/>
    </row>
    <row r="36" spans="2:15" x14ac:dyDescent="0.25">
      <c r="B36" s="145" t="s">
        <v>83</v>
      </c>
      <c r="C36" s="146">
        <v>0</v>
      </c>
      <c r="D36" s="147">
        <v>-1</v>
      </c>
      <c r="E36" s="146">
        <v>12366</v>
      </c>
      <c r="F36" s="147" t="str">
        <f t="shared" si="2"/>
        <v>-</v>
      </c>
      <c r="G36" s="146">
        <v>116273</v>
      </c>
      <c r="H36" s="147">
        <f t="shared" si="2"/>
        <v>8.4026362607148641</v>
      </c>
      <c r="I36" s="146">
        <v>123362</v>
      </c>
      <c r="J36" s="147">
        <f t="shared" si="2"/>
        <v>6.0968582560009699E-2</v>
      </c>
      <c r="K36" s="146">
        <v>137217</v>
      </c>
      <c r="L36" s="147">
        <f t="shared" si="3"/>
        <v>0.1123117329485579</v>
      </c>
      <c r="M36" s="146"/>
      <c r="N36" s="147"/>
    </row>
    <row r="37" spans="2:15" x14ac:dyDescent="0.25">
      <c r="B37" s="145" t="s">
        <v>85</v>
      </c>
      <c r="C37" s="146">
        <v>0</v>
      </c>
      <c r="D37" s="147">
        <v>-1</v>
      </c>
      <c r="E37" s="146">
        <v>49368</v>
      </c>
      <c r="F37" s="147" t="str">
        <f t="shared" si="2"/>
        <v>-</v>
      </c>
      <c r="G37" s="146">
        <v>136571</v>
      </c>
      <c r="H37" s="147">
        <f t="shared" si="2"/>
        <v>1.7663871333657428</v>
      </c>
      <c r="I37" s="146">
        <v>139919</v>
      </c>
      <c r="J37" s="147">
        <f t="shared" si="2"/>
        <v>2.4514721280506135E-2</v>
      </c>
      <c r="K37" s="146">
        <v>146858</v>
      </c>
      <c r="L37" s="147">
        <f t="shared" si="3"/>
        <v>4.9592978794874121E-2</v>
      </c>
      <c r="M37" s="146"/>
      <c r="N37" s="147"/>
    </row>
    <row r="38" spans="2:15" x14ac:dyDescent="0.25">
      <c r="B38" s="145" t="s">
        <v>87</v>
      </c>
      <c r="C38" s="146">
        <v>52066</v>
      </c>
      <c r="D38" s="147">
        <v>-0.61346983318609372</v>
      </c>
      <c r="E38" s="146">
        <v>79694</v>
      </c>
      <c r="F38" s="147">
        <f t="shared" si="2"/>
        <v>0.53063419506011611</v>
      </c>
      <c r="G38" s="146">
        <v>151061</v>
      </c>
      <c r="H38" s="147">
        <f t="shared" si="2"/>
        <v>0.89551283659999492</v>
      </c>
      <c r="I38" s="146">
        <v>150474</v>
      </c>
      <c r="J38" s="147">
        <f t="shared" si="2"/>
        <v>-3.8858474391140208E-3</v>
      </c>
      <c r="K38" s="146">
        <v>148337</v>
      </c>
      <c r="L38" s="147">
        <f t="shared" si="3"/>
        <v>-1.4201789013384425E-2</v>
      </c>
      <c r="M38" s="146"/>
      <c r="N38" s="147"/>
    </row>
    <row r="39" spans="2:15" x14ac:dyDescent="0.25">
      <c r="B39" s="145" t="s">
        <v>89</v>
      </c>
      <c r="C39" s="146">
        <v>18190</v>
      </c>
      <c r="D39" s="147">
        <v>-0.85606216468577401</v>
      </c>
      <c r="E39" s="146">
        <v>77109</v>
      </c>
      <c r="F39" s="147">
        <f t="shared" si="2"/>
        <v>3.239087410665201</v>
      </c>
      <c r="G39" s="146">
        <v>116897</v>
      </c>
      <c r="H39" s="147">
        <f t="shared" si="2"/>
        <v>0.51599683564823828</v>
      </c>
      <c r="I39" s="146">
        <v>126900</v>
      </c>
      <c r="J39" s="147">
        <f t="shared" si="2"/>
        <v>8.557105828207745E-2</v>
      </c>
      <c r="K39" s="146">
        <v>122477</v>
      </c>
      <c r="L39" s="147">
        <f t="shared" si="3"/>
        <v>-3.4854215918045717E-2</v>
      </c>
      <c r="M39" s="146"/>
      <c r="N39" s="147"/>
    </row>
    <row r="40" spans="2:15" x14ac:dyDescent="0.25">
      <c r="B40" s="145" t="s">
        <v>91</v>
      </c>
      <c r="C40" s="146">
        <v>20865</v>
      </c>
      <c r="D40" s="147">
        <v>-0.83336794019933558</v>
      </c>
      <c r="E40" s="146">
        <v>116948</v>
      </c>
      <c r="F40" s="147">
        <f t="shared" si="2"/>
        <v>4.6049844236760125</v>
      </c>
      <c r="G40" s="146">
        <v>130908</v>
      </c>
      <c r="H40" s="147">
        <f t="shared" si="2"/>
        <v>0.11936929233505489</v>
      </c>
      <c r="I40" s="146">
        <v>143241</v>
      </c>
      <c r="J40" s="147">
        <f t="shared" si="2"/>
        <v>9.421120176001474E-2</v>
      </c>
      <c r="K40" s="146">
        <v>149661</v>
      </c>
      <c r="L40" s="147">
        <f t="shared" si="3"/>
        <v>4.4819569815904625E-2</v>
      </c>
      <c r="M40" s="146"/>
      <c r="N40" s="147"/>
    </row>
    <row r="41" spans="2:15" x14ac:dyDescent="0.25">
      <c r="B41" s="145" t="s">
        <v>93</v>
      </c>
      <c r="C41" s="146">
        <v>26883</v>
      </c>
      <c r="D41" s="147">
        <v>-0.743213296398892</v>
      </c>
      <c r="E41" s="146">
        <v>114236</v>
      </c>
      <c r="F41" s="147">
        <f t="shared" si="2"/>
        <v>3.2493769296581485</v>
      </c>
      <c r="G41" s="146">
        <v>124620</v>
      </c>
      <c r="H41" s="147">
        <f t="shared" si="2"/>
        <v>9.0899541300465625E-2</v>
      </c>
      <c r="I41" s="146">
        <v>135531</v>
      </c>
      <c r="J41" s="147">
        <f t="shared" si="2"/>
        <v>8.7554164660568201E-2</v>
      </c>
      <c r="K41" s="146">
        <v>131764</v>
      </c>
      <c r="L41" s="147">
        <f t="shared" si="3"/>
        <v>-2.7794379145730463E-2</v>
      </c>
      <c r="M41" s="146"/>
      <c r="N41" s="147"/>
    </row>
    <row r="42" spans="2:15" x14ac:dyDescent="0.25">
      <c r="B42" s="145" t="s">
        <v>95</v>
      </c>
      <c r="C42" s="146">
        <v>28481</v>
      </c>
      <c r="D42" s="147">
        <v>-0.73962371096321222</v>
      </c>
      <c r="E42" s="146">
        <v>98119</v>
      </c>
      <c r="F42" s="147">
        <f t="shared" si="2"/>
        <v>2.4450686422527297</v>
      </c>
      <c r="G42" s="146">
        <v>127755</v>
      </c>
      <c r="H42" s="147">
        <f t="shared" si="2"/>
        <v>0.30204139870973012</v>
      </c>
      <c r="I42" s="146">
        <v>128235</v>
      </c>
      <c r="J42" s="147">
        <f t="shared" si="2"/>
        <v>3.7571914993541622E-3</v>
      </c>
      <c r="K42" s="146">
        <v>130081</v>
      </c>
      <c r="L42" s="147">
        <f t="shared" si="3"/>
        <v>1.4395445861114409E-2</v>
      </c>
      <c r="M42" s="146"/>
      <c r="N42" s="147"/>
    </row>
    <row r="43" spans="2:15" ht="15.75" x14ac:dyDescent="0.25">
      <c r="B43" s="148" t="s">
        <v>32</v>
      </c>
      <c r="C43" s="149">
        <v>473644</v>
      </c>
      <c r="D43" s="150">
        <v>-0.65632845446339694</v>
      </c>
      <c r="E43" s="149">
        <v>638416</v>
      </c>
      <c r="F43" s="150">
        <f t="shared" si="2"/>
        <v>0.347881531276655</v>
      </c>
      <c r="G43" s="149">
        <v>1472596</v>
      </c>
      <c r="H43" s="150">
        <f t="shared" si="2"/>
        <v>1.3066401844565299</v>
      </c>
      <c r="I43" s="149">
        <v>1569863</v>
      </c>
      <c r="J43" s="150">
        <f t="shared" si="2"/>
        <v>6.6051381370043183E-2</v>
      </c>
      <c r="K43" s="149">
        <v>1666380</v>
      </c>
      <c r="L43" s="150">
        <f t="shared" si="3"/>
        <v>6.1481161094949055E-2</v>
      </c>
      <c r="M43" s="149">
        <v>541025</v>
      </c>
      <c r="N43" s="150">
        <v>-3.5820895522388096E-2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287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88467</v>
      </c>
      <c r="D53" s="147">
        <v>-0.12364659382460452</v>
      </c>
      <c r="E53" s="146">
        <v>0</v>
      </c>
      <c r="F53" s="147">
        <f t="shared" ref="F53:J65" si="5">IFERROR(E53/C53-1,"-")</f>
        <v>-1</v>
      </c>
      <c r="G53" s="146">
        <v>73133</v>
      </c>
      <c r="H53" s="147" t="str">
        <f t="shared" si="5"/>
        <v>-</v>
      </c>
      <c r="I53" s="146">
        <v>113052</v>
      </c>
      <c r="J53" s="147">
        <f t="shared" si="5"/>
        <v>0.54584113874721396</v>
      </c>
      <c r="K53" s="146">
        <v>113741</v>
      </c>
      <c r="L53" s="147">
        <f t="shared" ref="L53:L65" si="6">IFERROR(K53/I53-1,"-")</f>
        <v>6.0945405654035945E-3</v>
      </c>
      <c r="M53" s="146">
        <v>109525</v>
      </c>
      <c r="N53" s="147">
        <f t="shared" ref="N53:N56" si="7">IFERROR(M53/K53-1,"-")</f>
        <v>-3.7066669011174502E-2</v>
      </c>
    </row>
    <row r="54" spans="1:15" x14ac:dyDescent="0.25">
      <c r="A54" s="1">
        <v>2</v>
      </c>
      <c r="B54" s="145" t="s">
        <v>75</v>
      </c>
      <c r="C54" s="146">
        <v>107490</v>
      </c>
      <c r="D54" s="147">
        <v>0.1829767564712097</v>
      </c>
      <c r="E54" s="146">
        <v>0</v>
      </c>
      <c r="F54" s="147">
        <f t="shared" si="5"/>
        <v>-1</v>
      </c>
      <c r="G54" s="146">
        <v>90824</v>
      </c>
      <c r="H54" s="147" t="str">
        <f t="shared" si="5"/>
        <v>-</v>
      </c>
      <c r="I54" s="146">
        <v>109569</v>
      </c>
      <c r="J54" s="147">
        <f t="shared" si="5"/>
        <v>0.2063881793358584</v>
      </c>
      <c r="K54" s="146">
        <v>113810</v>
      </c>
      <c r="L54" s="147">
        <f t="shared" si="6"/>
        <v>3.8706203396946304E-2</v>
      </c>
      <c r="M54" s="146">
        <v>111410</v>
      </c>
      <c r="N54" s="147">
        <f t="shared" si="7"/>
        <v>-2.1087777875406388E-2</v>
      </c>
    </row>
    <row r="55" spans="1:15" x14ac:dyDescent="0.25">
      <c r="A55" s="1">
        <v>3</v>
      </c>
      <c r="B55" s="145" t="s">
        <v>77</v>
      </c>
      <c r="C55" s="146">
        <v>46120</v>
      </c>
      <c r="D55" s="147">
        <v>-0.52628443476653175</v>
      </c>
      <c r="E55" s="146">
        <v>0</v>
      </c>
      <c r="F55" s="147">
        <f t="shared" si="5"/>
        <v>-1</v>
      </c>
      <c r="G55" s="146">
        <v>93707</v>
      </c>
      <c r="H55" s="147" t="str">
        <f t="shared" si="5"/>
        <v>-</v>
      </c>
      <c r="I55" s="146">
        <v>96770</v>
      </c>
      <c r="J55" s="147">
        <f t="shared" si="5"/>
        <v>3.2686992433863082E-2</v>
      </c>
      <c r="K55" s="146">
        <v>116605</v>
      </c>
      <c r="L55" s="147">
        <f t="shared" si="6"/>
        <v>0.20497054872377807</v>
      </c>
      <c r="M55" s="146">
        <v>110011</v>
      </c>
      <c r="N55" s="147">
        <f t="shared" si="7"/>
        <v>-5.6549890656489854E-2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5"/>
        <v>-</v>
      </c>
      <c r="G56" s="146">
        <v>104823</v>
      </c>
      <c r="H56" s="147" t="str">
        <f t="shared" si="5"/>
        <v>-</v>
      </c>
      <c r="I56" s="146">
        <v>98829</v>
      </c>
      <c r="J56" s="147">
        <f t="shared" si="5"/>
        <v>-5.7182106980338321E-2</v>
      </c>
      <c r="K56" s="146">
        <v>107032</v>
      </c>
      <c r="L56" s="147">
        <f t="shared" si="6"/>
        <v>8.3001952868085205E-2</v>
      </c>
      <c r="M56" s="146">
        <v>107149</v>
      </c>
      <c r="N56" s="147">
        <f t="shared" si="7"/>
        <v>1.0931310262352056E-3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5"/>
        <v>-</v>
      </c>
      <c r="G57" s="146">
        <v>85028</v>
      </c>
      <c r="H57" s="147" t="str">
        <f t="shared" si="5"/>
        <v>-</v>
      </c>
      <c r="I57" s="146">
        <v>95544</v>
      </c>
      <c r="J57" s="147">
        <f t="shared" si="5"/>
        <v>0.12367690643082274</v>
      </c>
      <c r="K57" s="146">
        <v>108036</v>
      </c>
      <c r="L57" s="147">
        <f t="shared" si="6"/>
        <v>0.13074604370761111</v>
      </c>
      <c r="M57" s="146"/>
      <c r="N57" s="147"/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5"/>
        <v>-</v>
      </c>
      <c r="G58" s="146">
        <v>88450</v>
      </c>
      <c r="H58" s="147" t="str">
        <f t="shared" si="5"/>
        <v>-</v>
      </c>
      <c r="I58" s="146">
        <v>98589</v>
      </c>
      <c r="J58" s="147">
        <f t="shared" si="5"/>
        <v>0.11462973431317125</v>
      </c>
      <c r="K58" s="146">
        <v>106021</v>
      </c>
      <c r="L58" s="147">
        <f t="shared" si="6"/>
        <v>7.5383663491870312E-2</v>
      </c>
      <c r="M58" s="146"/>
      <c r="N58" s="147"/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36141</v>
      </c>
      <c r="F59" s="147" t="str">
        <f t="shared" si="5"/>
        <v>-</v>
      </c>
      <c r="G59" s="146">
        <v>106881</v>
      </c>
      <c r="H59" s="147">
        <f t="shared" si="5"/>
        <v>1.9573337760438285</v>
      </c>
      <c r="I59" s="146">
        <v>111016</v>
      </c>
      <c r="J59" s="147">
        <f t="shared" si="5"/>
        <v>3.8687886528007809E-2</v>
      </c>
      <c r="K59" s="146">
        <v>115402</v>
      </c>
      <c r="L59" s="147">
        <f t="shared" si="6"/>
        <v>3.9507818692801067E-2</v>
      </c>
      <c r="M59" s="146"/>
      <c r="N59" s="147"/>
    </row>
    <row r="60" spans="1:15" x14ac:dyDescent="0.25">
      <c r="A60" s="1">
        <v>8</v>
      </c>
      <c r="B60" s="145" t="s">
        <v>87</v>
      </c>
      <c r="C60" s="146">
        <v>39936</v>
      </c>
      <c r="D60" s="147">
        <v>-0.62364649006248052</v>
      </c>
      <c r="E60" s="146">
        <v>54749</v>
      </c>
      <c r="F60" s="147">
        <f t="shared" si="5"/>
        <v>0.37091846955128216</v>
      </c>
      <c r="G60" s="146">
        <v>121705</v>
      </c>
      <c r="H60" s="147">
        <f t="shared" si="5"/>
        <v>1.2229629764927212</v>
      </c>
      <c r="I60" s="146">
        <v>120661</v>
      </c>
      <c r="J60" s="147">
        <f t="shared" si="5"/>
        <v>-8.5781192227106784E-3</v>
      </c>
      <c r="K60" s="146">
        <v>117130</v>
      </c>
      <c r="L60" s="147">
        <f t="shared" si="6"/>
        <v>-2.926380520632188E-2</v>
      </c>
      <c r="M60" s="146"/>
      <c r="N60" s="147"/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58323</v>
      </c>
      <c r="F61" s="147" t="str">
        <f t="shared" si="5"/>
        <v>-</v>
      </c>
      <c r="G61" s="146">
        <v>91809</v>
      </c>
      <c r="H61" s="147">
        <f t="shared" si="5"/>
        <v>0.57414742040018507</v>
      </c>
      <c r="I61" s="146">
        <v>98874</v>
      </c>
      <c r="J61" s="147">
        <f t="shared" si="5"/>
        <v>7.695323987844338E-2</v>
      </c>
      <c r="K61" s="146">
        <v>96825</v>
      </c>
      <c r="L61" s="147">
        <f t="shared" si="6"/>
        <v>-2.0723344863159188E-2</v>
      </c>
      <c r="M61" s="146"/>
      <c r="N61" s="147"/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93826</v>
      </c>
      <c r="F62" s="147" t="str">
        <f t="shared" si="5"/>
        <v>-</v>
      </c>
      <c r="G62" s="146">
        <v>104534</v>
      </c>
      <c r="H62" s="147">
        <f t="shared" si="5"/>
        <v>0.1141261484023619</v>
      </c>
      <c r="I62" s="146">
        <v>116543</v>
      </c>
      <c r="J62" s="147">
        <f t="shared" si="5"/>
        <v>0.11488128264488107</v>
      </c>
      <c r="K62" s="146">
        <v>123226</v>
      </c>
      <c r="L62" s="147">
        <f t="shared" si="6"/>
        <v>5.734364140274395E-2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86589</v>
      </c>
      <c r="F63" s="147" t="str">
        <f t="shared" si="5"/>
        <v>-</v>
      </c>
      <c r="G63" s="146">
        <v>99553</v>
      </c>
      <c r="H63" s="147">
        <f t="shared" si="5"/>
        <v>0.14971878645093484</v>
      </c>
      <c r="I63" s="146">
        <v>110808</v>
      </c>
      <c r="J63" s="147">
        <f t="shared" si="5"/>
        <v>0.11305535744779172</v>
      </c>
      <c r="K63" s="146">
        <v>105403</v>
      </c>
      <c r="L63" s="147">
        <f t="shared" si="6"/>
        <v>-4.8778066565590916E-2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76578</v>
      </c>
      <c r="F64" s="147" t="str">
        <f t="shared" si="5"/>
        <v>-</v>
      </c>
      <c r="G64" s="146">
        <v>101660</v>
      </c>
      <c r="H64" s="147">
        <f t="shared" si="5"/>
        <v>0.3275353234610463</v>
      </c>
      <c r="I64" s="146">
        <v>103266</v>
      </c>
      <c r="J64" s="147">
        <f t="shared" si="5"/>
        <v>1.5797757229982334E-2</v>
      </c>
      <c r="K64" s="146">
        <v>105060</v>
      </c>
      <c r="L64" s="147">
        <f t="shared" si="6"/>
        <v>1.7372610539771127E-2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497318</v>
      </c>
      <c r="F65" s="150" t="str">
        <f t="shared" si="5"/>
        <v>-</v>
      </c>
      <c r="G65" s="149">
        <v>1162107</v>
      </c>
      <c r="H65" s="150">
        <f t="shared" si="5"/>
        <v>1.3367483179776318</v>
      </c>
      <c r="I65" s="149">
        <v>1273521</v>
      </c>
      <c r="J65" s="150">
        <f t="shared" si="5"/>
        <v>9.5872411060255125E-2</v>
      </c>
      <c r="K65" s="149">
        <v>1328291</v>
      </c>
      <c r="L65" s="150">
        <f t="shared" si="6"/>
        <v>4.3006750575765862E-2</v>
      </c>
      <c r="M65" s="149">
        <v>438095</v>
      </c>
      <c r="N65" s="150">
        <v>-2.9018945539331709E-2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288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26139</v>
      </c>
      <c r="D75" s="147">
        <v>0.80405825108703155</v>
      </c>
      <c r="E75" s="146">
        <v>0</v>
      </c>
      <c r="F75" s="147">
        <f t="shared" ref="F75:J87" si="8">IFERROR(E75/C75-1,"-")</f>
        <v>-1</v>
      </c>
      <c r="G75" s="146">
        <v>17498</v>
      </c>
      <c r="H75" s="147" t="str">
        <f t="shared" si="8"/>
        <v>-</v>
      </c>
      <c r="I75" s="146">
        <v>21506</v>
      </c>
      <c r="J75" s="147">
        <f t="shared" si="8"/>
        <v>0.22905474911418455</v>
      </c>
      <c r="K75" s="146">
        <v>28548</v>
      </c>
      <c r="L75" s="147">
        <f t="shared" ref="L75:L87" si="9">IFERROR(K75/I75-1,"-")</f>
        <v>0.32744350413838008</v>
      </c>
      <c r="M75" s="146">
        <v>28816</v>
      </c>
      <c r="N75" s="147">
        <f t="shared" ref="N75:N78" si="10">IFERROR(M75/K75-1,"-")</f>
        <v>9.3876979122879955E-3</v>
      </c>
    </row>
    <row r="76" spans="1:15" x14ac:dyDescent="0.25">
      <c r="A76" s="1">
        <v>2</v>
      </c>
      <c r="B76" s="145" t="s">
        <v>75</v>
      </c>
      <c r="C76" s="146">
        <v>26153</v>
      </c>
      <c r="D76" s="147">
        <v>1.3282293243122942</v>
      </c>
      <c r="E76" s="146">
        <v>0</v>
      </c>
      <c r="F76" s="147">
        <f t="shared" si="8"/>
        <v>-1</v>
      </c>
      <c r="G76" s="146">
        <v>23849</v>
      </c>
      <c r="H76" s="147" t="str">
        <f t="shared" si="8"/>
        <v>-</v>
      </c>
      <c r="I76" s="146">
        <v>18510</v>
      </c>
      <c r="J76" s="147">
        <f t="shared" si="8"/>
        <v>-0.22386682879785313</v>
      </c>
      <c r="K76" s="146">
        <v>28126</v>
      </c>
      <c r="L76" s="147">
        <f t="shared" si="9"/>
        <v>0.51950297136682866</v>
      </c>
      <c r="M76" s="146">
        <v>25819</v>
      </c>
      <c r="N76" s="147">
        <f t="shared" si="10"/>
        <v>-8.2023750266657203E-2</v>
      </c>
    </row>
    <row r="77" spans="1:15" x14ac:dyDescent="0.25">
      <c r="A77" s="1">
        <v>3</v>
      </c>
      <c r="B77" s="145" t="s">
        <v>77</v>
      </c>
      <c r="C77" s="146">
        <v>12768</v>
      </c>
      <c r="D77" s="147">
        <v>-0.13525228581103965</v>
      </c>
      <c r="E77" s="146">
        <v>0</v>
      </c>
      <c r="F77" s="147">
        <f t="shared" si="8"/>
        <v>-1</v>
      </c>
      <c r="G77" s="146">
        <v>27624</v>
      </c>
      <c r="H77" s="147" t="str">
        <f t="shared" si="8"/>
        <v>-</v>
      </c>
      <c r="I77" s="146">
        <v>20334</v>
      </c>
      <c r="J77" s="147">
        <f t="shared" si="8"/>
        <v>-0.26390095569070371</v>
      </c>
      <c r="K77" s="146">
        <v>29262</v>
      </c>
      <c r="L77" s="147">
        <f t="shared" si="9"/>
        <v>0.43906757155503096</v>
      </c>
      <c r="M77" s="146">
        <v>24120</v>
      </c>
      <c r="N77" s="147">
        <f t="shared" si="10"/>
        <v>-0.17572278039778555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0</v>
      </c>
      <c r="F78" s="147" t="str">
        <f t="shared" si="8"/>
        <v>-</v>
      </c>
      <c r="G78" s="146">
        <v>24835</v>
      </c>
      <c r="H78" s="147" t="str">
        <f t="shared" si="8"/>
        <v>-</v>
      </c>
      <c r="I78" s="146">
        <v>21526</v>
      </c>
      <c r="J78" s="147">
        <f t="shared" si="8"/>
        <v>-0.13323937990738877</v>
      </c>
      <c r="K78" s="146">
        <v>24001</v>
      </c>
      <c r="L78" s="147">
        <f t="shared" si="9"/>
        <v>0.11497723682988004</v>
      </c>
      <c r="M78" s="146">
        <v>24175</v>
      </c>
      <c r="N78" s="147">
        <f t="shared" si="10"/>
        <v>7.2496979292528962E-3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0</v>
      </c>
      <c r="F79" s="147" t="str">
        <f t="shared" si="8"/>
        <v>-</v>
      </c>
      <c r="G79" s="146">
        <v>27190</v>
      </c>
      <c r="H79" s="147" t="str">
        <f t="shared" si="8"/>
        <v>-</v>
      </c>
      <c r="I79" s="146">
        <v>26561</v>
      </c>
      <c r="J79" s="147">
        <f t="shared" si="8"/>
        <v>-2.3133504965060725E-2</v>
      </c>
      <c r="K79" s="146">
        <v>30824</v>
      </c>
      <c r="L79" s="147">
        <f t="shared" si="9"/>
        <v>0.16049847520801164</v>
      </c>
      <c r="M79" s="146"/>
      <c r="N79" s="147"/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0</v>
      </c>
      <c r="F80" s="147" t="str">
        <f t="shared" si="8"/>
        <v>-</v>
      </c>
      <c r="G80" s="146">
        <v>27823</v>
      </c>
      <c r="H80" s="147" t="str">
        <f t="shared" si="8"/>
        <v>-</v>
      </c>
      <c r="I80" s="146">
        <v>24773</v>
      </c>
      <c r="J80" s="147">
        <f t="shared" si="8"/>
        <v>-0.10962153613916548</v>
      </c>
      <c r="K80" s="146">
        <v>31196</v>
      </c>
      <c r="L80" s="147">
        <f t="shared" si="9"/>
        <v>0.25927420982521299</v>
      </c>
      <c r="M80" s="146"/>
      <c r="N80" s="147"/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13227</v>
      </c>
      <c r="F81" s="147" t="str">
        <f t="shared" si="8"/>
        <v>-</v>
      </c>
      <c r="G81" s="146">
        <v>29690</v>
      </c>
      <c r="H81" s="147">
        <f t="shared" si="8"/>
        <v>1.2446510924623877</v>
      </c>
      <c r="I81" s="146">
        <v>28903</v>
      </c>
      <c r="J81" s="147">
        <f t="shared" si="8"/>
        <v>-2.6507241495453027E-2</v>
      </c>
      <c r="K81" s="146">
        <v>31456</v>
      </c>
      <c r="L81" s="147">
        <f t="shared" si="9"/>
        <v>8.8329931149015772E-2</v>
      </c>
      <c r="M81" s="146"/>
      <c r="N81" s="147"/>
    </row>
    <row r="82" spans="1:15" x14ac:dyDescent="0.25">
      <c r="A82" s="1">
        <v>8</v>
      </c>
      <c r="B82" s="145" t="s">
        <v>87</v>
      </c>
      <c r="C82" s="146">
        <v>12130</v>
      </c>
      <c r="D82" s="147">
        <v>-0.57569609626416685</v>
      </c>
      <c r="E82" s="146">
        <v>24945</v>
      </c>
      <c r="F82" s="147">
        <f t="shared" si="8"/>
        <v>1.0564715581203625</v>
      </c>
      <c r="G82" s="146">
        <v>29356</v>
      </c>
      <c r="H82" s="147">
        <f t="shared" si="8"/>
        <v>0.17682902385247545</v>
      </c>
      <c r="I82" s="146">
        <v>29813</v>
      </c>
      <c r="J82" s="147">
        <f t="shared" si="8"/>
        <v>1.5567516010355664E-2</v>
      </c>
      <c r="K82" s="146">
        <v>31207</v>
      </c>
      <c r="L82" s="147">
        <f t="shared" si="9"/>
        <v>4.6758125649884352E-2</v>
      </c>
      <c r="M82" s="146"/>
      <c r="N82" s="147"/>
    </row>
    <row r="83" spans="1:15" x14ac:dyDescent="0.25">
      <c r="A83" s="1">
        <v>9</v>
      </c>
      <c r="B83" s="145" t="s">
        <v>89</v>
      </c>
      <c r="C83" s="146">
        <v>0</v>
      </c>
      <c r="D83" s="147">
        <v>-1</v>
      </c>
      <c r="E83" s="146">
        <v>18786</v>
      </c>
      <c r="F83" s="147" t="str">
        <f t="shared" si="8"/>
        <v>-</v>
      </c>
      <c r="G83" s="146">
        <v>25088</v>
      </c>
      <c r="H83" s="147">
        <f t="shared" si="8"/>
        <v>0.33546257851591621</v>
      </c>
      <c r="I83" s="146">
        <v>28026</v>
      </c>
      <c r="J83" s="147">
        <f t="shared" si="8"/>
        <v>0.11710778061224492</v>
      </c>
      <c r="K83" s="146">
        <v>25652</v>
      </c>
      <c r="L83" s="147">
        <f t="shared" si="9"/>
        <v>-8.470705773210585E-2</v>
      </c>
      <c r="M83" s="146"/>
      <c r="N83" s="147"/>
    </row>
    <row r="84" spans="1:15" x14ac:dyDescent="0.25">
      <c r="A84" s="1">
        <v>10</v>
      </c>
      <c r="B84" s="145" t="s">
        <v>91</v>
      </c>
      <c r="C84" s="146">
        <v>0</v>
      </c>
      <c r="D84" s="147">
        <v>-1</v>
      </c>
      <c r="E84" s="146">
        <v>23122</v>
      </c>
      <c r="F84" s="147" t="str">
        <f t="shared" si="8"/>
        <v>-</v>
      </c>
      <c r="G84" s="146">
        <v>26374</v>
      </c>
      <c r="H84" s="147">
        <f t="shared" si="8"/>
        <v>0.14064527290026807</v>
      </c>
      <c r="I84" s="146">
        <v>26698</v>
      </c>
      <c r="J84" s="147">
        <f t="shared" si="8"/>
        <v>1.2284825964965496E-2</v>
      </c>
      <c r="K84" s="146">
        <v>26435</v>
      </c>
      <c r="L84" s="147">
        <f t="shared" si="9"/>
        <v>-9.8509251629335104E-3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0</v>
      </c>
      <c r="D85" s="147">
        <v>-1</v>
      </c>
      <c r="E85" s="146">
        <v>27647</v>
      </c>
      <c r="F85" s="147" t="str">
        <f t="shared" si="8"/>
        <v>-</v>
      </c>
      <c r="G85" s="146">
        <v>25067</v>
      </c>
      <c r="H85" s="147">
        <f t="shared" si="8"/>
        <v>-9.3319347487973325E-2</v>
      </c>
      <c r="I85" s="146">
        <v>24723</v>
      </c>
      <c r="J85" s="147">
        <f t="shared" si="8"/>
        <v>-1.3723221765667981E-2</v>
      </c>
      <c r="K85" s="146">
        <v>26361</v>
      </c>
      <c r="L85" s="147">
        <f t="shared" si="9"/>
        <v>6.6254095376774735E-2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>
        <v>-1</v>
      </c>
      <c r="E86" s="146">
        <v>21541</v>
      </c>
      <c r="F86" s="147" t="str">
        <f t="shared" si="8"/>
        <v>-</v>
      </c>
      <c r="G86" s="146">
        <v>26095</v>
      </c>
      <c r="H86" s="147">
        <f t="shared" si="8"/>
        <v>0.21141079801309126</v>
      </c>
      <c r="I86" s="146">
        <v>24969</v>
      </c>
      <c r="J86" s="147">
        <f t="shared" si="8"/>
        <v>-4.3150028741138158E-2</v>
      </c>
      <c r="K86" s="146">
        <v>25021</v>
      </c>
      <c r="L86" s="147">
        <f t="shared" si="9"/>
        <v>2.0825824021786232E-3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>
        <v>-1</v>
      </c>
      <c r="E87" s="149">
        <v>141098</v>
      </c>
      <c r="F87" s="150" t="str">
        <f t="shared" si="8"/>
        <v>-</v>
      </c>
      <c r="G87" s="149">
        <v>310489</v>
      </c>
      <c r="H87" s="150">
        <f t="shared" si="8"/>
        <v>1.2005202058143984</v>
      </c>
      <c r="I87" s="149">
        <v>296342</v>
      </c>
      <c r="J87" s="150">
        <f t="shared" si="8"/>
        <v>-4.5563610949180156E-2</v>
      </c>
      <c r="K87" s="149">
        <v>338089</v>
      </c>
      <c r="L87" s="150">
        <f t="shared" si="9"/>
        <v>0.14087439512455213</v>
      </c>
      <c r="M87" s="149">
        <v>102930</v>
      </c>
      <c r="N87" s="150">
        <v>-6.3736503633899377E-2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289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43194</v>
      </c>
      <c r="D97" s="147">
        <v>5.6242969628796491E-2</v>
      </c>
      <c r="E97" s="146">
        <v>2775</v>
      </c>
      <c r="F97" s="147">
        <f t="shared" ref="F97:J109" si="11">IFERROR(E97/C97-1,"-")</f>
        <v>-0.93575496596749552</v>
      </c>
      <c r="G97" s="146">
        <v>24239</v>
      </c>
      <c r="H97" s="147">
        <f t="shared" si="11"/>
        <v>7.7347747747747739</v>
      </c>
      <c r="I97" s="146">
        <v>29362</v>
      </c>
      <c r="J97" s="147">
        <f t="shared" si="11"/>
        <v>0.21135360369652223</v>
      </c>
      <c r="K97" s="146">
        <v>31119</v>
      </c>
      <c r="L97" s="147">
        <f t="shared" ref="L97:L109" si="12">IFERROR(K97/I97-1,"-")</f>
        <v>5.9839248007628854E-2</v>
      </c>
      <c r="M97" s="146">
        <v>31603</v>
      </c>
      <c r="N97" s="147">
        <f t="shared" ref="N97:N100" si="13">IFERROR(M97/K97-1,"-")</f>
        <v>1.5553199010250873E-2</v>
      </c>
    </row>
    <row r="98" spans="2:14" x14ac:dyDescent="0.25">
      <c r="B98" s="145" t="s">
        <v>75</v>
      </c>
      <c r="C98" s="146">
        <v>39241</v>
      </c>
      <c r="D98" s="147">
        <v>-8.1630742587001759E-2</v>
      </c>
      <c r="E98" s="146">
        <v>3359</v>
      </c>
      <c r="F98" s="147">
        <f t="shared" si="11"/>
        <v>-0.91440075431309087</v>
      </c>
      <c r="G98" s="146">
        <v>26617</v>
      </c>
      <c r="H98" s="147">
        <f t="shared" si="11"/>
        <v>6.9240845489729086</v>
      </c>
      <c r="I98" s="146">
        <v>28295</v>
      </c>
      <c r="J98" s="147">
        <f t="shared" si="11"/>
        <v>6.3042416500732612E-2</v>
      </c>
      <c r="K98" s="146">
        <v>24823</v>
      </c>
      <c r="L98" s="147">
        <f t="shared" si="12"/>
        <v>-0.12270719208340697</v>
      </c>
      <c r="M98" s="146">
        <v>30937</v>
      </c>
      <c r="N98" s="147">
        <f t="shared" si="13"/>
        <v>0.24630383112436038</v>
      </c>
    </row>
    <row r="99" spans="2:14" x14ac:dyDescent="0.25">
      <c r="B99" s="145" t="s">
        <v>77</v>
      </c>
      <c r="C99" s="146">
        <v>23119</v>
      </c>
      <c r="D99" s="147">
        <v>-0.45906549053557644</v>
      </c>
      <c r="E99" s="146">
        <v>4717</v>
      </c>
      <c r="F99" s="147">
        <f t="shared" si="11"/>
        <v>-0.79596868376659891</v>
      </c>
      <c r="G99" s="146">
        <v>27574</v>
      </c>
      <c r="H99" s="147">
        <f t="shared" si="11"/>
        <v>4.845664617341531</v>
      </c>
      <c r="I99" s="146">
        <v>29030</v>
      </c>
      <c r="J99" s="147">
        <f t="shared" si="11"/>
        <v>5.2803365489229037E-2</v>
      </c>
      <c r="K99" s="146">
        <v>31003</v>
      </c>
      <c r="L99" s="147">
        <f t="shared" si="12"/>
        <v>6.7964174991388182E-2</v>
      </c>
      <c r="M99" s="146">
        <v>32272</v>
      </c>
      <c r="N99" s="147">
        <f t="shared" si="13"/>
        <v>4.0931522755862426E-2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5851</v>
      </c>
      <c r="F100" s="147" t="str">
        <f t="shared" si="11"/>
        <v>-</v>
      </c>
      <c r="G100" s="146">
        <v>22852</v>
      </c>
      <c r="H100" s="147">
        <f t="shared" si="11"/>
        <v>2.9056571526234833</v>
      </c>
      <c r="I100" s="146">
        <v>24480</v>
      </c>
      <c r="J100" s="147">
        <f t="shared" si="11"/>
        <v>7.1241029231577047E-2</v>
      </c>
      <c r="K100" s="146">
        <v>23629</v>
      </c>
      <c r="L100" s="147">
        <f t="shared" si="12"/>
        <v>-3.4763071895424824E-2</v>
      </c>
      <c r="M100" s="146">
        <v>28820</v>
      </c>
      <c r="N100" s="147">
        <f t="shared" si="13"/>
        <v>0.21968767192856231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6089</v>
      </c>
      <c r="F101" s="147" t="str">
        <f t="shared" si="11"/>
        <v>-</v>
      </c>
      <c r="G101" s="146">
        <v>13692</v>
      </c>
      <c r="H101" s="147">
        <f t="shared" si="11"/>
        <v>1.248645097717195</v>
      </c>
      <c r="I101" s="146">
        <v>18346</v>
      </c>
      <c r="J101" s="147">
        <f t="shared" si="11"/>
        <v>0.3399065147531406</v>
      </c>
      <c r="K101" s="146">
        <v>21064</v>
      </c>
      <c r="L101" s="147">
        <f t="shared" si="12"/>
        <v>0.14815218576256406</v>
      </c>
      <c r="M101" s="146"/>
      <c r="N101" s="147"/>
    </row>
    <row r="102" spans="2:14" x14ac:dyDescent="0.25">
      <c r="B102" s="145" t="s">
        <v>83</v>
      </c>
      <c r="C102" s="146">
        <v>0</v>
      </c>
      <c r="D102" s="147">
        <v>-1</v>
      </c>
      <c r="E102" s="146">
        <v>6428</v>
      </c>
      <c r="F102" s="147" t="str">
        <f t="shared" si="11"/>
        <v>-</v>
      </c>
      <c r="G102" s="146">
        <v>15947</v>
      </c>
      <c r="H102" s="147">
        <f t="shared" si="11"/>
        <v>1.4808649657747357</v>
      </c>
      <c r="I102" s="146">
        <v>18927</v>
      </c>
      <c r="J102" s="147">
        <f t="shared" si="11"/>
        <v>0.18686900357434011</v>
      </c>
      <c r="K102" s="146">
        <v>19896</v>
      </c>
      <c r="L102" s="147">
        <f t="shared" si="12"/>
        <v>5.1196703122523335E-2</v>
      </c>
      <c r="M102" s="146"/>
      <c r="N102" s="147"/>
    </row>
    <row r="103" spans="2:14" x14ac:dyDescent="0.25">
      <c r="B103" s="145" t="s">
        <v>85</v>
      </c>
      <c r="C103" s="146">
        <v>0</v>
      </c>
      <c r="D103" s="147">
        <v>-1</v>
      </c>
      <c r="E103" s="146">
        <v>11718</v>
      </c>
      <c r="F103" s="147" t="str">
        <f t="shared" si="11"/>
        <v>-</v>
      </c>
      <c r="G103" s="146">
        <v>22949</v>
      </c>
      <c r="H103" s="147">
        <f t="shared" si="11"/>
        <v>0.95844000682710351</v>
      </c>
      <c r="I103" s="146">
        <v>26512</v>
      </c>
      <c r="J103" s="147">
        <f t="shared" si="11"/>
        <v>0.15525730968669649</v>
      </c>
      <c r="K103" s="146">
        <v>26909</v>
      </c>
      <c r="L103" s="147">
        <f t="shared" si="12"/>
        <v>1.4974351237175609E-2</v>
      </c>
      <c r="M103" s="146"/>
      <c r="N103" s="147"/>
    </row>
    <row r="104" spans="2:14" x14ac:dyDescent="0.25">
      <c r="B104" s="145" t="s">
        <v>87</v>
      </c>
      <c r="C104" s="146">
        <v>8447</v>
      </c>
      <c r="D104" s="147">
        <v>-0.82084455661837996</v>
      </c>
      <c r="E104" s="146">
        <v>15135</v>
      </c>
      <c r="F104" s="147">
        <f t="shared" si="11"/>
        <v>0.79176038830353979</v>
      </c>
      <c r="G104" s="146">
        <v>27464</v>
      </c>
      <c r="H104" s="147">
        <f t="shared" si="11"/>
        <v>0.81460191608853649</v>
      </c>
      <c r="I104" s="146">
        <v>31400</v>
      </c>
      <c r="J104" s="147">
        <f t="shared" si="11"/>
        <v>0.14331488494028544</v>
      </c>
      <c r="K104" s="146">
        <v>31177</v>
      </c>
      <c r="L104" s="147">
        <f t="shared" si="12"/>
        <v>-7.1019108280254706E-3</v>
      </c>
      <c r="M104" s="146"/>
      <c r="N104" s="147"/>
    </row>
    <row r="105" spans="2:14" x14ac:dyDescent="0.25">
      <c r="B105" s="145" t="s">
        <v>89</v>
      </c>
      <c r="C105" s="146">
        <v>4719</v>
      </c>
      <c r="D105" s="147">
        <v>-0.87496356747303994</v>
      </c>
      <c r="E105" s="146">
        <v>11918</v>
      </c>
      <c r="F105" s="147">
        <f t="shared" si="11"/>
        <v>1.5255350709896165</v>
      </c>
      <c r="G105" s="146">
        <v>19192</v>
      </c>
      <c r="H105" s="147">
        <f t="shared" si="11"/>
        <v>0.61033730491693228</v>
      </c>
      <c r="I105" s="146">
        <v>23909</v>
      </c>
      <c r="J105" s="147">
        <f t="shared" si="11"/>
        <v>0.24577949145477285</v>
      </c>
      <c r="K105" s="146">
        <v>23395</v>
      </c>
      <c r="L105" s="147">
        <f t="shared" si="12"/>
        <v>-2.1498180601447148E-2</v>
      </c>
      <c r="M105" s="146"/>
      <c r="N105" s="147"/>
    </row>
    <row r="106" spans="2:14" x14ac:dyDescent="0.25">
      <c r="B106" s="145" t="s">
        <v>91</v>
      </c>
      <c r="C106" s="146">
        <v>3478</v>
      </c>
      <c r="D106" s="147">
        <v>-0.90411336568151746</v>
      </c>
      <c r="E106" s="146">
        <v>20231</v>
      </c>
      <c r="F106" s="147">
        <f t="shared" si="11"/>
        <v>4.8168487636572745</v>
      </c>
      <c r="G106" s="146">
        <v>23206</v>
      </c>
      <c r="H106" s="147">
        <f t="shared" si="11"/>
        <v>0.14705155454500529</v>
      </c>
      <c r="I106" s="146">
        <v>27467</v>
      </c>
      <c r="J106" s="147">
        <f t="shared" si="11"/>
        <v>0.18361630612772561</v>
      </c>
      <c r="K106" s="146">
        <v>28050</v>
      </c>
      <c r="L106" s="147">
        <f t="shared" si="12"/>
        <v>2.1225470564677718E-2</v>
      </c>
      <c r="M106" s="146"/>
      <c r="N106" s="147"/>
    </row>
    <row r="107" spans="2:14" x14ac:dyDescent="0.25">
      <c r="B107" s="145" t="s">
        <v>93</v>
      </c>
      <c r="C107" s="146">
        <v>3773</v>
      </c>
      <c r="D107" s="147">
        <v>-0.90712158137015975</v>
      </c>
      <c r="E107" s="146">
        <v>23258</v>
      </c>
      <c r="F107" s="147">
        <f t="shared" si="11"/>
        <v>5.1643254704479196</v>
      </c>
      <c r="G107" s="146">
        <v>28403</v>
      </c>
      <c r="H107" s="147">
        <f t="shared" si="11"/>
        <v>0.22121420586464868</v>
      </c>
      <c r="I107" s="146">
        <v>28858</v>
      </c>
      <c r="J107" s="147">
        <f t="shared" si="11"/>
        <v>1.6019434566771018E-2</v>
      </c>
      <c r="K107" s="146">
        <v>30877</v>
      </c>
      <c r="L107" s="147">
        <f t="shared" si="12"/>
        <v>6.9963268417769786E-2</v>
      </c>
      <c r="M107" s="146"/>
      <c r="N107" s="147"/>
    </row>
    <row r="108" spans="2:14" x14ac:dyDescent="0.25">
      <c r="B108" s="145" t="s">
        <v>95</v>
      </c>
      <c r="C108" s="146">
        <v>4711</v>
      </c>
      <c r="D108" s="147">
        <v>-0.88245421428214976</v>
      </c>
      <c r="E108" s="146">
        <v>25094</v>
      </c>
      <c r="F108" s="147">
        <f t="shared" si="11"/>
        <v>4.3266822330715344</v>
      </c>
      <c r="G108" s="146">
        <v>28386</v>
      </c>
      <c r="H108" s="147">
        <f t="shared" si="11"/>
        <v>0.13118673786562529</v>
      </c>
      <c r="I108" s="146">
        <v>30289</v>
      </c>
      <c r="J108" s="147">
        <f t="shared" si="11"/>
        <v>6.7040090185302548E-2</v>
      </c>
      <c r="K108" s="146">
        <v>30458</v>
      </c>
      <c r="L108" s="147">
        <f t="shared" si="12"/>
        <v>5.5795833470897449E-3</v>
      </c>
      <c r="M108" s="146"/>
      <c r="N108" s="147"/>
    </row>
    <row r="109" spans="2:14" ht="15.75" x14ac:dyDescent="0.25">
      <c r="B109" s="148" t="s">
        <v>32</v>
      </c>
      <c r="C109" s="149">
        <v>137122</v>
      </c>
      <c r="D109" s="150">
        <v>-0.71347436518948193</v>
      </c>
      <c r="E109" s="149">
        <v>136573</v>
      </c>
      <c r="F109" s="150">
        <f t="shared" si="11"/>
        <v>-4.0037339011974593E-3</v>
      </c>
      <c r="G109" s="149">
        <v>280521</v>
      </c>
      <c r="H109" s="150">
        <f t="shared" si="11"/>
        <v>1.0540004246813059</v>
      </c>
      <c r="I109" s="149">
        <v>316875</v>
      </c>
      <c r="J109" s="150">
        <f t="shared" si="11"/>
        <v>0.12959457580715883</v>
      </c>
      <c r="K109" s="149">
        <v>322400</v>
      </c>
      <c r="L109" s="150">
        <f t="shared" si="12"/>
        <v>1.7435897435897463E-2</v>
      </c>
      <c r="M109" s="149">
        <v>123632</v>
      </c>
      <c r="N109" s="150">
        <v>0.11809286088953996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E6562-0CBE-4AEF-850E-774526462F2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261</v>
      </c>
      <c r="D6" s="205" t="s">
        <v>226</v>
      </c>
      <c r="E6" s="205" t="s">
        <v>227</v>
      </c>
      <c r="F6" s="205" t="s">
        <v>228</v>
      </c>
      <c r="G6" s="205" t="s">
        <v>229</v>
      </c>
      <c r="H6" s="205" t="s">
        <v>230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0</v>
      </c>
      <c r="D8" s="209">
        <v>382997</v>
      </c>
      <c r="E8" s="209">
        <v>2650816</v>
      </c>
      <c r="F8" s="209">
        <v>2706253</v>
      </c>
      <c r="G8" s="209">
        <v>2822088</v>
      </c>
      <c r="H8" s="209">
        <v>2790837</v>
      </c>
      <c r="I8" s="210">
        <f>IFERROR(H8/G8-1,"-")</f>
        <v>-1.1073715631830017E-2</v>
      </c>
      <c r="J8" s="209">
        <f>H8-G8</f>
        <v>-31251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0</v>
      </c>
      <c r="D9" s="191">
        <v>125741</v>
      </c>
      <c r="E9" s="191">
        <v>331390</v>
      </c>
      <c r="F9" s="191">
        <v>355796</v>
      </c>
      <c r="G9" s="191">
        <v>301985</v>
      </c>
      <c r="H9" s="191">
        <v>344877</v>
      </c>
      <c r="I9" s="192">
        <f>IFERROR(H9/G9-1,"-")</f>
        <v>0.14203354471248564</v>
      </c>
      <c r="J9" s="191">
        <f t="shared" ref="J9:J19" si="0">H9-G9</f>
        <v>42892</v>
      </c>
      <c r="K9" s="192">
        <f>H9/H$8</f>
        <v>0.12357475553033015</v>
      </c>
      <c r="L9" s="103"/>
    </row>
    <row r="10" spans="1:12" x14ac:dyDescent="0.25">
      <c r="A10" s="193" t="s">
        <v>105</v>
      </c>
      <c r="B10" s="194" t="s">
        <v>105</v>
      </c>
      <c r="C10" s="195">
        <v>0</v>
      </c>
      <c r="D10" s="195">
        <v>80869</v>
      </c>
      <c r="E10" s="195">
        <v>104424</v>
      </c>
      <c r="F10" s="195">
        <v>118128</v>
      </c>
      <c r="G10" s="195">
        <v>84906</v>
      </c>
      <c r="H10" s="195">
        <v>101820</v>
      </c>
      <c r="I10" s="196">
        <f>IFERROR(H10/G10-1,"-")</f>
        <v>0.19920853649918735</v>
      </c>
      <c r="J10" s="195">
        <f t="shared" si="0"/>
        <v>16914</v>
      </c>
      <c r="K10" s="196">
        <f>H10/H$8</f>
        <v>3.6483678552348277E-2</v>
      </c>
      <c r="L10" s="103"/>
    </row>
    <row r="11" spans="1:12" x14ac:dyDescent="0.25">
      <c r="A11" s="193" t="s">
        <v>102</v>
      </c>
      <c r="B11" s="194" t="s">
        <v>102</v>
      </c>
      <c r="C11" s="195">
        <v>0</v>
      </c>
      <c r="D11" s="195">
        <v>44872</v>
      </c>
      <c r="E11" s="195">
        <v>226966</v>
      </c>
      <c r="F11" s="195">
        <v>237668</v>
      </c>
      <c r="G11" s="195">
        <v>217079</v>
      </c>
      <c r="H11" s="195">
        <v>243057</v>
      </c>
      <c r="I11" s="196">
        <f>IFERROR(H11/G11-1,"-")</f>
        <v>0.11967071895485049</v>
      </c>
      <c r="J11" s="195">
        <f t="shared" si="0"/>
        <v>25978</v>
      </c>
      <c r="K11" s="196">
        <f>H11/H$8</f>
        <v>8.7091076977981879E-2</v>
      </c>
      <c r="L11" s="103"/>
    </row>
    <row r="12" spans="1:12" x14ac:dyDescent="0.25">
      <c r="A12" s="1"/>
      <c r="B12" s="190" t="s">
        <v>109</v>
      </c>
      <c r="C12" s="191">
        <v>0</v>
      </c>
      <c r="D12" s="191">
        <v>257256</v>
      </c>
      <c r="E12" s="191">
        <v>2319426</v>
      </c>
      <c r="F12" s="191">
        <v>2350457</v>
      </c>
      <c r="G12" s="191">
        <v>2520103</v>
      </c>
      <c r="H12" s="191">
        <v>2445960</v>
      </c>
      <c r="I12" s="192">
        <f>IFERROR(H12/G12-1,"-")</f>
        <v>-2.9420622887239123E-2</v>
      </c>
      <c r="J12" s="191">
        <f t="shared" si="0"/>
        <v>-74143</v>
      </c>
      <c r="K12" s="192">
        <f>H12/H$8</f>
        <v>0.87642524446966985</v>
      </c>
      <c r="L12" s="103"/>
    </row>
    <row r="13" spans="1:12" s="74" customFormat="1" x14ac:dyDescent="0.25">
      <c r="A13" s="193"/>
      <c r="B13" s="194" t="s">
        <v>112</v>
      </c>
      <c r="C13" s="195">
        <v>0</v>
      </c>
      <c r="D13" s="195">
        <v>13729</v>
      </c>
      <c r="E13" s="195">
        <v>1064117</v>
      </c>
      <c r="F13" s="195">
        <v>1041525</v>
      </c>
      <c r="G13" s="195">
        <v>1164223</v>
      </c>
      <c r="H13" s="195">
        <v>1123846</v>
      </c>
      <c r="I13" s="196">
        <f t="shared" ref="I13:I20" si="1">IFERROR(H13/G13-1,"-")</f>
        <v>-3.4681500021903067E-2</v>
      </c>
      <c r="J13" s="195">
        <f t="shared" si="0"/>
        <v>-40377</v>
      </c>
      <c r="K13" s="196">
        <f t="shared" ref="K13:K20" si="2">H13/H$8</f>
        <v>0.40269137896623847</v>
      </c>
      <c r="L13" s="197"/>
    </row>
    <row r="14" spans="1:12" s="74" customFormat="1" x14ac:dyDescent="0.25">
      <c r="A14" s="193"/>
      <c r="B14" s="194" t="s">
        <v>115</v>
      </c>
      <c r="C14" s="195">
        <v>0</v>
      </c>
      <c r="D14" s="195">
        <v>40849</v>
      </c>
      <c r="E14" s="195">
        <v>278608</v>
      </c>
      <c r="F14" s="195">
        <v>278156</v>
      </c>
      <c r="G14" s="195">
        <v>295373</v>
      </c>
      <c r="H14" s="195">
        <v>289984</v>
      </c>
      <c r="I14" s="196">
        <f t="shared" si="1"/>
        <v>-1.8244727852579579E-2</v>
      </c>
      <c r="J14" s="195">
        <f t="shared" si="0"/>
        <v>-5389</v>
      </c>
      <c r="K14" s="196">
        <f t="shared" si="2"/>
        <v>0.10390574583897232</v>
      </c>
      <c r="L14" s="197"/>
    </row>
    <row r="15" spans="1:12" x14ac:dyDescent="0.25">
      <c r="A15" s="193"/>
      <c r="B15" s="194" t="s">
        <v>118</v>
      </c>
      <c r="C15" s="195">
        <v>0</v>
      </c>
      <c r="D15" s="195">
        <v>31063</v>
      </c>
      <c r="E15" s="195">
        <v>114040</v>
      </c>
      <c r="F15" s="195">
        <v>138315</v>
      </c>
      <c r="G15" s="195">
        <v>149936</v>
      </c>
      <c r="H15" s="195">
        <v>131454</v>
      </c>
      <c r="I15" s="196">
        <f t="shared" si="1"/>
        <v>-0.12326592679543269</v>
      </c>
      <c r="J15" s="195">
        <f t="shared" si="0"/>
        <v>-18482</v>
      </c>
      <c r="K15" s="196">
        <f t="shared" si="2"/>
        <v>4.7101998432728248E-2</v>
      </c>
      <c r="L15" s="103"/>
    </row>
    <row r="16" spans="1:12" x14ac:dyDescent="0.25">
      <c r="A16" s="193"/>
      <c r="B16" s="194" t="s">
        <v>125</v>
      </c>
      <c r="C16" s="195">
        <v>0</v>
      </c>
      <c r="D16" s="195">
        <v>3486</v>
      </c>
      <c r="E16" s="195">
        <v>109312</v>
      </c>
      <c r="F16" s="195">
        <v>106948</v>
      </c>
      <c r="G16" s="195">
        <v>110714</v>
      </c>
      <c r="H16" s="195">
        <v>102231</v>
      </c>
      <c r="I16" s="196">
        <f t="shared" si="1"/>
        <v>-7.662084289249782E-2</v>
      </c>
      <c r="J16" s="195">
        <f t="shared" si="0"/>
        <v>-8483</v>
      </c>
      <c r="K16" s="196">
        <f t="shared" si="2"/>
        <v>3.6630946200010964E-2</v>
      </c>
      <c r="L16" s="103"/>
    </row>
    <row r="17" spans="1:12" x14ac:dyDescent="0.25">
      <c r="A17" s="193"/>
      <c r="B17" s="194" t="s">
        <v>121</v>
      </c>
      <c r="C17" s="195">
        <v>0</v>
      </c>
      <c r="D17" s="195">
        <v>10928</v>
      </c>
      <c r="E17" s="195">
        <v>107027</v>
      </c>
      <c r="F17" s="195">
        <v>87599</v>
      </c>
      <c r="G17" s="195">
        <v>107623</v>
      </c>
      <c r="H17" s="195">
        <v>82850</v>
      </c>
      <c r="I17" s="196">
        <f t="shared" si="1"/>
        <v>-0.23018313929178702</v>
      </c>
      <c r="J17" s="195">
        <f t="shared" si="0"/>
        <v>-24773</v>
      </c>
      <c r="K17" s="196">
        <f t="shared" si="2"/>
        <v>2.968643457142069E-2</v>
      </c>
      <c r="L17" s="103"/>
    </row>
    <row r="18" spans="1:12" x14ac:dyDescent="0.25">
      <c r="A18" s="193"/>
      <c r="B18" s="194" t="s">
        <v>130</v>
      </c>
      <c r="C18" s="195">
        <v>0</v>
      </c>
      <c r="D18" s="195">
        <v>572</v>
      </c>
      <c r="E18" s="195">
        <v>43901</v>
      </c>
      <c r="F18" s="195">
        <v>40457</v>
      </c>
      <c r="G18" s="195">
        <v>33532</v>
      </c>
      <c r="H18" s="195">
        <v>46184</v>
      </c>
      <c r="I18" s="196">
        <f t="shared" si="1"/>
        <v>0.37731122509841342</v>
      </c>
      <c r="J18" s="195">
        <f t="shared" si="0"/>
        <v>12652</v>
      </c>
      <c r="K18" s="196">
        <f t="shared" si="2"/>
        <v>1.6548440485775414E-2</v>
      </c>
      <c r="L18" s="103"/>
    </row>
    <row r="19" spans="1:12" x14ac:dyDescent="0.25">
      <c r="A19" s="193" t="s">
        <v>146</v>
      </c>
      <c r="B19" s="194" t="s">
        <v>133</v>
      </c>
      <c r="C19" s="195">
        <v>0</v>
      </c>
      <c r="D19" s="195">
        <v>2012</v>
      </c>
      <c r="E19" s="195">
        <v>35071</v>
      </c>
      <c r="F19" s="195">
        <v>42285</v>
      </c>
      <c r="G19" s="195">
        <v>40146</v>
      </c>
      <c r="H19" s="195">
        <v>35748</v>
      </c>
      <c r="I19" s="196">
        <f t="shared" si="1"/>
        <v>-0.1095501419817666</v>
      </c>
      <c r="J19" s="195">
        <f t="shared" si="0"/>
        <v>-4398</v>
      </c>
      <c r="K19" s="196">
        <f t="shared" si="2"/>
        <v>1.2809060507654155E-2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0</v>
      </c>
      <c r="D20" s="200">
        <f t="shared" ref="D20:H20" si="4">D12-SUM(D13:D19)</f>
        <v>154617</v>
      </c>
      <c r="E20" s="200">
        <f t="shared" si="4"/>
        <v>567350</v>
      </c>
      <c r="F20" s="200">
        <f t="shared" si="4"/>
        <v>615172</v>
      </c>
      <c r="G20" s="200">
        <f t="shared" si="4"/>
        <v>618556</v>
      </c>
      <c r="H20" s="200">
        <f t="shared" si="4"/>
        <v>633663</v>
      </c>
      <c r="I20" s="201">
        <f t="shared" si="1"/>
        <v>2.442301101274591E-2</v>
      </c>
      <c r="J20" s="200">
        <f>H20-G20</f>
        <v>15107</v>
      </c>
      <c r="K20" s="201">
        <f t="shared" si="2"/>
        <v>0.22705123946686961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0</v>
      </c>
      <c r="D22" s="209">
        <v>154899</v>
      </c>
      <c r="E22" s="209">
        <v>1117075</v>
      </c>
      <c r="F22" s="209">
        <v>1108018</v>
      </c>
      <c r="G22" s="209">
        <v>1093882</v>
      </c>
      <c r="H22" s="209">
        <v>1104961</v>
      </c>
      <c r="I22" s="210">
        <f>IFERROR(H22/G22-1,"-")</f>
        <v>1.0128149105662176E-2</v>
      </c>
      <c r="J22" s="209">
        <f>H22-G22</f>
        <v>11079</v>
      </c>
      <c r="K22" s="210">
        <f>H22/H$8</f>
        <v>0.39592459179808781</v>
      </c>
      <c r="L22" s="103"/>
    </row>
    <row r="23" spans="1:12" x14ac:dyDescent="0.25">
      <c r="A23" s="193" t="s">
        <v>98</v>
      </c>
      <c r="B23" s="190" t="s">
        <v>99</v>
      </c>
      <c r="C23" s="191">
        <v>0</v>
      </c>
      <c r="D23" s="191">
        <v>48544</v>
      </c>
      <c r="E23" s="191">
        <v>70700</v>
      </c>
      <c r="F23" s="191">
        <v>73095</v>
      </c>
      <c r="G23" s="191">
        <v>39075</v>
      </c>
      <c r="H23" s="191">
        <v>54460</v>
      </c>
      <c r="I23" s="192">
        <f>IFERROR(H23/G23-1,"-")</f>
        <v>0.39373000639795275</v>
      </c>
      <c r="J23" s="191">
        <f t="shared" ref="J23:J33" si="5">H23-G23</f>
        <v>15385</v>
      </c>
      <c r="K23" s="192">
        <f>H23/H$8</f>
        <v>1.951385910391757E-2</v>
      </c>
      <c r="L23" s="103"/>
    </row>
    <row r="24" spans="1:12" x14ac:dyDescent="0.25">
      <c r="A24" s="193" t="s">
        <v>105</v>
      </c>
      <c r="B24" s="194" t="s">
        <v>105</v>
      </c>
      <c r="C24" s="195">
        <v>0</v>
      </c>
      <c r="D24" s="195">
        <v>27303</v>
      </c>
      <c r="E24" s="195">
        <v>24750</v>
      </c>
      <c r="F24" s="195">
        <v>25210</v>
      </c>
      <c r="G24" s="195">
        <v>13759</v>
      </c>
      <c r="H24" s="195">
        <v>18431</v>
      </c>
      <c r="I24" s="196">
        <f>IFERROR(H24/G24-1,"-")</f>
        <v>0.33955956101460871</v>
      </c>
      <c r="J24" s="195">
        <f t="shared" si="5"/>
        <v>4672</v>
      </c>
      <c r="K24" s="196">
        <f>H24/H$8</f>
        <v>6.6041119563772449E-3</v>
      </c>
      <c r="L24" s="103"/>
    </row>
    <row r="25" spans="1:12" x14ac:dyDescent="0.25">
      <c r="A25" s="193" t="s">
        <v>102</v>
      </c>
      <c r="B25" s="194" t="s">
        <v>102</v>
      </c>
      <c r="C25" s="195">
        <v>0</v>
      </c>
      <c r="D25" s="195">
        <v>21241</v>
      </c>
      <c r="E25" s="195">
        <v>45950</v>
      </c>
      <c r="F25" s="195">
        <v>47885</v>
      </c>
      <c r="G25" s="195">
        <v>25316</v>
      </c>
      <c r="H25" s="195">
        <v>36029</v>
      </c>
      <c r="I25" s="196">
        <f>IFERROR(H25/G25-1,"-")</f>
        <v>0.42317111708010735</v>
      </c>
      <c r="J25" s="195">
        <f t="shared" si="5"/>
        <v>10713</v>
      </c>
      <c r="K25" s="196">
        <f>H25/H$8</f>
        <v>1.2909747147540326E-2</v>
      </c>
      <c r="L25" s="103"/>
    </row>
    <row r="26" spans="1:12" x14ac:dyDescent="0.25">
      <c r="A26" s="193"/>
      <c r="B26" s="190" t="s">
        <v>109</v>
      </c>
      <c r="C26" s="191">
        <v>0</v>
      </c>
      <c r="D26" s="191">
        <v>106355</v>
      </c>
      <c r="E26" s="191">
        <v>1046375</v>
      </c>
      <c r="F26" s="191">
        <v>1034923</v>
      </c>
      <c r="G26" s="191">
        <v>1054807</v>
      </c>
      <c r="H26" s="191">
        <v>1050501</v>
      </c>
      <c r="I26" s="192">
        <f>IFERROR(H26/G26-1,"-")</f>
        <v>-4.0822633903643268E-3</v>
      </c>
      <c r="J26" s="191">
        <f t="shared" si="5"/>
        <v>-4306</v>
      </c>
      <c r="K26" s="192">
        <f>H26/H$8</f>
        <v>0.37641073269417025</v>
      </c>
      <c r="L26" s="103"/>
    </row>
    <row r="27" spans="1:12" s="74" customFormat="1" x14ac:dyDescent="0.25">
      <c r="A27" s="193"/>
      <c r="B27" s="194" t="s">
        <v>112</v>
      </c>
      <c r="C27" s="195">
        <v>0</v>
      </c>
      <c r="D27" s="195">
        <v>3963</v>
      </c>
      <c r="E27" s="195">
        <v>499381</v>
      </c>
      <c r="F27" s="195">
        <v>504848</v>
      </c>
      <c r="G27" s="195">
        <v>538909</v>
      </c>
      <c r="H27" s="195">
        <v>536606</v>
      </c>
      <c r="I27" s="196">
        <f t="shared" ref="I27:I34" si="6">IFERROR(H27/G27-1,"-")</f>
        <v>-4.2734487640770924E-3</v>
      </c>
      <c r="J27" s="195">
        <f t="shared" si="5"/>
        <v>-2303</v>
      </c>
      <c r="K27" s="196">
        <f t="shared" ref="K27:K34" si="7">H27/H$8</f>
        <v>0.19227421737636416</v>
      </c>
      <c r="L27" s="197"/>
    </row>
    <row r="28" spans="1:12" s="74" customFormat="1" x14ac:dyDescent="0.25">
      <c r="A28" s="193"/>
      <c r="B28" s="194" t="s">
        <v>115</v>
      </c>
      <c r="C28" s="195">
        <v>0</v>
      </c>
      <c r="D28" s="195">
        <v>15236</v>
      </c>
      <c r="E28" s="195">
        <v>128074</v>
      </c>
      <c r="F28" s="195">
        <v>121099</v>
      </c>
      <c r="G28" s="195">
        <v>116283</v>
      </c>
      <c r="H28" s="195">
        <v>111657</v>
      </c>
      <c r="I28" s="196">
        <f t="shared" si="6"/>
        <v>-3.978225535976887E-2</v>
      </c>
      <c r="J28" s="195">
        <f t="shared" si="5"/>
        <v>-4626</v>
      </c>
      <c r="K28" s="196">
        <f t="shared" si="7"/>
        <v>4.0008427579253103E-2</v>
      </c>
      <c r="L28" s="197"/>
    </row>
    <row r="29" spans="1:12" x14ac:dyDescent="0.25">
      <c r="A29" s="193"/>
      <c r="B29" s="194" t="s">
        <v>118</v>
      </c>
      <c r="C29" s="195">
        <v>0</v>
      </c>
      <c r="D29" s="195">
        <v>11940</v>
      </c>
      <c r="E29" s="195">
        <v>44208</v>
      </c>
      <c r="F29" s="195">
        <v>49493</v>
      </c>
      <c r="G29" s="195">
        <v>41914</v>
      </c>
      <c r="H29" s="195">
        <v>33229</v>
      </c>
      <c r="I29" s="196">
        <f t="shared" si="6"/>
        <v>-0.20721000143150259</v>
      </c>
      <c r="J29" s="195">
        <f t="shared" si="5"/>
        <v>-8685</v>
      </c>
      <c r="K29" s="196">
        <f t="shared" si="7"/>
        <v>1.190646390312297E-2</v>
      </c>
      <c r="L29" s="103"/>
    </row>
    <row r="30" spans="1:12" x14ac:dyDescent="0.25">
      <c r="A30" s="193"/>
      <c r="B30" s="194" t="s">
        <v>125</v>
      </c>
      <c r="C30" s="195">
        <v>0</v>
      </c>
      <c r="D30" s="195">
        <v>1583</v>
      </c>
      <c r="E30" s="195">
        <v>53650</v>
      </c>
      <c r="F30" s="195">
        <v>47936</v>
      </c>
      <c r="G30" s="195">
        <v>47463</v>
      </c>
      <c r="H30" s="195">
        <v>46679</v>
      </c>
      <c r="I30" s="196">
        <f t="shared" si="6"/>
        <v>-1.6518129911720747E-2</v>
      </c>
      <c r="J30" s="195">
        <f t="shared" si="5"/>
        <v>-784</v>
      </c>
      <c r="K30" s="196">
        <f t="shared" si="7"/>
        <v>1.6725806630770626E-2</v>
      </c>
      <c r="L30" s="103"/>
    </row>
    <row r="31" spans="1:12" x14ac:dyDescent="0.25">
      <c r="A31" s="193"/>
      <c r="B31" s="194" t="s">
        <v>121</v>
      </c>
      <c r="C31" s="195">
        <v>0</v>
      </c>
      <c r="D31" s="195">
        <v>6872</v>
      </c>
      <c r="E31" s="195">
        <v>63281</v>
      </c>
      <c r="F31" s="195">
        <v>46291</v>
      </c>
      <c r="G31" s="195">
        <v>58185</v>
      </c>
      <c r="H31" s="195">
        <v>49447</v>
      </c>
      <c r="I31" s="196">
        <f t="shared" si="6"/>
        <v>-0.1501761622411274</v>
      </c>
      <c r="J31" s="195">
        <f t="shared" si="5"/>
        <v>-8738</v>
      </c>
      <c r="K31" s="196">
        <f t="shared" si="7"/>
        <v>1.7717623780966068E-2</v>
      </c>
      <c r="L31" s="103"/>
    </row>
    <row r="32" spans="1:12" x14ac:dyDescent="0.25">
      <c r="A32" s="193"/>
      <c r="B32" s="194" t="s">
        <v>130</v>
      </c>
      <c r="C32" s="195">
        <v>0</v>
      </c>
      <c r="D32" s="195">
        <v>118</v>
      </c>
      <c r="E32" s="195">
        <v>20850</v>
      </c>
      <c r="F32" s="195">
        <v>15575</v>
      </c>
      <c r="G32" s="195">
        <v>14346</v>
      </c>
      <c r="H32" s="195">
        <v>17562</v>
      </c>
      <c r="I32" s="196">
        <f t="shared" si="6"/>
        <v>0.22417398578000847</v>
      </c>
      <c r="J32" s="195">
        <f t="shared" si="5"/>
        <v>3216</v>
      </c>
      <c r="K32" s="196">
        <f t="shared" si="7"/>
        <v>6.2927358351634296E-3</v>
      </c>
      <c r="L32" s="103"/>
    </row>
    <row r="33" spans="1:12" x14ac:dyDescent="0.25">
      <c r="A33" s="193" t="s">
        <v>146</v>
      </c>
      <c r="B33" s="194" t="s">
        <v>133</v>
      </c>
      <c r="C33" s="195">
        <v>0</v>
      </c>
      <c r="D33" s="195">
        <v>543</v>
      </c>
      <c r="E33" s="195">
        <v>12416</v>
      </c>
      <c r="F33" s="195">
        <v>14217</v>
      </c>
      <c r="G33" s="195">
        <v>12219</v>
      </c>
      <c r="H33" s="195">
        <v>13884</v>
      </c>
      <c r="I33" s="196">
        <f t="shared" si="6"/>
        <v>0.13626319666093778</v>
      </c>
      <c r="J33" s="195">
        <f t="shared" si="5"/>
        <v>1665</v>
      </c>
      <c r="K33" s="196">
        <f t="shared" si="7"/>
        <v>4.9748516305323457E-3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0</v>
      </c>
      <c r="D34" s="200">
        <f t="shared" ref="D34:H34" si="9">D26-SUM(D27:D33)</f>
        <v>66100</v>
      </c>
      <c r="E34" s="200">
        <f t="shared" si="9"/>
        <v>224515</v>
      </c>
      <c r="F34" s="200">
        <f t="shared" si="9"/>
        <v>235464</v>
      </c>
      <c r="G34" s="200">
        <f t="shared" si="9"/>
        <v>225488</v>
      </c>
      <c r="H34" s="200">
        <f t="shared" si="9"/>
        <v>241437</v>
      </c>
      <c r="I34" s="201">
        <f t="shared" si="6"/>
        <v>7.0731036684879012E-2</v>
      </c>
      <c r="J34" s="200">
        <f>H34-G34</f>
        <v>15949</v>
      </c>
      <c r="K34" s="201">
        <f t="shared" si="7"/>
        <v>8.6510605957997547E-2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0</v>
      </c>
      <c r="D36" s="209">
        <v>71140</v>
      </c>
      <c r="E36" s="209">
        <v>725227</v>
      </c>
      <c r="F36" s="209">
        <v>745949</v>
      </c>
      <c r="G36" s="209">
        <v>789795</v>
      </c>
      <c r="H36" s="209">
        <v>754621</v>
      </c>
      <c r="I36" s="210">
        <f>IFERROR(H36/G36-1,"-")</f>
        <v>-4.4535607341145478E-2</v>
      </c>
      <c r="J36" s="209">
        <f>H36-G36</f>
        <v>-35174</v>
      </c>
      <c r="K36" s="210">
        <f>H36/H$8</f>
        <v>0.27039235899481051</v>
      </c>
      <c r="L36" s="103"/>
    </row>
    <row r="37" spans="1:12" x14ac:dyDescent="0.25">
      <c r="A37" s="193" t="s">
        <v>98</v>
      </c>
      <c r="B37" s="190" t="s">
        <v>99</v>
      </c>
      <c r="C37" s="191">
        <v>0</v>
      </c>
      <c r="D37" s="191">
        <v>15305</v>
      </c>
      <c r="E37" s="191">
        <v>48682</v>
      </c>
      <c r="F37" s="191">
        <v>46080</v>
      </c>
      <c r="G37" s="191">
        <v>38278</v>
      </c>
      <c r="H37" s="191">
        <v>53611</v>
      </c>
      <c r="I37" s="192">
        <f>IFERROR(H37/G37-1,"-")</f>
        <v>0.40056951773864879</v>
      </c>
      <c r="J37" s="191">
        <f t="shared" ref="J37:J47" si="10">H37-G37</f>
        <v>15333</v>
      </c>
      <c r="K37" s="192">
        <f>H37/H$8</f>
        <v>1.920964929159245E-2</v>
      </c>
      <c r="L37" s="103"/>
    </row>
    <row r="38" spans="1:12" x14ac:dyDescent="0.25">
      <c r="A38" s="193" t="s">
        <v>105</v>
      </c>
      <c r="B38" s="194" t="s">
        <v>105</v>
      </c>
      <c r="C38" s="195">
        <v>0</v>
      </c>
      <c r="D38" s="195">
        <v>11618</v>
      </c>
      <c r="E38" s="195">
        <v>15080</v>
      </c>
      <c r="F38" s="195">
        <v>14927</v>
      </c>
      <c r="G38" s="195">
        <v>19454</v>
      </c>
      <c r="H38" s="195">
        <v>24085</v>
      </c>
      <c r="I38" s="196">
        <f>IFERROR(H38/G38-1,"-")</f>
        <v>0.2380487303382337</v>
      </c>
      <c r="J38" s="195">
        <f t="shared" si="10"/>
        <v>4631</v>
      </c>
      <c r="K38" s="196">
        <f>H38/H$8</f>
        <v>8.6300274792114329E-3</v>
      </c>
      <c r="L38" s="103"/>
    </row>
    <row r="39" spans="1:12" x14ac:dyDescent="0.25">
      <c r="A39" s="193" t="s">
        <v>102</v>
      </c>
      <c r="B39" s="194" t="s">
        <v>102</v>
      </c>
      <c r="C39" s="195">
        <v>0</v>
      </c>
      <c r="D39" s="195">
        <v>3687</v>
      </c>
      <c r="E39" s="195">
        <v>33602</v>
      </c>
      <c r="F39" s="195">
        <v>31153</v>
      </c>
      <c r="G39" s="195">
        <v>18824</v>
      </c>
      <c r="H39" s="195">
        <v>29526</v>
      </c>
      <c r="I39" s="196">
        <f>IFERROR(H39/G39-1,"-")</f>
        <v>0.56852953676158102</v>
      </c>
      <c r="J39" s="195">
        <f t="shared" si="10"/>
        <v>10702</v>
      </c>
      <c r="K39" s="196">
        <f>H39/H$8</f>
        <v>1.0579621812381017E-2</v>
      </c>
      <c r="L39" s="103"/>
    </row>
    <row r="40" spans="1:12" x14ac:dyDescent="0.25">
      <c r="A40" s="193"/>
      <c r="B40" s="190" t="s">
        <v>109</v>
      </c>
      <c r="C40" s="191">
        <v>0</v>
      </c>
      <c r="D40" s="191">
        <v>55835</v>
      </c>
      <c r="E40" s="191">
        <v>676545</v>
      </c>
      <c r="F40" s="191">
        <v>699869</v>
      </c>
      <c r="G40" s="191">
        <v>751517</v>
      </c>
      <c r="H40" s="191">
        <v>701010</v>
      </c>
      <c r="I40" s="192">
        <f>IFERROR(H40/G40-1,"-")</f>
        <v>-6.7206729854414449E-2</v>
      </c>
      <c r="J40" s="191">
        <f t="shared" si="10"/>
        <v>-50507</v>
      </c>
      <c r="K40" s="192">
        <f>H40/H$8</f>
        <v>0.25118270970321804</v>
      </c>
      <c r="L40" s="103"/>
    </row>
    <row r="41" spans="1:12" s="74" customFormat="1" x14ac:dyDescent="0.25">
      <c r="A41" s="193"/>
      <c r="B41" s="194" t="s">
        <v>112</v>
      </c>
      <c r="C41" s="195">
        <v>0</v>
      </c>
      <c r="D41" s="195">
        <v>1587</v>
      </c>
      <c r="E41" s="195">
        <v>336250</v>
      </c>
      <c r="F41" s="195">
        <v>328415</v>
      </c>
      <c r="G41" s="195">
        <v>387552</v>
      </c>
      <c r="H41" s="195">
        <v>350010</v>
      </c>
      <c r="I41" s="196">
        <f t="shared" ref="I41:I48" si="11">IFERROR(H41/G41-1,"-")</f>
        <v>-9.6869581372306168E-2</v>
      </c>
      <c r="J41" s="195">
        <f t="shared" si="10"/>
        <v>-37542</v>
      </c>
      <c r="K41" s="196">
        <f t="shared" ref="K41:K48" si="12">H41/H$8</f>
        <v>0.12541398870661383</v>
      </c>
      <c r="L41" s="197"/>
    </row>
    <row r="42" spans="1:12" s="74" customFormat="1" x14ac:dyDescent="0.25">
      <c r="A42" s="193"/>
      <c r="B42" s="194" t="s">
        <v>115</v>
      </c>
      <c r="C42" s="195">
        <v>0</v>
      </c>
      <c r="D42" s="195">
        <v>3725</v>
      </c>
      <c r="E42" s="195">
        <v>29557</v>
      </c>
      <c r="F42" s="195">
        <v>29401</v>
      </c>
      <c r="G42" s="195">
        <v>30259</v>
      </c>
      <c r="H42" s="195">
        <v>32073</v>
      </c>
      <c r="I42" s="196">
        <f t="shared" si="11"/>
        <v>5.994910605109216E-2</v>
      </c>
      <c r="J42" s="195">
        <f t="shared" si="10"/>
        <v>1814</v>
      </c>
      <c r="K42" s="196">
        <f t="shared" si="12"/>
        <v>1.1492251249356376E-2</v>
      </c>
      <c r="L42" s="197"/>
    </row>
    <row r="43" spans="1:12" x14ac:dyDescent="0.25">
      <c r="A43" s="193"/>
      <c r="B43" s="194" t="s">
        <v>118</v>
      </c>
      <c r="C43" s="195">
        <v>0</v>
      </c>
      <c r="D43" s="195">
        <v>4157</v>
      </c>
      <c r="E43" s="195">
        <v>15425</v>
      </c>
      <c r="F43" s="195">
        <v>24238</v>
      </c>
      <c r="G43" s="195">
        <v>23046</v>
      </c>
      <c r="H43" s="195">
        <v>18693</v>
      </c>
      <c r="I43" s="196">
        <f t="shared" si="11"/>
        <v>-0.18888310335850034</v>
      </c>
      <c r="J43" s="195">
        <f t="shared" si="10"/>
        <v>-4353</v>
      </c>
      <c r="K43" s="196">
        <f t="shared" si="12"/>
        <v>6.697990602819154E-3</v>
      </c>
      <c r="L43" s="103"/>
    </row>
    <row r="44" spans="1:12" x14ac:dyDescent="0.25">
      <c r="A44" s="193"/>
      <c r="B44" s="194" t="s">
        <v>125</v>
      </c>
      <c r="C44" s="195">
        <v>0</v>
      </c>
      <c r="D44" s="195">
        <v>573</v>
      </c>
      <c r="E44" s="195">
        <v>39062</v>
      </c>
      <c r="F44" s="195">
        <v>39077</v>
      </c>
      <c r="G44" s="195">
        <v>40882</v>
      </c>
      <c r="H44" s="195">
        <v>34317</v>
      </c>
      <c r="I44" s="196">
        <f t="shared" si="11"/>
        <v>-0.16058412015067758</v>
      </c>
      <c r="J44" s="195">
        <f t="shared" si="10"/>
        <v>-6565</v>
      </c>
      <c r="K44" s="196">
        <f t="shared" si="12"/>
        <v>1.2296311106668E-2</v>
      </c>
      <c r="L44" s="103"/>
    </row>
    <row r="45" spans="1:12" x14ac:dyDescent="0.25">
      <c r="A45" s="193"/>
      <c r="B45" s="194" t="s">
        <v>121</v>
      </c>
      <c r="C45" s="195">
        <v>0</v>
      </c>
      <c r="D45" s="195">
        <v>949</v>
      </c>
      <c r="E45" s="195">
        <v>26786</v>
      </c>
      <c r="F45" s="195">
        <v>29765</v>
      </c>
      <c r="G45" s="195">
        <v>34774</v>
      </c>
      <c r="H45" s="195">
        <v>20575</v>
      </c>
      <c r="I45" s="196">
        <f t="shared" si="11"/>
        <v>-0.4083223097716685</v>
      </c>
      <c r="J45" s="195">
        <f t="shared" si="10"/>
        <v>-14199</v>
      </c>
      <c r="K45" s="196">
        <f t="shared" si="12"/>
        <v>7.3723402692453914E-3</v>
      </c>
      <c r="L45" s="103"/>
    </row>
    <row r="46" spans="1:12" x14ac:dyDescent="0.25">
      <c r="A46" s="193"/>
      <c r="B46" s="194" t="s">
        <v>130</v>
      </c>
      <c r="C46" s="195">
        <v>0</v>
      </c>
      <c r="D46" s="195">
        <v>107</v>
      </c>
      <c r="E46" s="195">
        <v>14540</v>
      </c>
      <c r="F46" s="195">
        <v>16479</v>
      </c>
      <c r="G46" s="195">
        <v>12896</v>
      </c>
      <c r="H46" s="195">
        <v>18959</v>
      </c>
      <c r="I46" s="196">
        <f t="shared" si="11"/>
        <v>0.47014578163771703</v>
      </c>
      <c r="J46" s="195">
        <f t="shared" si="10"/>
        <v>6063</v>
      </c>
      <c r="K46" s="196">
        <f t="shared" si="12"/>
        <v>6.7933025110388035E-3</v>
      </c>
      <c r="L46" s="103"/>
    </row>
    <row r="47" spans="1:12" x14ac:dyDescent="0.25">
      <c r="A47" s="193" t="s">
        <v>146</v>
      </c>
      <c r="B47" s="194" t="s">
        <v>133</v>
      </c>
      <c r="C47" s="195">
        <v>0</v>
      </c>
      <c r="D47" s="195">
        <v>1101</v>
      </c>
      <c r="E47" s="195">
        <v>14762</v>
      </c>
      <c r="F47" s="195">
        <v>16826</v>
      </c>
      <c r="G47" s="195">
        <v>16401</v>
      </c>
      <c r="H47" s="195">
        <v>14573</v>
      </c>
      <c r="I47" s="196">
        <f t="shared" si="11"/>
        <v>-0.11145661849887201</v>
      </c>
      <c r="J47" s="195">
        <f t="shared" si="10"/>
        <v>-1828</v>
      </c>
      <c r="K47" s="196">
        <f t="shared" si="12"/>
        <v>5.2217309717479026E-3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0</v>
      </c>
      <c r="D48" s="200">
        <f t="shared" ref="D48:H48" si="14">D40-SUM(D41:D47)</f>
        <v>43636</v>
      </c>
      <c r="E48" s="200">
        <f t="shared" si="14"/>
        <v>200163</v>
      </c>
      <c r="F48" s="200">
        <f t="shared" si="14"/>
        <v>215668</v>
      </c>
      <c r="G48" s="200">
        <f t="shared" si="14"/>
        <v>205707</v>
      </c>
      <c r="H48" s="200">
        <f t="shared" si="14"/>
        <v>211810</v>
      </c>
      <c r="I48" s="201">
        <f t="shared" si="11"/>
        <v>2.9668411867364686E-2</v>
      </c>
      <c r="J48" s="200">
        <f>H48-G48</f>
        <v>6103</v>
      </c>
      <c r="K48" s="201">
        <f t="shared" si="12"/>
        <v>7.5894794285728623E-2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0</v>
      </c>
      <c r="D50" s="209">
        <v>3601</v>
      </c>
      <c r="E50" s="209">
        <v>12113</v>
      </c>
      <c r="F50" s="209">
        <v>13117</v>
      </c>
      <c r="G50" s="209">
        <v>14586</v>
      </c>
      <c r="H50" s="209">
        <v>13911</v>
      </c>
      <c r="I50" s="210">
        <f>IFERROR(H50/G50-1,"-")</f>
        <v>-4.6277252159605098E-2</v>
      </c>
      <c r="J50" s="209">
        <f>H50-G50</f>
        <v>-675</v>
      </c>
      <c r="K50" s="210">
        <f>H50/H$8</f>
        <v>4.9845261475320842E-3</v>
      </c>
      <c r="L50" s="103"/>
    </row>
    <row r="51" spans="1:12" x14ac:dyDescent="0.25">
      <c r="A51" s="193" t="s">
        <v>98</v>
      </c>
      <c r="B51" s="190" t="s">
        <v>99</v>
      </c>
      <c r="C51" s="191">
        <v>0</v>
      </c>
      <c r="D51" s="191">
        <v>712</v>
      </c>
      <c r="E51" s="191">
        <v>903</v>
      </c>
      <c r="F51" s="191">
        <v>3399</v>
      </c>
      <c r="G51" s="191">
        <v>2132</v>
      </c>
      <c r="H51" s="191">
        <v>1288</v>
      </c>
      <c r="I51" s="192">
        <f>IFERROR(H51/G51-1,"-")</f>
        <v>-0.39587242026266412</v>
      </c>
      <c r="J51" s="191">
        <f t="shared" ref="J51:J61" si="15">H51-G51</f>
        <v>-844</v>
      </c>
      <c r="K51" s="192">
        <f>H51/H$8</f>
        <v>4.6151029243198368E-4</v>
      </c>
      <c r="L51" s="103"/>
    </row>
    <row r="52" spans="1:12" x14ac:dyDescent="0.25">
      <c r="A52" s="193" t="s">
        <v>105</v>
      </c>
      <c r="B52" s="194" t="s">
        <v>105</v>
      </c>
      <c r="C52" s="195">
        <v>0</v>
      </c>
      <c r="D52" s="195">
        <v>524</v>
      </c>
      <c r="E52" s="195">
        <v>52</v>
      </c>
      <c r="F52" s="195">
        <v>2371</v>
      </c>
      <c r="G52" s="195">
        <v>1480</v>
      </c>
      <c r="H52" s="195">
        <v>827</v>
      </c>
      <c r="I52" s="196">
        <f>IFERROR(H52/G52-1,"-")</f>
        <v>-0.44121621621621621</v>
      </c>
      <c r="J52" s="195">
        <f t="shared" si="15"/>
        <v>-653</v>
      </c>
      <c r="K52" s="196">
        <f>H52/H$8</f>
        <v>2.9632687254755474E-4</v>
      </c>
      <c r="L52" s="103"/>
    </row>
    <row r="53" spans="1:12" x14ac:dyDescent="0.25">
      <c r="A53" s="193" t="s">
        <v>102</v>
      </c>
      <c r="B53" s="194" t="s">
        <v>102</v>
      </c>
      <c r="C53" s="195">
        <v>0</v>
      </c>
      <c r="D53" s="195">
        <v>188</v>
      </c>
      <c r="E53" s="195">
        <v>851</v>
      </c>
      <c r="F53" s="195">
        <v>1028</v>
      </c>
      <c r="G53" s="195">
        <v>652</v>
      </c>
      <c r="H53" s="195">
        <v>461</v>
      </c>
      <c r="I53" s="196">
        <f>IFERROR(H53/G53-1,"-")</f>
        <v>-0.29294478527607359</v>
      </c>
      <c r="J53" s="195">
        <f t="shared" si="15"/>
        <v>-191</v>
      </c>
      <c r="K53" s="196">
        <f>H53/H$8</f>
        <v>1.6518341988442894E-4</v>
      </c>
      <c r="L53" s="103"/>
    </row>
    <row r="54" spans="1:12" x14ac:dyDescent="0.25">
      <c r="A54" s="193"/>
      <c r="B54" s="190" t="s">
        <v>109</v>
      </c>
      <c r="C54" s="191">
        <v>0</v>
      </c>
      <c r="D54" s="191">
        <v>2889</v>
      </c>
      <c r="E54" s="191">
        <v>11210</v>
      </c>
      <c r="F54" s="191">
        <v>9718</v>
      </c>
      <c r="G54" s="191">
        <v>12454</v>
      </c>
      <c r="H54" s="191">
        <v>12623</v>
      </c>
      <c r="I54" s="192">
        <f>IFERROR(H54/G54-1,"-")</f>
        <v>1.3569937369519725E-2</v>
      </c>
      <c r="J54" s="191">
        <f t="shared" si="15"/>
        <v>169</v>
      </c>
      <c r="K54" s="192">
        <f>H54/H$8</f>
        <v>4.523015855100101E-3</v>
      </c>
      <c r="L54" s="103"/>
    </row>
    <row r="55" spans="1:12" s="74" customFormat="1" x14ac:dyDescent="0.25">
      <c r="A55" s="193"/>
      <c r="B55" s="194" t="s">
        <v>112</v>
      </c>
      <c r="C55" s="195">
        <v>0</v>
      </c>
      <c r="D55" s="195">
        <v>101</v>
      </c>
      <c r="E55" s="195">
        <v>5198</v>
      </c>
      <c r="F55" s="195">
        <v>3130</v>
      </c>
      <c r="G55" s="195">
        <v>4286</v>
      </c>
      <c r="H55" s="195">
        <v>4952</v>
      </c>
      <c r="I55" s="196">
        <f t="shared" ref="I55:I62" si="16">IFERROR(H55/G55-1,"-")</f>
        <v>0.15538964069062056</v>
      </c>
      <c r="J55" s="195">
        <f t="shared" si="15"/>
        <v>666</v>
      </c>
      <c r="K55" s="196">
        <f t="shared" ref="K55:K62" si="17">H55/H$8</f>
        <v>1.7743780808409807E-3</v>
      </c>
      <c r="L55" s="197"/>
    </row>
    <row r="56" spans="1:12" s="74" customFormat="1" x14ac:dyDescent="0.25">
      <c r="A56" s="193"/>
      <c r="B56" s="194" t="s">
        <v>115</v>
      </c>
      <c r="C56" s="195">
        <v>0</v>
      </c>
      <c r="D56" s="195">
        <v>1194</v>
      </c>
      <c r="E56" s="195">
        <v>2495</v>
      </c>
      <c r="F56" s="195">
        <v>2417</v>
      </c>
      <c r="G56" s="195">
        <v>3247</v>
      </c>
      <c r="H56" s="195">
        <v>3274</v>
      </c>
      <c r="I56" s="196">
        <f t="shared" si="16"/>
        <v>8.3153680320295909E-3</v>
      </c>
      <c r="J56" s="195">
        <f t="shared" si="15"/>
        <v>27</v>
      </c>
      <c r="K56" s="196">
        <f t="shared" si="17"/>
        <v>1.1731247650794367E-3</v>
      </c>
      <c r="L56" s="197"/>
    </row>
    <row r="57" spans="1:12" x14ac:dyDescent="0.25">
      <c r="A57" s="193"/>
      <c r="B57" s="194" t="s">
        <v>118</v>
      </c>
      <c r="C57" s="195">
        <v>0</v>
      </c>
      <c r="D57" s="195">
        <v>104</v>
      </c>
      <c r="E57" s="195">
        <v>540</v>
      </c>
      <c r="F57" s="195">
        <v>749</v>
      </c>
      <c r="G57" s="195">
        <v>471</v>
      </c>
      <c r="H57" s="195">
        <v>425</v>
      </c>
      <c r="I57" s="196">
        <f t="shared" si="16"/>
        <v>-9.7664543524416114E-2</v>
      </c>
      <c r="J57" s="195">
        <f t="shared" si="15"/>
        <v>-46</v>
      </c>
      <c r="K57" s="196">
        <f t="shared" si="17"/>
        <v>1.5228406388477722E-4</v>
      </c>
      <c r="L57" s="103"/>
    </row>
    <row r="58" spans="1:12" x14ac:dyDescent="0.25">
      <c r="A58" s="193"/>
      <c r="B58" s="194" t="s">
        <v>125</v>
      </c>
      <c r="C58" s="195">
        <v>0</v>
      </c>
      <c r="D58" s="195">
        <v>110</v>
      </c>
      <c r="E58" s="195">
        <v>150</v>
      </c>
      <c r="F58" s="195">
        <v>135</v>
      </c>
      <c r="G58" s="195">
        <v>430</v>
      </c>
      <c r="H58" s="195">
        <v>289</v>
      </c>
      <c r="I58" s="196">
        <f t="shared" si="16"/>
        <v>-0.32790697674418601</v>
      </c>
      <c r="J58" s="195">
        <f t="shared" si="15"/>
        <v>-141</v>
      </c>
      <c r="K58" s="196">
        <f t="shared" si="17"/>
        <v>1.0355316344164851E-4</v>
      </c>
      <c r="L58" s="103"/>
    </row>
    <row r="59" spans="1:12" x14ac:dyDescent="0.25">
      <c r="A59" s="193"/>
      <c r="B59" s="194" t="s">
        <v>121</v>
      </c>
      <c r="C59" s="195">
        <v>0</v>
      </c>
      <c r="D59" s="195">
        <v>26</v>
      </c>
      <c r="E59" s="195">
        <v>291</v>
      </c>
      <c r="F59" s="195">
        <v>302</v>
      </c>
      <c r="G59" s="195">
        <v>249</v>
      </c>
      <c r="H59" s="195">
        <v>269</v>
      </c>
      <c r="I59" s="196">
        <f t="shared" si="16"/>
        <v>8.032128514056236E-2</v>
      </c>
      <c r="J59" s="195">
        <f t="shared" si="15"/>
        <v>20</v>
      </c>
      <c r="K59" s="196">
        <f t="shared" si="17"/>
        <v>9.6386854552953108E-5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23</v>
      </c>
      <c r="E60" s="195">
        <v>16</v>
      </c>
      <c r="F60" s="195">
        <v>29</v>
      </c>
      <c r="G60" s="195">
        <v>2</v>
      </c>
      <c r="H60" s="195">
        <v>73</v>
      </c>
      <c r="I60" s="196">
        <f t="shared" si="16"/>
        <v>35.5</v>
      </c>
      <c r="J60" s="195">
        <f t="shared" si="15"/>
        <v>71</v>
      </c>
      <c r="K60" s="196">
        <f t="shared" si="17"/>
        <v>2.6157027443738204E-5</v>
      </c>
      <c r="L60" s="103"/>
    </row>
    <row r="61" spans="1:12" x14ac:dyDescent="0.25">
      <c r="A61" s="193" t="s">
        <v>146</v>
      </c>
      <c r="B61" s="194" t="s">
        <v>133</v>
      </c>
      <c r="C61" s="195">
        <v>0</v>
      </c>
      <c r="D61" s="195">
        <v>6</v>
      </c>
      <c r="E61" s="195">
        <v>7</v>
      </c>
      <c r="F61" s="195">
        <v>54</v>
      </c>
      <c r="G61" s="195">
        <v>77</v>
      </c>
      <c r="H61" s="195">
        <v>26</v>
      </c>
      <c r="I61" s="196">
        <f t="shared" si="16"/>
        <v>-0.66233766233766234</v>
      </c>
      <c r="J61" s="195">
        <f t="shared" si="15"/>
        <v>-51</v>
      </c>
      <c r="K61" s="196">
        <f t="shared" si="17"/>
        <v>9.3162015553040176E-6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0</v>
      </c>
      <c r="D62" s="200">
        <f t="shared" ref="D62:H62" si="19">D54-SUM(D55:D61)</f>
        <v>1325</v>
      </c>
      <c r="E62" s="200">
        <f t="shared" si="19"/>
        <v>2513</v>
      </c>
      <c r="F62" s="200">
        <f t="shared" si="19"/>
        <v>2902</v>
      </c>
      <c r="G62" s="200">
        <f t="shared" si="19"/>
        <v>3692</v>
      </c>
      <c r="H62" s="200">
        <f t="shared" si="19"/>
        <v>3315</v>
      </c>
      <c r="I62" s="201">
        <f t="shared" si="16"/>
        <v>-0.102112676056338</v>
      </c>
      <c r="J62" s="200">
        <f>H62-G62</f>
        <v>-377</v>
      </c>
      <c r="K62" s="201">
        <f t="shared" si="17"/>
        <v>1.1878156983012624E-3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0</v>
      </c>
      <c r="D64" s="209">
        <v>25955</v>
      </c>
      <c r="E64" s="209">
        <v>76269</v>
      </c>
      <c r="F64" s="209">
        <v>71493</v>
      </c>
      <c r="G64" s="209">
        <v>122581</v>
      </c>
      <c r="H64" s="209">
        <v>86514</v>
      </c>
      <c r="I64" s="210">
        <f>IFERROR(H64/G64-1,"-")</f>
        <v>-0.29422993775544337</v>
      </c>
      <c r="J64" s="209">
        <f>H64-G64</f>
        <v>-36067</v>
      </c>
      <c r="K64" s="210">
        <f>H64/H$8</f>
        <v>3.0999302359829686E-2</v>
      </c>
      <c r="L64" s="103"/>
    </row>
    <row r="65" spans="1:12" x14ac:dyDescent="0.25">
      <c r="A65" s="193" t="s">
        <v>98</v>
      </c>
      <c r="B65" s="190" t="s">
        <v>99</v>
      </c>
      <c r="C65" s="191">
        <v>0</v>
      </c>
      <c r="D65" s="191">
        <v>4145</v>
      </c>
      <c r="E65" s="191">
        <v>10433</v>
      </c>
      <c r="F65" s="191">
        <v>932</v>
      </c>
      <c r="G65" s="191">
        <v>21455</v>
      </c>
      <c r="H65" s="191">
        <v>7755</v>
      </c>
      <c r="I65" s="192">
        <f>IFERROR(H65/G65-1,"-")</f>
        <v>-0.63854579352132368</v>
      </c>
      <c r="J65" s="191">
        <f t="shared" ref="J65:J75" si="20">H65-G65</f>
        <v>-13700</v>
      </c>
      <c r="K65" s="192">
        <f>H65/H$8</f>
        <v>2.7787362715916406E-3</v>
      </c>
      <c r="L65" s="103"/>
    </row>
    <row r="66" spans="1:12" x14ac:dyDescent="0.25">
      <c r="A66" s="193" t="s">
        <v>105</v>
      </c>
      <c r="B66" s="194" t="s">
        <v>105</v>
      </c>
      <c r="C66" s="195">
        <v>0</v>
      </c>
      <c r="D66" s="195">
        <v>3814</v>
      </c>
      <c r="E66" s="195">
        <v>7089</v>
      </c>
      <c r="F66" s="195">
        <v>148</v>
      </c>
      <c r="G66" s="195">
        <v>645</v>
      </c>
      <c r="H66" s="195">
        <v>799</v>
      </c>
      <c r="I66" s="196">
        <f>IFERROR(H66/G66-1,"-")</f>
        <v>0.23875968992248064</v>
      </c>
      <c r="J66" s="195">
        <f t="shared" si="20"/>
        <v>154</v>
      </c>
      <c r="K66" s="196">
        <f>H66/H$8</f>
        <v>2.8629404010338115E-4</v>
      </c>
      <c r="L66" s="103"/>
    </row>
    <row r="67" spans="1:12" x14ac:dyDescent="0.25">
      <c r="A67" s="193" t="s">
        <v>102</v>
      </c>
      <c r="B67" s="194" t="s">
        <v>102</v>
      </c>
      <c r="C67" s="195">
        <v>0</v>
      </c>
      <c r="D67" s="195">
        <v>331</v>
      </c>
      <c r="E67" s="195">
        <v>3344</v>
      </c>
      <c r="F67" s="195">
        <v>784</v>
      </c>
      <c r="G67" s="195">
        <v>20810</v>
      </c>
      <c r="H67" s="195">
        <v>6956</v>
      </c>
      <c r="I67" s="196">
        <f>IFERROR(H67/G67-1,"-")</f>
        <v>-0.66573762614127818</v>
      </c>
      <c r="J67" s="195">
        <f t="shared" si="20"/>
        <v>-13854</v>
      </c>
      <c r="K67" s="196">
        <f>H67/H$8</f>
        <v>2.4924422314882596E-3</v>
      </c>
      <c r="L67" s="103"/>
    </row>
    <row r="68" spans="1:12" x14ac:dyDescent="0.25">
      <c r="A68" s="193"/>
      <c r="B68" s="190" t="s">
        <v>109</v>
      </c>
      <c r="C68" s="191">
        <v>0</v>
      </c>
      <c r="D68" s="191">
        <v>21810</v>
      </c>
      <c r="E68" s="191">
        <v>65836</v>
      </c>
      <c r="F68" s="191">
        <v>70561</v>
      </c>
      <c r="G68" s="191">
        <v>101126</v>
      </c>
      <c r="H68" s="191">
        <v>78759</v>
      </c>
      <c r="I68" s="192">
        <f>IFERROR(H68/G68-1,"-")</f>
        <v>-0.22117951862033502</v>
      </c>
      <c r="J68" s="191">
        <f t="shared" si="20"/>
        <v>-22367</v>
      </c>
      <c r="K68" s="192">
        <f>H68/H$8</f>
        <v>2.8220566088238044E-2</v>
      </c>
      <c r="L68" s="103"/>
    </row>
    <row r="69" spans="1:12" s="74" customFormat="1" x14ac:dyDescent="0.25">
      <c r="A69" s="193"/>
      <c r="B69" s="194" t="s">
        <v>112</v>
      </c>
      <c r="C69" s="195">
        <v>0</v>
      </c>
      <c r="D69" s="195">
        <v>4453</v>
      </c>
      <c r="E69" s="195">
        <v>36473</v>
      </c>
      <c r="F69" s="195">
        <v>32413</v>
      </c>
      <c r="G69" s="195">
        <v>40796</v>
      </c>
      <c r="H69" s="195">
        <v>39525</v>
      </c>
      <c r="I69" s="196">
        <f t="shared" ref="I69:I76" si="21">IFERROR(H69/G69-1,"-")</f>
        <v>-3.1155015197568359E-2</v>
      </c>
      <c r="J69" s="195">
        <f t="shared" si="20"/>
        <v>-1271</v>
      </c>
      <c r="K69" s="196">
        <f t="shared" ref="K69:K76" si="22">H69/H$8</f>
        <v>1.4162417941284281E-2</v>
      </c>
      <c r="L69" s="197"/>
    </row>
    <row r="70" spans="1:12" s="74" customFormat="1" x14ac:dyDescent="0.25">
      <c r="A70" s="193"/>
      <c r="B70" s="194" t="s">
        <v>115</v>
      </c>
      <c r="C70" s="195">
        <v>0</v>
      </c>
      <c r="D70" s="195">
        <v>4136</v>
      </c>
      <c r="E70" s="195">
        <v>8715</v>
      </c>
      <c r="F70" s="195">
        <v>6686</v>
      </c>
      <c r="G70" s="195">
        <v>4755</v>
      </c>
      <c r="H70" s="195">
        <v>6906</v>
      </c>
      <c r="I70" s="196">
        <f t="shared" si="21"/>
        <v>0.45236593059936903</v>
      </c>
      <c r="J70" s="195">
        <f t="shared" si="20"/>
        <v>2151</v>
      </c>
      <c r="K70" s="196">
        <f t="shared" si="22"/>
        <v>2.474526459266521E-3</v>
      </c>
      <c r="L70" s="197"/>
    </row>
    <row r="71" spans="1:12" x14ac:dyDescent="0.25">
      <c r="A71" s="193"/>
      <c r="B71" s="194" t="s">
        <v>118</v>
      </c>
      <c r="C71" s="195">
        <v>0</v>
      </c>
      <c r="D71" s="195">
        <v>1491</v>
      </c>
      <c r="E71" s="195">
        <v>5883</v>
      </c>
      <c r="F71" s="195">
        <v>6324</v>
      </c>
      <c r="G71" s="195">
        <v>19903</v>
      </c>
      <c r="H71" s="195">
        <v>5624</v>
      </c>
      <c r="I71" s="196">
        <f t="shared" si="21"/>
        <v>-0.71742953323619552</v>
      </c>
      <c r="J71" s="195">
        <f t="shared" si="20"/>
        <v>-14279</v>
      </c>
      <c r="K71" s="196">
        <f t="shared" si="22"/>
        <v>2.0151660595011459E-3</v>
      </c>
      <c r="L71" s="103"/>
    </row>
    <row r="72" spans="1:12" x14ac:dyDescent="0.25">
      <c r="A72" s="193"/>
      <c r="B72" s="194" t="s">
        <v>125</v>
      </c>
      <c r="C72" s="195">
        <v>0</v>
      </c>
      <c r="D72" s="195">
        <v>399</v>
      </c>
      <c r="E72" s="195">
        <v>438</v>
      </c>
      <c r="F72" s="195">
        <v>2325</v>
      </c>
      <c r="G72" s="195">
        <v>2854</v>
      </c>
      <c r="H72" s="195">
        <v>3012</v>
      </c>
      <c r="I72" s="196">
        <f t="shared" si="21"/>
        <v>5.5360896986685448E-2</v>
      </c>
      <c r="J72" s="195">
        <f t="shared" si="20"/>
        <v>158</v>
      </c>
      <c r="K72" s="196">
        <f t="shared" si="22"/>
        <v>1.079246118637527E-3</v>
      </c>
      <c r="L72" s="103"/>
    </row>
    <row r="73" spans="1:12" x14ac:dyDescent="0.25">
      <c r="A73" s="193"/>
      <c r="B73" s="194" t="s">
        <v>121</v>
      </c>
      <c r="C73" s="195">
        <v>0</v>
      </c>
      <c r="D73" s="195">
        <v>1328</v>
      </c>
      <c r="E73" s="195">
        <v>2408</v>
      </c>
      <c r="F73" s="195">
        <v>1603</v>
      </c>
      <c r="G73" s="195">
        <v>1352</v>
      </c>
      <c r="H73" s="195">
        <v>1854</v>
      </c>
      <c r="I73" s="196">
        <f t="shared" si="21"/>
        <v>0.37130177514792906</v>
      </c>
      <c r="J73" s="195">
        <f t="shared" si="20"/>
        <v>502</v>
      </c>
      <c r="K73" s="196">
        <f t="shared" si="22"/>
        <v>6.6431683398206339E-4</v>
      </c>
      <c r="L73" s="103"/>
    </row>
    <row r="74" spans="1:12" x14ac:dyDescent="0.25">
      <c r="A74" s="193"/>
      <c r="B74" s="194" t="s">
        <v>130</v>
      </c>
      <c r="C74" s="195">
        <v>0</v>
      </c>
      <c r="D74" s="195">
        <v>1</v>
      </c>
      <c r="E74" s="195">
        <v>784</v>
      </c>
      <c r="F74" s="195">
        <v>1233</v>
      </c>
      <c r="G74" s="195">
        <v>998</v>
      </c>
      <c r="H74" s="195">
        <v>1611</v>
      </c>
      <c r="I74" s="196">
        <f t="shared" si="21"/>
        <v>0.61422845691382766</v>
      </c>
      <c r="J74" s="195">
        <f t="shared" si="20"/>
        <v>613</v>
      </c>
      <c r="K74" s="196">
        <f t="shared" si="22"/>
        <v>5.7724618098441431E-4</v>
      </c>
      <c r="L74" s="103"/>
    </row>
    <row r="75" spans="1:12" x14ac:dyDescent="0.25">
      <c r="A75" s="193" t="s">
        <v>146</v>
      </c>
      <c r="B75" s="194" t="s">
        <v>133</v>
      </c>
      <c r="C75" s="195">
        <v>0</v>
      </c>
      <c r="D75" s="195">
        <v>0</v>
      </c>
      <c r="E75" s="195">
        <v>2</v>
      </c>
      <c r="F75" s="195">
        <v>1118</v>
      </c>
      <c r="G75" s="195">
        <v>2595</v>
      </c>
      <c r="H75" s="195">
        <v>1604</v>
      </c>
      <c r="I75" s="196">
        <f t="shared" si="21"/>
        <v>-0.38188824662813103</v>
      </c>
      <c r="J75" s="195">
        <f t="shared" si="20"/>
        <v>-991</v>
      </c>
      <c r="K75" s="196">
        <f t="shared" si="22"/>
        <v>5.7473797287337092E-4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0</v>
      </c>
      <c r="D76" s="200">
        <f t="shared" ref="D76:H76" si="24">D68-SUM(D69:D75)</f>
        <v>10002</v>
      </c>
      <c r="E76" s="200">
        <f t="shared" si="24"/>
        <v>11133</v>
      </c>
      <c r="F76" s="200">
        <f t="shared" si="24"/>
        <v>18859</v>
      </c>
      <c r="G76" s="200">
        <f t="shared" si="24"/>
        <v>27873</v>
      </c>
      <c r="H76" s="200">
        <f t="shared" si="24"/>
        <v>18623</v>
      </c>
      <c r="I76" s="201">
        <f t="shared" si="21"/>
        <v>-0.33186237577584043</v>
      </c>
      <c r="J76" s="200">
        <f>H76-G76</f>
        <v>-9250</v>
      </c>
      <c r="K76" s="201">
        <f t="shared" si="22"/>
        <v>6.6729085217087205E-3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0</v>
      </c>
      <c r="D78" s="209">
        <v>33867</v>
      </c>
      <c r="E78" s="209">
        <v>348988</v>
      </c>
      <c r="F78" s="209">
        <v>379392</v>
      </c>
      <c r="G78" s="209">
        <v>411482</v>
      </c>
      <c r="H78" s="209">
        <v>421131</v>
      </c>
      <c r="I78" s="210">
        <f>IFERROR(H78/G78-1,"-")</f>
        <v>2.3449385392313671E-2</v>
      </c>
      <c r="J78" s="209">
        <f>H78-G78</f>
        <v>9649</v>
      </c>
      <c r="K78" s="210">
        <f>H78/H$8</f>
        <v>0.15089774143025911</v>
      </c>
      <c r="L78" s="103"/>
    </row>
    <row r="79" spans="1:12" x14ac:dyDescent="0.25">
      <c r="A79" s="193" t="s">
        <v>98</v>
      </c>
      <c r="B79" s="190" t="s">
        <v>99</v>
      </c>
      <c r="C79" s="191">
        <v>0</v>
      </c>
      <c r="D79" s="191">
        <v>12493</v>
      </c>
      <c r="E79" s="191">
        <v>130266</v>
      </c>
      <c r="F79" s="191">
        <v>140492</v>
      </c>
      <c r="G79" s="191">
        <v>127831</v>
      </c>
      <c r="H79" s="191">
        <v>141536</v>
      </c>
      <c r="I79" s="192">
        <f>IFERROR(H79/G79-1,"-")</f>
        <v>0.10721186566638763</v>
      </c>
      <c r="J79" s="191">
        <f t="shared" ref="J79:J89" si="25">H79-G79</f>
        <v>13705</v>
      </c>
      <c r="K79" s="192">
        <f>H79/H$8</f>
        <v>5.0714534743519599E-2</v>
      </c>
      <c r="L79" s="103"/>
    </row>
    <row r="80" spans="1:12" x14ac:dyDescent="0.25">
      <c r="A80" s="193" t="s">
        <v>105</v>
      </c>
      <c r="B80" s="194" t="s">
        <v>105</v>
      </c>
      <c r="C80" s="195">
        <v>0</v>
      </c>
      <c r="D80" s="195">
        <v>4594</v>
      </c>
      <c r="E80" s="195">
        <v>22410</v>
      </c>
      <c r="F80" s="195">
        <v>27095</v>
      </c>
      <c r="G80" s="195">
        <v>19093</v>
      </c>
      <c r="H80" s="195">
        <v>18210</v>
      </c>
      <c r="I80" s="196">
        <f>IFERROR(H80/G80-1,"-")</f>
        <v>-4.6247315770177599E-2</v>
      </c>
      <c r="J80" s="195">
        <f t="shared" si="25"/>
        <v>-883</v>
      </c>
      <c r="K80" s="196">
        <f>H80/H$8</f>
        <v>6.5249242431571607E-3</v>
      </c>
      <c r="L80" s="103"/>
    </row>
    <row r="81" spans="1:12" x14ac:dyDescent="0.25">
      <c r="A81" s="193" t="s">
        <v>102</v>
      </c>
      <c r="B81" s="194" t="s">
        <v>102</v>
      </c>
      <c r="C81" s="195">
        <v>0</v>
      </c>
      <c r="D81" s="195">
        <v>7899</v>
      </c>
      <c r="E81" s="195">
        <v>107856</v>
      </c>
      <c r="F81" s="195">
        <v>113397</v>
      </c>
      <c r="G81" s="195">
        <v>108738</v>
      </c>
      <c r="H81" s="195">
        <v>123326</v>
      </c>
      <c r="I81" s="196">
        <f>IFERROR(H81/G81-1,"-")</f>
        <v>0.13415733230333471</v>
      </c>
      <c r="J81" s="195">
        <f t="shared" si="25"/>
        <v>14588</v>
      </c>
      <c r="K81" s="196">
        <f>H81/H$8</f>
        <v>4.4189610500362436E-2</v>
      </c>
      <c r="L81" s="103"/>
    </row>
    <row r="82" spans="1:12" x14ac:dyDescent="0.25">
      <c r="A82" s="193"/>
      <c r="B82" s="190" t="s">
        <v>109</v>
      </c>
      <c r="C82" s="191">
        <v>0</v>
      </c>
      <c r="D82" s="191">
        <v>21374</v>
      </c>
      <c r="E82" s="191">
        <v>218722</v>
      </c>
      <c r="F82" s="191">
        <v>238900</v>
      </c>
      <c r="G82" s="191">
        <v>283651</v>
      </c>
      <c r="H82" s="191">
        <v>279595</v>
      </c>
      <c r="I82" s="192">
        <f>IFERROR(H82/G82-1,"-")</f>
        <v>-1.429926212140975E-2</v>
      </c>
      <c r="J82" s="191">
        <f t="shared" si="25"/>
        <v>-4056</v>
      </c>
      <c r="K82" s="192">
        <f>H82/H$8</f>
        <v>0.1001832066867395</v>
      </c>
      <c r="L82" s="103"/>
    </row>
    <row r="83" spans="1:12" s="74" customFormat="1" x14ac:dyDescent="0.25">
      <c r="A83" s="193"/>
      <c r="B83" s="194" t="s">
        <v>112</v>
      </c>
      <c r="C83" s="195">
        <v>0</v>
      </c>
      <c r="D83" s="195">
        <v>631</v>
      </c>
      <c r="E83" s="195">
        <v>41409</v>
      </c>
      <c r="F83" s="195">
        <v>41501</v>
      </c>
      <c r="G83" s="195">
        <v>47099</v>
      </c>
      <c r="H83" s="195">
        <v>47302</v>
      </c>
      <c r="I83" s="196">
        <f t="shared" ref="I83:I90" si="26">IFERROR(H83/G83-1,"-")</f>
        <v>4.3100702775005217E-3</v>
      </c>
      <c r="J83" s="195">
        <f t="shared" si="25"/>
        <v>203</v>
      </c>
      <c r="K83" s="196">
        <f t="shared" ref="K83:K90" si="27">H83/H$8</f>
        <v>1.6949037152653487E-2</v>
      </c>
      <c r="L83" s="197"/>
    </row>
    <row r="84" spans="1:12" s="74" customFormat="1" x14ac:dyDescent="0.25">
      <c r="A84" s="193"/>
      <c r="B84" s="194" t="s">
        <v>115</v>
      </c>
      <c r="C84" s="195">
        <v>0</v>
      </c>
      <c r="D84" s="195">
        <v>6219</v>
      </c>
      <c r="E84" s="195">
        <v>80247</v>
      </c>
      <c r="F84" s="195">
        <v>86889</v>
      </c>
      <c r="G84" s="195">
        <v>106843</v>
      </c>
      <c r="H84" s="195">
        <v>98517</v>
      </c>
      <c r="I84" s="196">
        <f t="shared" si="26"/>
        <v>-7.7927426223524221E-2</v>
      </c>
      <c r="J84" s="195">
        <f t="shared" si="25"/>
        <v>-8326</v>
      </c>
      <c r="K84" s="196">
        <f t="shared" si="27"/>
        <v>3.5300162639380232E-2</v>
      </c>
      <c r="L84" s="197"/>
    </row>
    <row r="85" spans="1:12" x14ac:dyDescent="0.25">
      <c r="A85" s="193"/>
      <c r="B85" s="194" t="s">
        <v>118</v>
      </c>
      <c r="C85" s="195">
        <v>0</v>
      </c>
      <c r="D85" s="195">
        <v>2655</v>
      </c>
      <c r="E85" s="195">
        <v>18742</v>
      </c>
      <c r="F85" s="195">
        <v>23096</v>
      </c>
      <c r="G85" s="195">
        <v>32463</v>
      </c>
      <c r="H85" s="195">
        <v>36564</v>
      </c>
      <c r="I85" s="196">
        <f t="shared" si="26"/>
        <v>0.12632843544958883</v>
      </c>
      <c r="J85" s="195">
        <f t="shared" si="25"/>
        <v>4101</v>
      </c>
      <c r="K85" s="196">
        <f t="shared" si="27"/>
        <v>1.3101445910312927E-2</v>
      </c>
      <c r="L85" s="103"/>
    </row>
    <row r="86" spans="1:12" x14ac:dyDescent="0.25">
      <c r="A86" s="193"/>
      <c r="B86" s="194" t="s">
        <v>125</v>
      </c>
      <c r="C86" s="195">
        <v>0</v>
      </c>
      <c r="D86" s="195">
        <v>162</v>
      </c>
      <c r="E86" s="195">
        <v>5496</v>
      </c>
      <c r="F86" s="195">
        <v>4693</v>
      </c>
      <c r="G86" s="195">
        <v>7994</v>
      </c>
      <c r="H86" s="195">
        <v>7482</v>
      </c>
      <c r="I86" s="196">
        <f t="shared" si="26"/>
        <v>-6.404803602702025E-2</v>
      </c>
      <c r="J86" s="195">
        <f t="shared" si="25"/>
        <v>-512</v>
      </c>
      <c r="K86" s="196">
        <f t="shared" si="27"/>
        <v>2.6809161552609484E-3</v>
      </c>
      <c r="L86" s="103"/>
    </row>
    <row r="87" spans="1:12" x14ac:dyDescent="0.25">
      <c r="A87" s="193"/>
      <c r="B87" s="194" t="s">
        <v>121</v>
      </c>
      <c r="C87" s="195">
        <v>0</v>
      </c>
      <c r="D87" s="195">
        <v>190</v>
      </c>
      <c r="E87" s="195">
        <v>2990</v>
      </c>
      <c r="F87" s="195">
        <v>2042</v>
      </c>
      <c r="G87" s="195">
        <v>3683</v>
      </c>
      <c r="H87" s="195">
        <v>2760</v>
      </c>
      <c r="I87" s="196">
        <f t="shared" si="26"/>
        <v>-0.25061091501493349</v>
      </c>
      <c r="J87" s="195">
        <f t="shared" si="25"/>
        <v>-923</v>
      </c>
      <c r="K87" s="196">
        <f t="shared" si="27"/>
        <v>9.889506266399649E-4</v>
      </c>
      <c r="L87" s="103"/>
    </row>
    <row r="88" spans="1:12" x14ac:dyDescent="0.25">
      <c r="A88" s="193"/>
      <c r="B88" s="194" t="s">
        <v>130</v>
      </c>
      <c r="C88" s="195">
        <v>0</v>
      </c>
      <c r="D88" s="195">
        <v>178</v>
      </c>
      <c r="E88" s="195">
        <v>4096</v>
      </c>
      <c r="F88" s="195">
        <v>4421</v>
      </c>
      <c r="G88" s="195">
        <v>2791</v>
      </c>
      <c r="H88" s="195">
        <v>4116</v>
      </c>
      <c r="I88" s="196">
        <f t="shared" si="26"/>
        <v>0.47474023647438202</v>
      </c>
      <c r="J88" s="195">
        <f t="shared" si="25"/>
        <v>1325</v>
      </c>
      <c r="K88" s="196">
        <f t="shared" si="27"/>
        <v>1.4748263692935129E-3</v>
      </c>
      <c r="L88" s="103"/>
    </row>
    <row r="89" spans="1:12" x14ac:dyDescent="0.25">
      <c r="A89" s="193" t="s">
        <v>146</v>
      </c>
      <c r="B89" s="194" t="s">
        <v>133</v>
      </c>
      <c r="C89" s="195">
        <v>0</v>
      </c>
      <c r="D89" s="195">
        <v>222</v>
      </c>
      <c r="E89" s="195">
        <v>5203</v>
      </c>
      <c r="F89" s="195">
        <v>6713</v>
      </c>
      <c r="G89" s="195">
        <v>6549</v>
      </c>
      <c r="H89" s="195">
        <v>3670</v>
      </c>
      <c r="I89" s="196">
        <f t="shared" si="26"/>
        <v>-0.43960910062604974</v>
      </c>
      <c r="J89" s="195">
        <f t="shared" si="25"/>
        <v>-2879</v>
      </c>
      <c r="K89" s="196">
        <f t="shared" si="27"/>
        <v>1.3150176810756056E-3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0</v>
      </c>
      <c r="D90" s="200">
        <f t="shared" ref="D90:H90" si="29">D82-SUM(D83:D89)</f>
        <v>11117</v>
      </c>
      <c r="E90" s="200">
        <f t="shared" si="29"/>
        <v>60539</v>
      </c>
      <c r="F90" s="200">
        <f t="shared" si="29"/>
        <v>69545</v>
      </c>
      <c r="G90" s="200">
        <f t="shared" si="29"/>
        <v>76229</v>
      </c>
      <c r="H90" s="200">
        <f t="shared" si="29"/>
        <v>79184</v>
      </c>
      <c r="I90" s="201">
        <f t="shared" si="26"/>
        <v>3.876477456086258E-2</v>
      </c>
      <c r="J90" s="200">
        <f>H90-G90</f>
        <v>2955</v>
      </c>
      <c r="K90" s="201">
        <f t="shared" si="27"/>
        <v>2.8372850152122823E-2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0</v>
      </c>
      <c r="D92" s="209">
        <v>4088</v>
      </c>
      <c r="E92" s="209">
        <v>12193</v>
      </c>
      <c r="F92" s="209">
        <v>12703</v>
      </c>
      <c r="G92" s="209">
        <v>13439</v>
      </c>
      <c r="H92" s="209">
        <v>11979</v>
      </c>
      <c r="I92" s="210">
        <f>IFERROR(H92/G92-1,"-")</f>
        <v>-0.10863903564253297</v>
      </c>
      <c r="J92" s="209">
        <f>H92-G92</f>
        <v>-1460</v>
      </c>
      <c r="K92" s="210">
        <f>H92/H$8</f>
        <v>4.2922607088841085E-3</v>
      </c>
      <c r="L92" s="103"/>
    </row>
    <row r="93" spans="1:12" x14ac:dyDescent="0.25">
      <c r="A93" s="193" t="s">
        <v>98</v>
      </c>
      <c r="B93" s="190" t="s">
        <v>99</v>
      </c>
      <c r="C93" s="191">
        <v>0</v>
      </c>
      <c r="D93" s="191">
        <v>1862</v>
      </c>
      <c r="E93" s="191">
        <v>5937</v>
      </c>
      <c r="F93" s="191">
        <v>6231</v>
      </c>
      <c r="G93" s="191">
        <v>5955</v>
      </c>
      <c r="H93" s="191">
        <v>6149</v>
      </c>
      <c r="I93" s="192">
        <f>IFERROR(H93/G93-1,"-")</f>
        <v>3.2577665827036029E-2</v>
      </c>
      <c r="J93" s="191">
        <f t="shared" ref="J93:J103" si="30">H93-G93</f>
        <v>194</v>
      </c>
      <c r="K93" s="192">
        <f>H93/H$8</f>
        <v>2.2032816678294004E-3</v>
      </c>
      <c r="L93" s="103"/>
    </row>
    <row r="94" spans="1:12" x14ac:dyDescent="0.25">
      <c r="A94" s="193" t="s">
        <v>105</v>
      </c>
      <c r="B94" s="194" t="s">
        <v>105</v>
      </c>
      <c r="C94" s="195">
        <v>0</v>
      </c>
      <c r="D94" s="195">
        <v>901</v>
      </c>
      <c r="E94" s="195">
        <v>2457</v>
      </c>
      <c r="F94" s="195">
        <v>1949</v>
      </c>
      <c r="G94" s="195">
        <v>1108</v>
      </c>
      <c r="H94" s="195">
        <v>1331</v>
      </c>
      <c r="I94" s="196">
        <f>IFERROR(H94/G94-1,"-")</f>
        <v>0.20126353790613716</v>
      </c>
      <c r="J94" s="195">
        <f t="shared" si="30"/>
        <v>223</v>
      </c>
      <c r="K94" s="196">
        <f>H94/H$8</f>
        <v>4.7691785654267879E-4</v>
      </c>
      <c r="L94" s="103"/>
    </row>
    <row r="95" spans="1:12" x14ac:dyDescent="0.25">
      <c r="A95" s="193" t="s">
        <v>102</v>
      </c>
      <c r="B95" s="194" t="s">
        <v>102</v>
      </c>
      <c r="C95" s="195">
        <v>0</v>
      </c>
      <c r="D95" s="195">
        <v>961</v>
      </c>
      <c r="E95" s="195">
        <v>3480</v>
      </c>
      <c r="F95" s="195">
        <v>4282</v>
      </c>
      <c r="G95" s="195">
        <v>4847</v>
      </c>
      <c r="H95" s="195">
        <v>4818</v>
      </c>
      <c r="I95" s="196">
        <f>IFERROR(H95/G95-1,"-")</f>
        <v>-5.9830823189601645E-3</v>
      </c>
      <c r="J95" s="195">
        <f t="shared" si="30"/>
        <v>-29</v>
      </c>
      <c r="K95" s="196">
        <f>H95/H$8</f>
        <v>1.7263638112867215E-3</v>
      </c>
      <c r="L95" s="103"/>
    </row>
    <row r="96" spans="1:12" x14ac:dyDescent="0.25">
      <c r="A96" s="193"/>
      <c r="B96" s="190" t="s">
        <v>109</v>
      </c>
      <c r="C96" s="191">
        <v>0</v>
      </c>
      <c r="D96" s="191">
        <v>2226</v>
      </c>
      <c r="E96" s="191">
        <v>6256</v>
      </c>
      <c r="F96" s="191">
        <v>6472</v>
      </c>
      <c r="G96" s="191">
        <v>7484</v>
      </c>
      <c r="H96" s="191">
        <v>5830</v>
      </c>
      <c r="I96" s="192">
        <f>IFERROR(H96/G96-1,"-")</f>
        <v>-0.221004810261892</v>
      </c>
      <c r="J96" s="191">
        <f t="shared" si="30"/>
        <v>-1654</v>
      </c>
      <c r="K96" s="192">
        <f>H96/H$8</f>
        <v>2.0889790410547086E-3</v>
      </c>
      <c r="L96" s="103"/>
    </row>
    <row r="97" spans="1:12" s="74" customFormat="1" x14ac:dyDescent="0.25">
      <c r="A97" s="193"/>
      <c r="B97" s="194" t="s">
        <v>112</v>
      </c>
      <c r="C97" s="195">
        <v>0</v>
      </c>
      <c r="D97" s="195">
        <v>55</v>
      </c>
      <c r="E97" s="195">
        <v>541</v>
      </c>
      <c r="F97" s="195">
        <v>682</v>
      </c>
      <c r="G97" s="195">
        <v>1379</v>
      </c>
      <c r="H97" s="195">
        <v>652</v>
      </c>
      <c r="I97" s="196">
        <f t="shared" ref="I97:I104" si="31">IFERROR(H97/G97-1,"-")</f>
        <v>-0.52719361856417701</v>
      </c>
      <c r="J97" s="195">
        <f t="shared" si="30"/>
        <v>-727</v>
      </c>
      <c r="K97" s="196">
        <f t="shared" ref="K97:K104" si="32">H97/H$8</f>
        <v>2.3362166977146999E-4</v>
      </c>
      <c r="L97" s="197"/>
    </row>
    <row r="98" spans="1:12" s="74" customFormat="1" x14ac:dyDescent="0.25">
      <c r="A98" s="193"/>
      <c r="B98" s="194" t="s">
        <v>115</v>
      </c>
      <c r="C98" s="195">
        <v>0</v>
      </c>
      <c r="D98" s="195">
        <v>529</v>
      </c>
      <c r="E98" s="195">
        <v>2322</v>
      </c>
      <c r="F98" s="195">
        <v>2380</v>
      </c>
      <c r="G98" s="195">
        <v>2313</v>
      </c>
      <c r="H98" s="195">
        <v>1873</v>
      </c>
      <c r="I98" s="196">
        <f t="shared" si="31"/>
        <v>-0.19022913964548205</v>
      </c>
      <c r="J98" s="195">
        <f t="shared" si="30"/>
        <v>-440</v>
      </c>
      <c r="K98" s="196">
        <f t="shared" si="32"/>
        <v>6.7112482742632412E-4</v>
      </c>
      <c r="L98" s="197"/>
    </row>
    <row r="99" spans="1:12" x14ac:dyDescent="0.25">
      <c r="A99" s="193"/>
      <c r="B99" s="194" t="s">
        <v>118</v>
      </c>
      <c r="C99" s="195">
        <v>0</v>
      </c>
      <c r="D99" s="195">
        <v>695</v>
      </c>
      <c r="E99" s="195">
        <v>745</v>
      </c>
      <c r="F99" s="195">
        <v>650</v>
      </c>
      <c r="G99" s="195">
        <v>832</v>
      </c>
      <c r="H99" s="195">
        <v>686</v>
      </c>
      <c r="I99" s="196">
        <f t="shared" si="31"/>
        <v>-0.17548076923076927</v>
      </c>
      <c r="J99" s="195">
        <f t="shared" si="30"/>
        <v>-146</v>
      </c>
      <c r="K99" s="196">
        <f t="shared" si="32"/>
        <v>2.4580439488225219E-4</v>
      </c>
      <c r="L99" s="103"/>
    </row>
    <row r="100" spans="1:12" x14ac:dyDescent="0.25">
      <c r="A100" s="193"/>
      <c r="B100" s="194" t="s">
        <v>125</v>
      </c>
      <c r="C100" s="195">
        <v>0</v>
      </c>
      <c r="D100" s="195">
        <v>45</v>
      </c>
      <c r="E100" s="195">
        <v>402</v>
      </c>
      <c r="F100" s="195">
        <v>239</v>
      </c>
      <c r="G100" s="195">
        <v>478</v>
      </c>
      <c r="H100" s="195">
        <v>141</v>
      </c>
      <c r="I100" s="196">
        <f t="shared" si="31"/>
        <v>-0.70502092050209209</v>
      </c>
      <c r="J100" s="195">
        <f t="shared" si="30"/>
        <v>-337</v>
      </c>
      <c r="K100" s="196">
        <f t="shared" si="32"/>
        <v>5.0522477665302557E-5</v>
      </c>
      <c r="L100" s="103"/>
    </row>
    <row r="101" spans="1:12" x14ac:dyDescent="0.25">
      <c r="A101" s="193"/>
      <c r="B101" s="194" t="s">
        <v>121</v>
      </c>
      <c r="C101" s="195">
        <v>0</v>
      </c>
      <c r="D101" s="195">
        <v>73</v>
      </c>
      <c r="E101" s="195">
        <v>157</v>
      </c>
      <c r="F101" s="195">
        <v>114</v>
      </c>
      <c r="G101" s="195">
        <v>234</v>
      </c>
      <c r="H101" s="195">
        <v>313</v>
      </c>
      <c r="I101" s="196">
        <f t="shared" si="31"/>
        <v>0.33760683760683752</v>
      </c>
      <c r="J101" s="195">
        <f t="shared" si="30"/>
        <v>79</v>
      </c>
      <c r="K101" s="196">
        <f t="shared" si="32"/>
        <v>1.1215273410808299E-4</v>
      </c>
      <c r="L101" s="103"/>
    </row>
    <row r="102" spans="1:12" x14ac:dyDescent="0.25">
      <c r="A102" s="193"/>
      <c r="B102" s="194" t="s">
        <v>130</v>
      </c>
      <c r="C102" s="195">
        <v>0</v>
      </c>
      <c r="D102" s="195">
        <v>9</v>
      </c>
      <c r="E102" s="195">
        <v>17</v>
      </c>
      <c r="F102" s="195">
        <v>42</v>
      </c>
      <c r="G102" s="195">
        <v>2</v>
      </c>
      <c r="H102" s="195">
        <v>44</v>
      </c>
      <c r="I102" s="196">
        <f t="shared" si="31"/>
        <v>21</v>
      </c>
      <c r="J102" s="195">
        <f t="shared" si="30"/>
        <v>42</v>
      </c>
      <c r="K102" s="196">
        <f t="shared" si="32"/>
        <v>1.5765879555129876E-5</v>
      </c>
      <c r="L102" s="103"/>
    </row>
    <row r="103" spans="1:12" x14ac:dyDescent="0.25">
      <c r="A103" s="193" t="s">
        <v>146</v>
      </c>
      <c r="B103" s="194" t="s">
        <v>133</v>
      </c>
      <c r="C103" s="195">
        <v>0</v>
      </c>
      <c r="D103" s="195">
        <v>16</v>
      </c>
      <c r="E103" s="195">
        <v>4</v>
      </c>
      <c r="F103" s="195">
        <v>66</v>
      </c>
      <c r="G103" s="195">
        <v>64</v>
      </c>
      <c r="H103" s="195">
        <v>23</v>
      </c>
      <c r="I103" s="196">
        <f t="shared" si="31"/>
        <v>-0.640625</v>
      </c>
      <c r="J103" s="195">
        <f t="shared" si="30"/>
        <v>-41</v>
      </c>
      <c r="K103" s="196">
        <f t="shared" si="32"/>
        <v>8.2412552219997075E-6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0</v>
      </c>
      <c r="D104" s="200">
        <f t="shared" ref="D104:H104" si="34">D96-SUM(D97:D103)</f>
        <v>804</v>
      </c>
      <c r="E104" s="200">
        <f t="shared" si="34"/>
        <v>2068</v>
      </c>
      <c r="F104" s="200">
        <f t="shared" si="34"/>
        <v>2299</v>
      </c>
      <c r="G104" s="200">
        <f t="shared" si="34"/>
        <v>2182</v>
      </c>
      <c r="H104" s="200">
        <f t="shared" si="34"/>
        <v>2098</v>
      </c>
      <c r="I104" s="201">
        <f t="shared" si="31"/>
        <v>-3.8496791934005459E-2</v>
      </c>
      <c r="J104" s="200">
        <f>H104-G104</f>
        <v>-84</v>
      </c>
      <c r="K104" s="201">
        <f t="shared" si="32"/>
        <v>7.5174580242414726E-4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0</v>
      </c>
      <c r="D106" s="209">
        <v>34934</v>
      </c>
      <c r="E106" s="209">
        <v>113016</v>
      </c>
      <c r="F106" s="209">
        <v>122279</v>
      </c>
      <c r="G106" s="209">
        <v>113033</v>
      </c>
      <c r="H106" s="209">
        <v>129153</v>
      </c>
      <c r="I106" s="210">
        <f>IFERROR(H106/G106-1,"-")</f>
        <v>0.1426132191483902</v>
      </c>
      <c r="J106" s="209">
        <f>H106-G106</f>
        <v>16120</v>
      </c>
      <c r="K106" s="210">
        <f>H106/H$8</f>
        <v>4.6277514595083842E-2</v>
      </c>
      <c r="L106" s="103"/>
    </row>
    <row r="107" spans="1:12" x14ac:dyDescent="0.25">
      <c r="A107" s="193" t="s">
        <v>98</v>
      </c>
      <c r="B107" s="190" t="s">
        <v>99</v>
      </c>
      <c r="C107" s="191">
        <v>0</v>
      </c>
      <c r="D107" s="191">
        <v>13267</v>
      </c>
      <c r="E107" s="191">
        <v>14486</v>
      </c>
      <c r="F107" s="191">
        <v>21668</v>
      </c>
      <c r="G107" s="191">
        <v>15353</v>
      </c>
      <c r="H107" s="191">
        <v>18439</v>
      </c>
      <c r="I107" s="192">
        <f>IFERROR(H107/G107-1,"-")</f>
        <v>0.2010030612909528</v>
      </c>
      <c r="J107" s="191">
        <f t="shared" ref="J107:J117" si="35">H107-G107</f>
        <v>3086</v>
      </c>
      <c r="K107" s="192">
        <f>H107/H$8</f>
        <v>6.6069784799327224E-3</v>
      </c>
      <c r="L107" s="103"/>
    </row>
    <row r="108" spans="1:12" x14ac:dyDescent="0.25">
      <c r="A108" s="193" t="s">
        <v>105</v>
      </c>
      <c r="B108" s="194" t="s">
        <v>105</v>
      </c>
      <c r="C108" s="195">
        <v>0</v>
      </c>
      <c r="D108" s="195">
        <v>12251</v>
      </c>
      <c r="E108" s="195">
        <v>6248</v>
      </c>
      <c r="F108" s="195">
        <v>10451</v>
      </c>
      <c r="G108" s="195">
        <v>3172</v>
      </c>
      <c r="H108" s="195">
        <v>5985</v>
      </c>
      <c r="I108" s="196">
        <f>IFERROR(H108/G108-1,"-")</f>
        <v>0.88682219419924335</v>
      </c>
      <c r="J108" s="195">
        <f t="shared" si="35"/>
        <v>2813</v>
      </c>
      <c r="K108" s="196">
        <f>H108/H$8</f>
        <v>2.144517934942098E-3</v>
      </c>
      <c r="L108" s="103"/>
    </row>
    <row r="109" spans="1:12" x14ac:dyDescent="0.25">
      <c r="A109" s="193" t="s">
        <v>102</v>
      </c>
      <c r="B109" s="194" t="s">
        <v>102</v>
      </c>
      <c r="C109" s="195">
        <v>0</v>
      </c>
      <c r="D109" s="195">
        <v>1016</v>
      </c>
      <c r="E109" s="195">
        <v>8238</v>
      </c>
      <c r="F109" s="195">
        <v>11217</v>
      </c>
      <c r="G109" s="195">
        <v>12181</v>
      </c>
      <c r="H109" s="195">
        <v>12454</v>
      </c>
      <c r="I109" s="196">
        <f>IFERROR(H109/G109-1,"-")</f>
        <v>2.2411953041622246E-2</v>
      </c>
      <c r="J109" s="195">
        <f t="shared" si="35"/>
        <v>273</v>
      </c>
      <c r="K109" s="196">
        <f>H109/H$8</f>
        <v>4.4624605449906244E-3</v>
      </c>
      <c r="L109" s="103"/>
    </row>
    <row r="110" spans="1:12" x14ac:dyDescent="0.25">
      <c r="A110" s="193"/>
      <c r="B110" s="190" t="s">
        <v>109</v>
      </c>
      <c r="C110" s="191">
        <v>0</v>
      </c>
      <c r="D110" s="191">
        <v>21667</v>
      </c>
      <c r="E110" s="191">
        <v>98530</v>
      </c>
      <c r="F110" s="191">
        <v>100611</v>
      </c>
      <c r="G110" s="191">
        <v>97680</v>
      </c>
      <c r="H110" s="191">
        <v>110714</v>
      </c>
      <c r="I110" s="192">
        <f>IFERROR(H110/G110-1,"-")</f>
        <v>0.13343570843570851</v>
      </c>
      <c r="J110" s="191">
        <f t="shared" si="35"/>
        <v>13034</v>
      </c>
      <c r="K110" s="192">
        <f>H110/H$8</f>
        <v>3.9670536115151117E-2</v>
      </c>
      <c r="L110" s="103"/>
    </row>
    <row r="111" spans="1:12" s="74" customFormat="1" x14ac:dyDescent="0.25">
      <c r="A111" s="193"/>
      <c r="B111" s="194" t="s">
        <v>112</v>
      </c>
      <c r="C111" s="195">
        <v>0</v>
      </c>
      <c r="D111" s="195">
        <v>2300</v>
      </c>
      <c r="E111" s="195">
        <v>62277</v>
      </c>
      <c r="F111" s="195">
        <v>61897</v>
      </c>
      <c r="G111" s="195">
        <v>58370</v>
      </c>
      <c r="H111" s="195">
        <v>62530</v>
      </c>
      <c r="I111" s="196">
        <f t="shared" ref="I111:I118" si="36">IFERROR(H111/G111-1,"-")</f>
        <v>7.1269487750556859E-2</v>
      </c>
      <c r="J111" s="195">
        <f t="shared" si="35"/>
        <v>4160</v>
      </c>
      <c r="K111" s="196">
        <f t="shared" ref="K111:K118" si="37">H111/H$8</f>
        <v>2.2405464740506163E-2</v>
      </c>
      <c r="L111" s="197"/>
    </row>
    <row r="112" spans="1:12" s="74" customFormat="1" x14ac:dyDescent="0.25">
      <c r="A112" s="193"/>
      <c r="B112" s="194" t="s">
        <v>115</v>
      </c>
      <c r="C112" s="195">
        <v>0</v>
      </c>
      <c r="D112" s="195">
        <v>5579</v>
      </c>
      <c r="E112" s="195">
        <v>3719</v>
      </c>
      <c r="F112" s="195">
        <v>6723</v>
      </c>
      <c r="G112" s="195">
        <v>4485</v>
      </c>
      <c r="H112" s="195">
        <v>6702</v>
      </c>
      <c r="I112" s="196">
        <f t="shared" si="36"/>
        <v>0.49431438127090299</v>
      </c>
      <c r="J112" s="195">
        <f t="shared" si="35"/>
        <v>2217</v>
      </c>
      <c r="K112" s="196">
        <f t="shared" si="37"/>
        <v>2.401430108601828E-3</v>
      </c>
      <c r="L112" s="197"/>
    </row>
    <row r="113" spans="1:12" x14ac:dyDescent="0.25">
      <c r="A113" s="193"/>
      <c r="B113" s="194" t="s">
        <v>118</v>
      </c>
      <c r="C113" s="195">
        <v>0</v>
      </c>
      <c r="D113" s="195">
        <v>5689</v>
      </c>
      <c r="E113" s="195">
        <v>7206</v>
      </c>
      <c r="F113" s="195">
        <v>9264</v>
      </c>
      <c r="G113" s="195">
        <v>7525</v>
      </c>
      <c r="H113" s="195">
        <v>11050</v>
      </c>
      <c r="I113" s="196">
        <f t="shared" si="36"/>
        <v>0.46843853820598014</v>
      </c>
      <c r="J113" s="195">
        <f t="shared" si="35"/>
        <v>3525</v>
      </c>
      <c r="K113" s="196">
        <f t="shared" si="37"/>
        <v>3.9593856610042081E-3</v>
      </c>
      <c r="L113" s="103"/>
    </row>
    <row r="114" spans="1:12" x14ac:dyDescent="0.25">
      <c r="A114" s="193"/>
      <c r="B114" s="194" t="s">
        <v>125</v>
      </c>
      <c r="C114" s="195">
        <v>0</v>
      </c>
      <c r="D114" s="195">
        <v>283</v>
      </c>
      <c r="E114" s="195">
        <v>3263</v>
      </c>
      <c r="F114" s="195">
        <v>4140</v>
      </c>
      <c r="G114" s="195">
        <v>4037</v>
      </c>
      <c r="H114" s="195">
        <v>4857</v>
      </c>
      <c r="I114" s="196">
        <f t="shared" si="36"/>
        <v>0.20312112955164729</v>
      </c>
      <c r="J114" s="195">
        <f t="shared" si="35"/>
        <v>820</v>
      </c>
      <c r="K114" s="196">
        <f t="shared" si="37"/>
        <v>1.7403381136196776E-3</v>
      </c>
      <c r="L114" s="103"/>
    </row>
    <row r="115" spans="1:12" x14ac:dyDescent="0.25">
      <c r="A115" s="193"/>
      <c r="B115" s="194" t="s">
        <v>121</v>
      </c>
      <c r="C115" s="195">
        <v>0</v>
      </c>
      <c r="D115" s="195">
        <v>1103</v>
      </c>
      <c r="E115" s="195">
        <v>5354</v>
      </c>
      <c r="F115" s="195">
        <v>2209</v>
      </c>
      <c r="G115" s="195">
        <v>2779</v>
      </c>
      <c r="H115" s="195">
        <v>2919</v>
      </c>
      <c r="I115" s="196">
        <f t="shared" si="36"/>
        <v>5.0377833753148638E-2</v>
      </c>
      <c r="J115" s="195">
        <f t="shared" si="35"/>
        <v>140</v>
      </c>
      <c r="K115" s="196">
        <f t="shared" si="37"/>
        <v>1.0459227823050934E-3</v>
      </c>
      <c r="L115" s="103"/>
    </row>
    <row r="116" spans="1:12" x14ac:dyDescent="0.25">
      <c r="A116" s="193"/>
      <c r="B116" s="194" t="s">
        <v>130</v>
      </c>
      <c r="C116" s="195">
        <v>0</v>
      </c>
      <c r="D116" s="195">
        <v>27</v>
      </c>
      <c r="E116" s="195">
        <v>510</v>
      </c>
      <c r="F116" s="195">
        <v>404</v>
      </c>
      <c r="G116" s="195">
        <v>629</v>
      </c>
      <c r="H116" s="195">
        <v>896</v>
      </c>
      <c r="I116" s="196">
        <f t="shared" si="36"/>
        <v>0.42448330683624791</v>
      </c>
      <c r="J116" s="195">
        <f t="shared" si="35"/>
        <v>267</v>
      </c>
      <c r="K116" s="196">
        <f t="shared" si="37"/>
        <v>3.2105063821355386E-4</v>
      </c>
      <c r="L116" s="103"/>
    </row>
    <row r="117" spans="1:12" x14ac:dyDescent="0.25">
      <c r="A117" s="193" t="s">
        <v>146</v>
      </c>
      <c r="B117" s="194" t="s">
        <v>133</v>
      </c>
      <c r="C117" s="195">
        <v>0</v>
      </c>
      <c r="D117" s="195">
        <v>10</v>
      </c>
      <c r="E117" s="195">
        <v>782</v>
      </c>
      <c r="F117" s="195">
        <v>140</v>
      </c>
      <c r="G117" s="195">
        <v>613</v>
      </c>
      <c r="H117" s="195">
        <v>526</v>
      </c>
      <c r="I117" s="196">
        <f t="shared" si="36"/>
        <v>-0.1419249592169658</v>
      </c>
      <c r="J117" s="195">
        <f t="shared" si="35"/>
        <v>-87</v>
      </c>
      <c r="K117" s="196">
        <f t="shared" si="37"/>
        <v>1.88473923772689E-4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0</v>
      </c>
      <c r="D118" s="200">
        <f t="shared" ref="D118:H118" si="39">D110-SUM(D111:D117)</f>
        <v>6676</v>
      </c>
      <c r="E118" s="200">
        <f t="shared" si="39"/>
        <v>15419</v>
      </c>
      <c r="F118" s="200">
        <f t="shared" si="39"/>
        <v>15834</v>
      </c>
      <c r="G118" s="200">
        <f t="shared" si="39"/>
        <v>19242</v>
      </c>
      <c r="H118" s="200">
        <f t="shared" si="39"/>
        <v>21234</v>
      </c>
      <c r="I118" s="201">
        <f t="shared" si="36"/>
        <v>0.10352354225132521</v>
      </c>
      <c r="J118" s="200">
        <f>H118-G118</f>
        <v>1992</v>
      </c>
      <c r="K118" s="201">
        <f t="shared" si="37"/>
        <v>7.6084701471279045E-3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0</v>
      </c>
      <c r="D120" s="209">
        <v>19557</v>
      </c>
      <c r="E120" s="209">
        <v>43531</v>
      </c>
      <c r="F120" s="209">
        <v>42717</v>
      </c>
      <c r="G120" s="209">
        <v>46133</v>
      </c>
      <c r="H120" s="209">
        <v>47123</v>
      </c>
      <c r="I120" s="210">
        <f>IFERROR(H120/G120-1,"-")</f>
        <v>2.1459692627836979E-2</v>
      </c>
      <c r="J120" s="209">
        <f>H120-G120</f>
        <v>990</v>
      </c>
      <c r="K120" s="210">
        <f>H120/H$8</f>
        <v>1.6884898688099663E-2</v>
      </c>
      <c r="L120" s="103"/>
    </row>
    <row r="121" spans="1:12" x14ac:dyDescent="0.25">
      <c r="A121" s="193" t="s">
        <v>98</v>
      </c>
      <c r="B121" s="190" t="s">
        <v>99</v>
      </c>
      <c r="C121" s="191">
        <v>0</v>
      </c>
      <c r="D121" s="191">
        <v>11550</v>
      </c>
      <c r="E121" s="191">
        <v>22061</v>
      </c>
      <c r="F121" s="191">
        <v>25115</v>
      </c>
      <c r="G121" s="191">
        <v>22776</v>
      </c>
      <c r="H121" s="191">
        <v>26836</v>
      </c>
      <c r="I121" s="192">
        <f>IFERROR(H121/G121-1,"-")</f>
        <v>0.17825781524411655</v>
      </c>
      <c r="J121" s="191">
        <f t="shared" ref="J121:J131" si="40">H121-G121</f>
        <v>4060</v>
      </c>
      <c r="K121" s="192">
        <f>H121/H$8</f>
        <v>9.6157532668514865E-3</v>
      </c>
      <c r="L121" s="103"/>
    </row>
    <row r="122" spans="1:12" x14ac:dyDescent="0.25">
      <c r="A122" s="193" t="s">
        <v>105</v>
      </c>
      <c r="B122" s="194" t="s">
        <v>105</v>
      </c>
      <c r="C122" s="195">
        <v>0</v>
      </c>
      <c r="D122" s="195">
        <v>5148</v>
      </c>
      <c r="E122" s="195">
        <v>11823</v>
      </c>
      <c r="F122" s="195">
        <v>10761</v>
      </c>
      <c r="G122" s="195">
        <v>9063</v>
      </c>
      <c r="H122" s="195">
        <v>12079</v>
      </c>
      <c r="I122" s="196">
        <f>IFERROR(H122/G122-1,"-")</f>
        <v>0.33278163963367535</v>
      </c>
      <c r="J122" s="195">
        <f t="shared" si="40"/>
        <v>3016</v>
      </c>
      <c r="K122" s="196">
        <f>H122/H$8</f>
        <v>4.3280922533275859E-3</v>
      </c>
      <c r="L122" s="103"/>
    </row>
    <row r="123" spans="1:12" x14ac:dyDescent="0.25">
      <c r="A123" s="193" t="s">
        <v>102</v>
      </c>
      <c r="B123" s="194" t="s">
        <v>102</v>
      </c>
      <c r="C123" s="195">
        <v>0</v>
      </c>
      <c r="D123" s="195">
        <v>6402</v>
      </c>
      <c r="E123" s="195">
        <v>10238</v>
      </c>
      <c r="F123" s="195">
        <v>14354</v>
      </c>
      <c r="G123" s="195">
        <v>13713</v>
      </c>
      <c r="H123" s="195">
        <v>14757</v>
      </c>
      <c r="I123" s="196">
        <f>IFERROR(H123/G123-1,"-")</f>
        <v>7.613213738788005E-2</v>
      </c>
      <c r="J123" s="195">
        <f t="shared" si="40"/>
        <v>1044</v>
      </c>
      <c r="K123" s="196">
        <f>H123/H$8</f>
        <v>5.2876610135238998E-3</v>
      </c>
      <c r="L123" s="103"/>
    </row>
    <row r="124" spans="1:12" x14ac:dyDescent="0.25">
      <c r="A124" s="193"/>
      <c r="B124" s="190" t="s">
        <v>109</v>
      </c>
      <c r="C124" s="191">
        <v>0</v>
      </c>
      <c r="D124" s="191">
        <v>8007</v>
      </c>
      <c r="E124" s="191">
        <v>21470</v>
      </c>
      <c r="F124" s="191">
        <v>17602</v>
      </c>
      <c r="G124" s="191">
        <v>23357</v>
      </c>
      <c r="H124" s="191">
        <v>20287</v>
      </c>
      <c r="I124" s="192">
        <f>IFERROR(H124/G124-1,"-")</f>
        <v>-0.13143811277133188</v>
      </c>
      <c r="J124" s="191">
        <f t="shared" si="40"/>
        <v>-3070</v>
      </c>
      <c r="K124" s="192">
        <f>H124/H$8</f>
        <v>7.2691454212481773E-3</v>
      </c>
      <c r="L124" s="103"/>
    </row>
    <row r="125" spans="1:12" s="74" customFormat="1" x14ac:dyDescent="0.25">
      <c r="A125" s="193"/>
      <c r="B125" s="194" t="s">
        <v>112</v>
      </c>
      <c r="C125" s="195">
        <v>0</v>
      </c>
      <c r="D125" s="195">
        <v>255</v>
      </c>
      <c r="E125" s="195">
        <v>2500</v>
      </c>
      <c r="F125" s="195">
        <v>2023</v>
      </c>
      <c r="G125" s="195">
        <v>3860</v>
      </c>
      <c r="H125" s="195">
        <v>2256</v>
      </c>
      <c r="I125" s="196">
        <f t="shared" ref="I125:I132" si="41">IFERROR(H125/G125-1,"-")</f>
        <v>-0.41554404145077717</v>
      </c>
      <c r="J125" s="195">
        <f t="shared" si="40"/>
        <v>-1604</v>
      </c>
      <c r="K125" s="196">
        <f t="shared" ref="K125:K132" si="42">H125/H$8</f>
        <v>8.0835964264484091E-4</v>
      </c>
      <c r="L125" s="197"/>
    </row>
    <row r="126" spans="1:12" s="74" customFormat="1" x14ac:dyDescent="0.25">
      <c r="A126" s="193"/>
      <c r="B126" s="194" t="s">
        <v>115</v>
      </c>
      <c r="C126" s="195">
        <v>0</v>
      </c>
      <c r="D126" s="195">
        <v>1047</v>
      </c>
      <c r="E126" s="195">
        <v>3126</v>
      </c>
      <c r="F126" s="195">
        <v>3248</v>
      </c>
      <c r="G126" s="195">
        <v>3013</v>
      </c>
      <c r="H126" s="195">
        <v>3430</v>
      </c>
      <c r="I126" s="196">
        <f t="shared" si="41"/>
        <v>0.13840026551609697</v>
      </c>
      <c r="J126" s="195">
        <f t="shared" si="40"/>
        <v>417</v>
      </c>
      <c r="K126" s="196">
        <f t="shared" si="42"/>
        <v>1.2290219744112609E-3</v>
      </c>
      <c r="L126" s="197"/>
    </row>
    <row r="127" spans="1:12" x14ac:dyDescent="0.25">
      <c r="A127" s="193"/>
      <c r="B127" s="194" t="s">
        <v>118</v>
      </c>
      <c r="C127" s="195">
        <v>0</v>
      </c>
      <c r="D127" s="195">
        <v>1370</v>
      </c>
      <c r="E127" s="195">
        <v>1982</v>
      </c>
      <c r="F127" s="195">
        <v>1759</v>
      </c>
      <c r="G127" s="195">
        <v>1879</v>
      </c>
      <c r="H127" s="195">
        <v>1696</v>
      </c>
      <c r="I127" s="196">
        <f t="shared" si="41"/>
        <v>-9.739222990952634E-2</v>
      </c>
      <c r="J127" s="195">
        <f t="shared" si="40"/>
        <v>-183</v>
      </c>
      <c r="K127" s="196">
        <f t="shared" si="42"/>
        <v>6.0770299376136975E-4</v>
      </c>
      <c r="L127" s="103"/>
    </row>
    <row r="128" spans="1:12" x14ac:dyDescent="0.25">
      <c r="A128" s="193"/>
      <c r="B128" s="194" t="s">
        <v>125</v>
      </c>
      <c r="C128" s="195">
        <v>0</v>
      </c>
      <c r="D128" s="195">
        <v>91</v>
      </c>
      <c r="E128" s="195">
        <v>388</v>
      </c>
      <c r="F128" s="195">
        <v>482</v>
      </c>
      <c r="G128" s="195">
        <v>538</v>
      </c>
      <c r="H128" s="195">
        <v>382</v>
      </c>
      <c r="I128" s="196">
        <f t="shared" si="41"/>
        <v>-0.28996282527881045</v>
      </c>
      <c r="J128" s="195">
        <f t="shared" si="40"/>
        <v>-156</v>
      </c>
      <c r="K128" s="196">
        <f t="shared" si="42"/>
        <v>1.3687649977408211E-4</v>
      </c>
      <c r="L128" s="103"/>
    </row>
    <row r="129" spans="1:12" x14ac:dyDescent="0.25">
      <c r="A129" s="193"/>
      <c r="B129" s="194" t="s">
        <v>121</v>
      </c>
      <c r="C129" s="195">
        <v>0</v>
      </c>
      <c r="D129" s="195">
        <v>56</v>
      </c>
      <c r="E129" s="195">
        <v>320</v>
      </c>
      <c r="F129" s="195">
        <v>425</v>
      </c>
      <c r="G129" s="195">
        <v>432</v>
      </c>
      <c r="H129" s="195">
        <v>296</v>
      </c>
      <c r="I129" s="196">
        <f t="shared" si="41"/>
        <v>-0.31481481481481477</v>
      </c>
      <c r="J129" s="195">
        <f t="shared" si="40"/>
        <v>-136</v>
      </c>
      <c r="K129" s="196">
        <f t="shared" si="42"/>
        <v>1.0606137155269189E-4</v>
      </c>
      <c r="L129" s="103"/>
    </row>
    <row r="130" spans="1:12" x14ac:dyDescent="0.25">
      <c r="A130" s="193"/>
      <c r="B130" s="194" t="s">
        <v>130</v>
      </c>
      <c r="C130" s="195">
        <v>0</v>
      </c>
      <c r="D130" s="195">
        <v>19</v>
      </c>
      <c r="E130" s="195">
        <v>251</v>
      </c>
      <c r="F130" s="195">
        <v>210</v>
      </c>
      <c r="G130" s="195">
        <v>220</v>
      </c>
      <c r="H130" s="195">
        <v>184</v>
      </c>
      <c r="I130" s="196">
        <f t="shared" si="41"/>
        <v>-0.16363636363636369</v>
      </c>
      <c r="J130" s="195">
        <f t="shared" si="40"/>
        <v>-36</v>
      </c>
      <c r="K130" s="196">
        <f t="shared" si="42"/>
        <v>6.593004177599766E-5</v>
      </c>
      <c r="L130" s="103"/>
    </row>
    <row r="131" spans="1:12" x14ac:dyDescent="0.25">
      <c r="A131" s="193" t="s">
        <v>146</v>
      </c>
      <c r="B131" s="194" t="s">
        <v>133</v>
      </c>
      <c r="C131" s="195">
        <v>0</v>
      </c>
      <c r="D131" s="195">
        <v>105</v>
      </c>
      <c r="E131" s="195">
        <v>324</v>
      </c>
      <c r="F131" s="195">
        <v>411</v>
      </c>
      <c r="G131" s="195">
        <v>581</v>
      </c>
      <c r="H131" s="195">
        <v>256</v>
      </c>
      <c r="I131" s="196">
        <f t="shared" si="41"/>
        <v>-0.55938037865748713</v>
      </c>
      <c r="J131" s="195">
        <f t="shared" si="40"/>
        <v>-325</v>
      </c>
      <c r="K131" s="196">
        <f t="shared" si="42"/>
        <v>9.1728753775301101E-5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0</v>
      </c>
      <c r="D132" s="200">
        <f t="shared" ref="D132:H132" si="44">D124-SUM(D125:D131)</f>
        <v>5064</v>
      </c>
      <c r="E132" s="200">
        <f t="shared" si="44"/>
        <v>12579</v>
      </c>
      <c r="F132" s="200">
        <f t="shared" si="44"/>
        <v>9044</v>
      </c>
      <c r="G132" s="200">
        <f t="shared" si="44"/>
        <v>12834</v>
      </c>
      <c r="H132" s="200">
        <f t="shared" si="44"/>
        <v>11787</v>
      </c>
      <c r="I132" s="201">
        <f t="shared" si="41"/>
        <v>-8.1580177653108876E-2</v>
      </c>
      <c r="J132" s="200">
        <f>H132-G132</f>
        <v>-1047</v>
      </c>
      <c r="K132" s="201">
        <f t="shared" si="42"/>
        <v>4.223464143552633E-3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0</v>
      </c>
      <c r="D134" s="209">
        <v>22148</v>
      </c>
      <c r="E134" s="209">
        <v>152510</v>
      </c>
      <c r="F134" s="209">
        <v>144835</v>
      </c>
      <c r="G134" s="209">
        <v>154662</v>
      </c>
      <c r="H134" s="209">
        <v>160144</v>
      </c>
      <c r="I134" s="210">
        <f>IFERROR(H134/G134-1,"-")</f>
        <v>3.5445034979503687E-2</v>
      </c>
      <c r="J134" s="209">
        <f>H134-G134</f>
        <v>5482</v>
      </c>
      <c r="K134" s="210">
        <f>H134/H$8</f>
        <v>5.7382068533561793E-2</v>
      </c>
      <c r="L134" s="103"/>
    </row>
    <row r="135" spans="1:12" x14ac:dyDescent="0.25">
      <c r="A135" s="193" t="s">
        <v>98</v>
      </c>
      <c r="B135" s="190" t="s">
        <v>99</v>
      </c>
      <c r="C135" s="191">
        <v>0</v>
      </c>
      <c r="D135" s="191">
        <v>10350</v>
      </c>
      <c r="E135" s="191">
        <v>8585</v>
      </c>
      <c r="F135" s="191">
        <v>11356</v>
      </c>
      <c r="G135" s="191">
        <v>5241</v>
      </c>
      <c r="H135" s="191">
        <v>8301</v>
      </c>
      <c r="I135" s="192">
        <f>IFERROR(H135/G135-1,"-")</f>
        <v>0.58385804235832861</v>
      </c>
      <c r="J135" s="191">
        <f t="shared" ref="J135:J145" si="45">H135-G135</f>
        <v>3060</v>
      </c>
      <c r="K135" s="192">
        <f>H135/H$8</f>
        <v>2.9743765042530251E-3</v>
      </c>
      <c r="L135" s="103"/>
    </row>
    <row r="136" spans="1:12" x14ac:dyDescent="0.25">
      <c r="A136" s="193" t="s">
        <v>105</v>
      </c>
      <c r="B136" s="194" t="s">
        <v>105</v>
      </c>
      <c r="C136" s="195">
        <v>0</v>
      </c>
      <c r="D136" s="195">
        <v>8725</v>
      </c>
      <c r="E136" s="195">
        <v>5975</v>
      </c>
      <c r="F136" s="195">
        <v>7930</v>
      </c>
      <c r="G136" s="195">
        <v>2539</v>
      </c>
      <c r="H136" s="195">
        <v>3099</v>
      </c>
      <c r="I136" s="196">
        <f>IFERROR(H136/G136-1,"-")</f>
        <v>0.22055927530523833</v>
      </c>
      <c r="J136" s="195">
        <f t="shared" si="45"/>
        <v>560</v>
      </c>
      <c r="K136" s="196">
        <f>H136/H$8</f>
        <v>1.110419562303352E-3</v>
      </c>
      <c r="L136" s="103"/>
    </row>
    <row r="137" spans="1:12" x14ac:dyDescent="0.25">
      <c r="A137" s="193" t="s">
        <v>102</v>
      </c>
      <c r="B137" s="194" t="s">
        <v>102</v>
      </c>
      <c r="C137" s="195">
        <v>0</v>
      </c>
      <c r="D137" s="195">
        <v>1625</v>
      </c>
      <c r="E137" s="195">
        <v>2610</v>
      </c>
      <c r="F137" s="195">
        <v>3426</v>
      </c>
      <c r="G137" s="195">
        <v>2702</v>
      </c>
      <c r="H137" s="195">
        <v>5202</v>
      </c>
      <c r="I137" s="196">
        <f>IFERROR(H137/G137-1,"-")</f>
        <v>0.92524056254626208</v>
      </c>
      <c r="J137" s="195">
        <f t="shared" si="45"/>
        <v>2500</v>
      </c>
      <c r="K137" s="196">
        <f>H137/H$8</f>
        <v>1.8639569419496732E-3</v>
      </c>
      <c r="L137" s="103"/>
    </row>
    <row r="138" spans="1:12" x14ac:dyDescent="0.25">
      <c r="A138" s="193"/>
      <c r="B138" s="190" t="s">
        <v>109</v>
      </c>
      <c r="C138" s="191">
        <v>0</v>
      </c>
      <c r="D138" s="191">
        <v>11798</v>
      </c>
      <c r="E138" s="191">
        <v>143925</v>
      </c>
      <c r="F138" s="191">
        <v>133479</v>
      </c>
      <c r="G138" s="191">
        <v>149421</v>
      </c>
      <c r="H138" s="191">
        <v>151843</v>
      </c>
      <c r="I138" s="192">
        <f>IFERROR(H138/G138-1,"-")</f>
        <v>1.6209234311107545E-2</v>
      </c>
      <c r="J138" s="191">
        <f t="shared" si="45"/>
        <v>2422</v>
      </c>
      <c r="K138" s="192">
        <f>H138/H$8</f>
        <v>5.4407692029308771E-2</v>
      </c>
      <c r="L138" s="103"/>
    </row>
    <row r="139" spans="1:12" s="74" customFormat="1" x14ac:dyDescent="0.25">
      <c r="A139" s="193"/>
      <c r="B139" s="194" t="s">
        <v>112</v>
      </c>
      <c r="C139" s="195">
        <v>0</v>
      </c>
      <c r="D139" s="195">
        <v>89</v>
      </c>
      <c r="E139" s="195">
        <v>69119</v>
      </c>
      <c r="F139" s="195">
        <v>48951</v>
      </c>
      <c r="G139" s="195">
        <v>65140</v>
      </c>
      <c r="H139" s="195">
        <v>70585</v>
      </c>
      <c r="I139" s="196">
        <f t="shared" ref="I139:I146" si="46">IFERROR(H139/G139-1,"-")</f>
        <v>8.3589192508443322E-2</v>
      </c>
      <c r="J139" s="195">
        <f t="shared" si="45"/>
        <v>5445</v>
      </c>
      <c r="K139" s="196">
        <f t="shared" ref="K139:K146" si="47">H139/H$8</f>
        <v>2.5291695645428235E-2</v>
      </c>
      <c r="L139" s="197"/>
    </row>
    <row r="140" spans="1:12" s="74" customFormat="1" x14ac:dyDescent="0.25">
      <c r="A140" s="193"/>
      <c r="B140" s="194" t="s">
        <v>115</v>
      </c>
      <c r="C140" s="195">
        <v>0</v>
      </c>
      <c r="D140" s="195">
        <v>1975</v>
      </c>
      <c r="E140" s="195">
        <v>11437</v>
      </c>
      <c r="F140" s="195">
        <v>12234</v>
      </c>
      <c r="G140" s="195">
        <v>15780</v>
      </c>
      <c r="H140" s="195">
        <v>16806</v>
      </c>
      <c r="I140" s="196">
        <f t="shared" si="46"/>
        <v>6.5019011406844074E-2</v>
      </c>
      <c r="J140" s="195">
        <f t="shared" si="45"/>
        <v>1026</v>
      </c>
      <c r="K140" s="196">
        <f t="shared" si="47"/>
        <v>6.0218493591707436E-3</v>
      </c>
      <c r="L140" s="197"/>
    </row>
    <row r="141" spans="1:12" x14ac:dyDescent="0.25">
      <c r="A141" s="193"/>
      <c r="B141" s="194" t="s">
        <v>118</v>
      </c>
      <c r="C141" s="195">
        <v>0</v>
      </c>
      <c r="D141" s="195">
        <v>1921</v>
      </c>
      <c r="E141" s="195">
        <v>16101</v>
      </c>
      <c r="F141" s="195">
        <v>17559</v>
      </c>
      <c r="G141" s="195">
        <v>18946</v>
      </c>
      <c r="H141" s="195">
        <v>13583</v>
      </c>
      <c r="I141" s="196">
        <f t="shared" si="46"/>
        <v>-0.28306766599809985</v>
      </c>
      <c r="J141" s="195">
        <f t="shared" si="45"/>
        <v>-5363</v>
      </c>
      <c r="K141" s="196">
        <f t="shared" si="47"/>
        <v>4.8669986817574803E-3</v>
      </c>
      <c r="L141" s="103"/>
    </row>
    <row r="142" spans="1:12" x14ac:dyDescent="0.25">
      <c r="A142" s="193"/>
      <c r="B142" s="194" t="s">
        <v>125</v>
      </c>
      <c r="C142" s="195">
        <v>0</v>
      </c>
      <c r="D142" s="195">
        <v>71</v>
      </c>
      <c r="E142" s="195">
        <v>5717</v>
      </c>
      <c r="F142" s="195">
        <v>7114</v>
      </c>
      <c r="G142" s="195">
        <v>4758</v>
      </c>
      <c r="H142" s="195">
        <v>4247</v>
      </c>
      <c r="I142" s="196">
        <f t="shared" si="46"/>
        <v>-0.10739806641445981</v>
      </c>
      <c r="J142" s="195">
        <f t="shared" si="45"/>
        <v>-511</v>
      </c>
      <c r="K142" s="196">
        <f t="shared" si="47"/>
        <v>1.5217656925144679E-3</v>
      </c>
      <c r="L142" s="103"/>
    </row>
    <row r="143" spans="1:12" x14ac:dyDescent="0.25">
      <c r="A143" s="193"/>
      <c r="B143" s="194" t="s">
        <v>121</v>
      </c>
      <c r="C143" s="195">
        <v>0</v>
      </c>
      <c r="D143" s="195">
        <v>172</v>
      </c>
      <c r="E143" s="195">
        <v>3467</v>
      </c>
      <c r="F143" s="195">
        <v>2782</v>
      </c>
      <c r="G143" s="195">
        <v>3507</v>
      </c>
      <c r="H143" s="195">
        <v>3393</v>
      </c>
      <c r="I143" s="196">
        <f t="shared" si="46"/>
        <v>-3.2506415739948724E-2</v>
      </c>
      <c r="J143" s="195">
        <f t="shared" si="45"/>
        <v>-114</v>
      </c>
      <c r="K143" s="196">
        <f t="shared" si="47"/>
        <v>1.2157643029671744E-3</v>
      </c>
      <c r="L143" s="103"/>
    </row>
    <row r="144" spans="1:12" x14ac:dyDescent="0.25">
      <c r="A144" s="193"/>
      <c r="B144" s="194" t="s">
        <v>130</v>
      </c>
      <c r="C144" s="195">
        <v>0</v>
      </c>
      <c r="D144" s="195">
        <v>0</v>
      </c>
      <c r="E144" s="195">
        <v>2697</v>
      </c>
      <c r="F144" s="195">
        <v>1857</v>
      </c>
      <c r="G144" s="195">
        <v>1498</v>
      </c>
      <c r="H144" s="195">
        <v>2670</v>
      </c>
      <c r="I144" s="196">
        <f t="shared" si="46"/>
        <v>0.78237650200267028</v>
      </c>
      <c r="J144" s="195">
        <f t="shared" si="45"/>
        <v>1172</v>
      </c>
      <c r="K144" s="196">
        <f t="shared" si="47"/>
        <v>9.5670223664083575E-4</v>
      </c>
      <c r="L144" s="103"/>
    </row>
    <row r="145" spans="1:12" x14ac:dyDescent="0.25">
      <c r="A145" s="193" t="s">
        <v>146</v>
      </c>
      <c r="B145" s="194" t="s">
        <v>133</v>
      </c>
      <c r="C145" s="195">
        <v>0</v>
      </c>
      <c r="D145" s="195">
        <v>0</v>
      </c>
      <c r="E145" s="195">
        <v>1354</v>
      </c>
      <c r="F145" s="195">
        <v>2417</v>
      </c>
      <c r="G145" s="195">
        <v>920</v>
      </c>
      <c r="H145" s="195">
        <v>897</v>
      </c>
      <c r="I145" s="196">
        <f t="shared" si="46"/>
        <v>-2.5000000000000022E-2</v>
      </c>
      <c r="J145" s="195">
        <f t="shared" si="45"/>
        <v>-23</v>
      </c>
      <c r="K145" s="196">
        <f t="shared" si="47"/>
        <v>3.2140895365798865E-4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0</v>
      </c>
      <c r="D146" s="200">
        <f t="shared" ref="D146:H146" si="49">D138-SUM(D139:D145)</f>
        <v>7570</v>
      </c>
      <c r="E146" s="200">
        <f t="shared" si="49"/>
        <v>34033</v>
      </c>
      <c r="F146" s="200">
        <f t="shared" si="49"/>
        <v>40565</v>
      </c>
      <c r="G146" s="200">
        <f t="shared" si="49"/>
        <v>38872</v>
      </c>
      <c r="H146" s="200">
        <f t="shared" si="49"/>
        <v>39662</v>
      </c>
      <c r="I146" s="201">
        <f t="shared" si="46"/>
        <v>2.0323111751389122E-2</v>
      </c>
      <c r="J146" s="200">
        <f>H146-G146</f>
        <v>790</v>
      </c>
      <c r="K146" s="201">
        <f t="shared" si="47"/>
        <v>1.4211507157171845E-2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0</v>
      </c>
      <c r="D148" s="209">
        <v>12808</v>
      </c>
      <c r="E148" s="209">
        <v>49894</v>
      </c>
      <c r="F148" s="209">
        <v>65750</v>
      </c>
      <c r="G148" s="209">
        <v>62495</v>
      </c>
      <c r="H148" s="209">
        <v>61300</v>
      </c>
      <c r="I148" s="210">
        <f>IFERROR(H148/G148-1,"-")</f>
        <v>-1.9121529722377795E-2</v>
      </c>
      <c r="J148" s="209">
        <f>H148-G148</f>
        <v>-1195</v>
      </c>
      <c r="K148" s="210">
        <f>H148/H$8</f>
        <v>2.1964736743851396E-2</v>
      </c>
      <c r="L148" s="103"/>
    </row>
    <row r="149" spans="1:12" x14ac:dyDescent="0.25">
      <c r="A149" s="193" t="s">
        <v>98</v>
      </c>
      <c r="B149" s="190" t="s">
        <v>99</v>
      </c>
      <c r="C149" s="191">
        <v>0</v>
      </c>
      <c r="D149" s="191">
        <v>7513</v>
      </c>
      <c r="E149" s="191">
        <v>19337</v>
      </c>
      <c r="F149" s="191">
        <v>27428</v>
      </c>
      <c r="G149" s="191">
        <v>23889</v>
      </c>
      <c r="H149" s="191">
        <v>26502</v>
      </c>
      <c r="I149" s="192">
        <f>IFERROR(H149/G149-1,"-")</f>
        <v>0.10938088660052747</v>
      </c>
      <c r="J149" s="191">
        <f t="shared" ref="J149:J159" si="50">H149-G149</f>
        <v>2613</v>
      </c>
      <c r="K149" s="192">
        <f>H149/H$8</f>
        <v>9.496075908410272E-3</v>
      </c>
      <c r="L149" s="103"/>
    </row>
    <row r="150" spans="1:12" x14ac:dyDescent="0.25">
      <c r="A150" s="193" t="s">
        <v>105</v>
      </c>
      <c r="B150" s="194" t="s">
        <v>105</v>
      </c>
      <c r="C150" s="195">
        <v>0</v>
      </c>
      <c r="D150" s="195">
        <v>5991</v>
      </c>
      <c r="E150" s="195">
        <v>8540</v>
      </c>
      <c r="F150" s="195">
        <v>17286</v>
      </c>
      <c r="G150" s="195">
        <v>14593</v>
      </c>
      <c r="H150" s="195">
        <v>16974</v>
      </c>
      <c r="I150" s="196">
        <f>IFERROR(H150/G150-1,"-")</f>
        <v>0.16316041937915449</v>
      </c>
      <c r="J150" s="195">
        <f t="shared" si="50"/>
        <v>2381</v>
      </c>
      <c r="K150" s="196">
        <f>H150/H$8</f>
        <v>6.0820463538357851E-3</v>
      </c>
      <c r="L150" s="103"/>
    </row>
    <row r="151" spans="1:12" x14ac:dyDescent="0.25">
      <c r="A151" s="193" t="s">
        <v>102</v>
      </c>
      <c r="B151" s="194" t="s">
        <v>102</v>
      </c>
      <c r="C151" s="195">
        <v>0</v>
      </c>
      <c r="D151" s="195">
        <v>1522</v>
      </c>
      <c r="E151" s="195">
        <v>10797</v>
      </c>
      <c r="F151" s="195">
        <v>10142</v>
      </c>
      <c r="G151" s="195">
        <v>9296</v>
      </c>
      <c r="H151" s="195">
        <v>9528</v>
      </c>
      <c r="I151" s="196">
        <f>IFERROR(H151/G151-1,"-")</f>
        <v>2.4956970740103168E-2</v>
      </c>
      <c r="J151" s="195">
        <f t="shared" si="50"/>
        <v>232</v>
      </c>
      <c r="K151" s="196">
        <f>H151/H$8</f>
        <v>3.4140295545744877E-3</v>
      </c>
      <c r="L151" s="103"/>
    </row>
    <row r="152" spans="1:12" x14ac:dyDescent="0.25">
      <c r="A152" s="193"/>
      <c r="B152" s="190" t="s">
        <v>109</v>
      </c>
      <c r="C152" s="191">
        <v>0</v>
      </c>
      <c r="D152" s="191">
        <v>5295</v>
      </c>
      <c r="E152" s="191">
        <v>30557</v>
      </c>
      <c r="F152" s="191">
        <v>38322</v>
      </c>
      <c r="G152" s="191">
        <v>38606</v>
      </c>
      <c r="H152" s="191">
        <v>34798</v>
      </c>
      <c r="I152" s="192">
        <f>IFERROR(H152/G152-1,"-")</f>
        <v>-9.8637517484328807E-2</v>
      </c>
      <c r="J152" s="191">
        <f t="shared" si="50"/>
        <v>-3808</v>
      </c>
      <c r="K152" s="192">
        <f>H152/H$8</f>
        <v>1.2468660835441124E-2</v>
      </c>
      <c r="L152" s="103"/>
    </row>
    <row r="153" spans="1:12" s="74" customFormat="1" x14ac:dyDescent="0.25">
      <c r="A153" s="193"/>
      <c r="B153" s="194" t="s">
        <v>112</v>
      </c>
      <c r="C153" s="195">
        <v>0</v>
      </c>
      <c r="D153" s="195">
        <v>295</v>
      </c>
      <c r="E153" s="195">
        <v>10969</v>
      </c>
      <c r="F153" s="195">
        <v>17665</v>
      </c>
      <c r="G153" s="195">
        <v>16832</v>
      </c>
      <c r="H153" s="195">
        <v>9428</v>
      </c>
      <c r="I153" s="196">
        <f t="shared" ref="I153:I160" si="51">IFERROR(H153/G153-1,"-")</f>
        <v>-0.43987642585551334</v>
      </c>
      <c r="J153" s="195">
        <f t="shared" si="50"/>
        <v>-7404</v>
      </c>
      <c r="K153" s="196">
        <f t="shared" ref="K153:K160" si="52">H153/H$8</f>
        <v>3.3781980101310108E-3</v>
      </c>
      <c r="L153" s="197"/>
    </row>
    <row r="154" spans="1:12" s="74" customFormat="1" x14ac:dyDescent="0.25">
      <c r="A154" s="193"/>
      <c r="B154" s="194" t="s">
        <v>115</v>
      </c>
      <c r="C154" s="195">
        <v>0</v>
      </c>
      <c r="D154" s="195">
        <v>1209</v>
      </c>
      <c r="E154" s="195">
        <v>8916</v>
      </c>
      <c r="F154" s="195">
        <v>7079</v>
      </c>
      <c r="G154" s="195">
        <v>8395</v>
      </c>
      <c r="H154" s="195">
        <v>8746</v>
      </c>
      <c r="I154" s="196">
        <f t="shared" si="51"/>
        <v>4.1810601548540882E-2</v>
      </c>
      <c r="J154" s="195">
        <f t="shared" si="50"/>
        <v>351</v>
      </c>
      <c r="K154" s="196">
        <f t="shared" si="52"/>
        <v>3.1338268770264976E-3</v>
      </c>
      <c r="L154" s="197"/>
    </row>
    <row r="155" spans="1:12" x14ac:dyDescent="0.25">
      <c r="A155" s="193"/>
      <c r="B155" s="194" t="s">
        <v>118</v>
      </c>
      <c r="C155" s="195">
        <v>0</v>
      </c>
      <c r="D155" s="195">
        <v>1041</v>
      </c>
      <c r="E155" s="195">
        <v>3208</v>
      </c>
      <c r="F155" s="195">
        <v>5183</v>
      </c>
      <c r="G155" s="195">
        <v>2957</v>
      </c>
      <c r="H155" s="195">
        <v>9904</v>
      </c>
      <c r="I155" s="196">
        <f t="shared" si="51"/>
        <v>2.3493405478525533</v>
      </c>
      <c r="J155" s="195">
        <f t="shared" si="50"/>
        <v>6947</v>
      </c>
      <c r="K155" s="196">
        <f t="shared" si="52"/>
        <v>3.5487561616819614E-3</v>
      </c>
      <c r="L155" s="103"/>
    </row>
    <row r="156" spans="1:12" x14ac:dyDescent="0.25">
      <c r="A156" s="193"/>
      <c r="B156" s="194" t="s">
        <v>125</v>
      </c>
      <c r="C156" s="195">
        <v>0</v>
      </c>
      <c r="D156" s="195">
        <v>169</v>
      </c>
      <c r="E156" s="195">
        <v>746</v>
      </c>
      <c r="F156" s="195">
        <v>807</v>
      </c>
      <c r="G156" s="195">
        <v>1280</v>
      </c>
      <c r="H156" s="195">
        <v>825</v>
      </c>
      <c r="I156" s="196">
        <f t="shared" si="51"/>
        <v>-0.35546875</v>
      </c>
      <c r="J156" s="195">
        <f t="shared" si="50"/>
        <v>-455</v>
      </c>
      <c r="K156" s="196">
        <f t="shared" si="52"/>
        <v>2.9561024165868517E-4</v>
      </c>
      <c r="L156" s="103"/>
    </row>
    <row r="157" spans="1:12" x14ac:dyDescent="0.25">
      <c r="A157" s="193"/>
      <c r="B157" s="194" t="s">
        <v>121</v>
      </c>
      <c r="C157" s="195">
        <v>0</v>
      </c>
      <c r="D157" s="195">
        <v>159</v>
      </c>
      <c r="E157" s="195">
        <v>1973</v>
      </c>
      <c r="F157" s="195">
        <v>2066</v>
      </c>
      <c r="G157" s="195">
        <v>2428</v>
      </c>
      <c r="H157" s="195">
        <v>1024</v>
      </c>
      <c r="I157" s="196">
        <f t="shared" si="51"/>
        <v>-0.57825370675453047</v>
      </c>
      <c r="J157" s="195">
        <f t="shared" si="50"/>
        <v>-1404</v>
      </c>
      <c r="K157" s="196">
        <f t="shared" si="52"/>
        <v>3.6691501510120441E-4</v>
      </c>
      <c r="L157" s="103"/>
    </row>
    <row r="158" spans="1:12" x14ac:dyDescent="0.25">
      <c r="A158" s="193"/>
      <c r="B158" s="194" t="s">
        <v>130</v>
      </c>
      <c r="C158" s="195">
        <v>0</v>
      </c>
      <c r="D158" s="195">
        <v>90</v>
      </c>
      <c r="E158" s="195">
        <v>140</v>
      </c>
      <c r="F158" s="195">
        <v>207</v>
      </c>
      <c r="G158" s="195">
        <v>150</v>
      </c>
      <c r="H158" s="195">
        <v>69</v>
      </c>
      <c r="I158" s="196">
        <f t="shared" si="51"/>
        <v>-0.54</v>
      </c>
      <c r="J158" s="195">
        <f t="shared" si="50"/>
        <v>-81</v>
      </c>
      <c r="K158" s="196">
        <f t="shared" si="52"/>
        <v>2.4723765665999126E-5</v>
      </c>
      <c r="L158" s="103"/>
    </row>
    <row r="159" spans="1:12" x14ac:dyDescent="0.25">
      <c r="A159" s="193" t="s">
        <v>146</v>
      </c>
      <c r="B159" s="194" t="s">
        <v>133</v>
      </c>
      <c r="C159" s="195">
        <v>0</v>
      </c>
      <c r="D159" s="195">
        <v>9</v>
      </c>
      <c r="E159" s="195">
        <v>217</v>
      </c>
      <c r="F159" s="195">
        <v>323</v>
      </c>
      <c r="G159" s="195">
        <v>127</v>
      </c>
      <c r="H159" s="195">
        <v>289</v>
      </c>
      <c r="I159" s="196">
        <f t="shared" si="51"/>
        <v>1.2755905511811023</v>
      </c>
      <c r="J159" s="195">
        <f t="shared" si="50"/>
        <v>162</v>
      </c>
      <c r="K159" s="196">
        <f t="shared" si="52"/>
        <v>1.0355316344164851E-4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0</v>
      </c>
      <c r="D160" s="200">
        <f t="shared" ref="D160:H160" si="54">D152-SUM(D153:D159)</f>
        <v>2323</v>
      </c>
      <c r="E160" s="200">
        <f t="shared" si="54"/>
        <v>4388</v>
      </c>
      <c r="F160" s="200">
        <f t="shared" si="54"/>
        <v>4992</v>
      </c>
      <c r="G160" s="200">
        <f t="shared" si="54"/>
        <v>6437</v>
      </c>
      <c r="H160" s="200">
        <f t="shared" si="54"/>
        <v>4513</v>
      </c>
      <c r="I160" s="201">
        <f t="shared" si="51"/>
        <v>-0.29889700170887057</v>
      </c>
      <c r="J160" s="200">
        <f>H160-G160</f>
        <v>-1924</v>
      </c>
      <c r="K160" s="201">
        <f t="shared" si="52"/>
        <v>1.6170776007341167E-3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1ACB3-7721-4D6E-B73E-E7EA7DA6A10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263</v>
      </c>
      <c r="D6" s="205" t="s">
        <v>264</v>
      </c>
      <c r="E6" s="205" t="s">
        <v>265</v>
      </c>
      <c r="F6" s="205" t="s">
        <v>266</v>
      </c>
      <c r="G6" s="205" t="s">
        <v>267</v>
      </c>
      <c r="H6" s="205" t="s">
        <v>268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7198644</v>
      </c>
      <c r="D8" s="209">
        <v>1239473</v>
      </c>
      <c r="E8" s="209">
        <v>9533834</v>
      </c>
      <c r="F8" s="209">
        <v>11318734</v>
      </c>
      <c r="G8" s="209">
        <v>12006102</v>
      </c>
      <c r="H8" s="209">
        <v>11636818</v>
      </c>
      <c r="I8" s="210">
        <f>IFERROR(H8/G8-1,"-")</f>
        <v>-3.075802621033874E-2</v>
      </c>
      <c r="J8" s="209">
        <f>H8-G8</f>
        <v>-369284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625970</v>
      </c>
      <c r="D9" s="191">
        <v>345779</v>
      </c>
      <c r="E9" s="191">
        <v>981985</v>
      </c>
      <c r="F9" s="191">
        <v>1139257</v>
      </c>
      <c r="G9" s="191">
        <v>1056095</v>
      </c>
      <c r="H9" s="191">
        <v>1032965</v>
      </c>
      <c r="I9" s="192">
        <f>IFERROR(H9/G9-1,"-")</f>
        <v>-2.1901438791017802E-2</v>
      </c>
      <c r="J9" s="191">
        <f t="shared" ref="J9:J19" si="0">H9-G9</f>
        <v>-23130</v>
      </c>
      <c r="K9" s="192">
        <f>H9/H$8</f>
        <v>8.8766963614967595E-2</v>
      </c>
      <c r="L9" s="103"/>
    </row>
    <row r="10" spans="1:12" x14ac:dyDescent="0.25">
      <c r="A10" s="193" t="s">
        <v>105</v>
      </c>
      <c r="B10" s="194" t="s">
        <v>105</v>
      </c>
      <c r="C10" s="195">
        <v>156153</v>
      </c>
      <c r="D10" s="195">
        <v>219650</v>
      </c>
      <c r="E10" s="195">
        <v>291761</v>
      </c>
      <c r="F10" s="195">
        <v>343203</v>
      </c>
      <c r="G10" s="195">
        <v>312544</v>
      </c>
      <c r="H10" s="195">
        <v>288352</v>
      </c>
      <c r="I10" s="196">
        <f>IFERROR(H10/G10-1,"-")</f>
        <v>-7.7403501586976509E-2</v>
      </c>
      <c r="J10" s="195">
        <f t="shared" si="0"/>
        <v>-24192</v>
      </c>
      <c r="K10" s="196">
        <f>H10/H$8</f>
        <v>2.4779282446455723E-2</v>
      </c>
      <c r="L10" s="103"/>
    </row>
    <row r="11" spans="1:12" x14ac:dyDescent="0.25">
      <c r="A11" s="193" t="s">
        <v>102</v>
      </c>
      <c r="B11" s="194" t="s">
        <v>102</v>
      </c>
      <c r="C11" s="195">
        <v>469817</v>
      </c>
      <c r="D11" s="195">
        <v>126129</v>
      </c>
      <c r="E11" s="195">
        <v>690224</v>
      </c>
      <c r="F11" s="195">
        <v>796054</v>
      </c>
      <c r="G11" s="195">
        <v>743551</v>
      </c>
      <c r="H11" s="195">
        <v>744613</v>
      </c>
      <c r="I11" s="196">
        <f>IFERROR(H11/G11-1,"-")</f>
        <v>1.4282813149333329E-3</v>
      </c>
      <c r="J11" s="195">
        <f t="shared" si="0"/>
        <v>1062</v>
      </c>
      <c r="K11" s="196">
        <f>H11/H$8</f>
        <v>6.3987681168511876E-2</v>
      </c>
      <c r="L11" s="103"/>
    </row>
    <row r="12" spans="1:12" x14ac:dyDescent="0.25">
      <c r="A12" s="1"/>
      <c r="B12" s="190" t="s">
        <v>109</v>
      </c>
      <c r="C12" s="191">
        <v>6572674</v>
      </c>
      <c r="D12" s="191">
        <v>893694</v>
      </c>
      <c r="E12" s="191">
        <v>8551849</v>
      </c>
      <c r="F12" s="191">
        <v>10179477</v>
      </c>
      <c r="G12" s="191">
        <v>10950007</v>
      </c>
      <c r="H12" s="191">
        <v>10603853</v>
      </c>
      <c r="I12" s="192">
        <f>IFERROR(H12/G12-1,"-")</f>
        <v>-3.1612217234199047E-2</v>
      </c>
      <c r="J12" s="191">
        <f t="shared" si="0"/>
        <v>-346154</v>
      </c>
      <c r="K12" s="192">
        <f>H12/H$8</f>
        <v>0.91123303638503239</v>
      </c>
      <c r="L12" s="103"/>
    </row>
    <row r="13" spans="1:12" s="74" customFormat="1" x14ac:dyDescent="0.25">
      <c r="A13" s="193"/>
      <c r="B13" s="194" t="s">
        <v>112</v>
      </c>
      <c r="C13" s="195">
        <v>2636464</v>
      </c>
      <c r="D13" s="195">
        <v>71158</v>
      </c>
      <c r="E13" s="195">
        <v>3502820</v>
      </c>
      <c r="F13" s="195">
        <v>4109456</v>
      </c>
      <c r="G13" s="195">
        <v>4452093</v>
      </c>
      <c r="H13" s="195">
        <v>4365883</v>
      </c>
      <c r="I13" s="196">
        <f t="shared" ref="I13:I20" si="1">IFERROR(H13/G13-1,"-")</f>
        <v>-1.9363926135415377E-2</v>
      </c>
      <c r="J13" s="195">
        <f t="shared" si="0"/>
        <v>-86210</v>
      </c>
      <c r="K13" s="196">
        <f t="shared" ref="K13:K20" si="2">H13/H$8</f>
        <v>0.37517842076760161</v>
      </c>
      <c r="L13" s="197"/>
    </row>
    <row r="14" spans="1:12" s="74" customFormat="1" x14ac:dyDescent="0.25">
      <c r="A14" s="193"/>
      <c r="B14" s="194" t="s">
        <v>115</v>
      </c>
      <c r="C14" s="195">
        <v>982879</v>
      </c>
      <c r="D14" s="195">
        <v>152541</v>
      </c>
      <c r="E14" s="195">
        <v>1061946</v>
      </c>
      <c r="F14" s="195">
        <v>1314419</v>
      </c>
      <c r="G14" s="195">
        <v>1446457</v>
      </c>
      <c r="H14" s="195">
        <v>1365790</v>
      </c>
      <c r="I14" s="196">
        <f t="shared" si="1"/>
        <v>-5.5768681682206944E-2</v>
      </c>
      <c r="J14" s="195">
        <f t="shared" si="0"/>
        <v>-80667</v>
      </c>
      <c r="K14" s="196">
        <f t="shared" si="2"/>
        <v>0.11736799527155962</v>
      </c>
      <c r="L14" s="197"/>
    </row>
    <row r="15" spans="1:12" x14ac:dyDescent="0.25">
      <c r="A15" s="193"/>
      <c r="B15" s="194" t="s">
        <v>118</v>
      </c>
      <c r="C15" s="195">
        <v>257401</v>
      </c>
      <c r="D15" s="195">
        <v>149043</v>
      </c>
      <c r="E15" s="195">
        <v>415595</v>
      </c>
      <c r="F15" s="195">
        <v>540639</v>
      </c>
      <c r="G15" s="195">
        <v>580404</v>
      </c>
      <c r="H15" s="195">
        <v>524998</v>
      </c>
      <c r="I15" s="196">
        <f t="shared" si="1"/>
        <v>-9.5461092618245202E-2</v>
      </c>
      <c r="J15" s="195">
        <f t="shared" si="0"/>
        <v>-55406</v>
      </c>
      <c r="K15" s="196">
        <f t="shared" si="2"/>
        <v>4.5115254015315874E-2</v>
      </c>
      <c r="L15" s="103"/>
    </row>
    <row r="16" spans="1:12" x14ac:dyDescent="0.25">
      <c r="A16" s="193"/>
      <c r="B16" s="194" t="s">
        <v>125</v>
      </c>
      <c r="C16" s="195">
        <v>215512</v>
      </c>
      <c r="D16" s="195">
        <v>13556</v>
      </c>
      <c r="E16" s="195">
        <v>410280</v>
      </c>
      <c r="F16" s="195">
        <v>393582</v>
      </c>
      <c r="G16" s="195">
        <v>430563</v>
      </c>
      <c r="H16" s="195">
        <v>417888</v>
      </c>
      <c r="I16" s="196">
        <f t="shared" si="1"/>
        <v>-2.9438200681433324E-2</v>
      </c>
      <c r="J16" s="195">
        <f t="shared" si="0"/>
        <v>-12675</v>
      </c>
      <c r="K16" s="196">
        <f t="shared" si="2"/>
        <v>3.5910847793615058E-2</v>
      </c>
      <c r="L16" s="103"/>
    </row>
    <row r="17" spans="1:12" x14ac:dyDescent="0.25">
      <c r="A17" s="193"/>
      <c r="B17" s="194" t="s">
        <v>121</v>
      </c>
      <c r="C17" s="195">
        <v>250591</v>
      </c>
      <c r="D17" s="195">
        <v>37918</v>
      </c>
      <c r="E17" s="195">
        <v>403038</v>
      </c>
      <c r="F17" s="195">
        <v>380835</v>
      </c>
      <c r="G17" s="195">
        <v>417289</v>
      </c>
      <c r="H17" s="195">
        <v>378394</v>
      </c>
      <c r="I17" s="196">
        <f t="shared" si="1"/>
        <v>-9.3208783361171776E-2</v>
      </c>
      <c r="J17" s="195">
        <f t="shared" si="0"/>
        <v>-38895</v>
      </c>
      <c r="K17" s="196">
        <f t="shared" si="2"/>
        <v>3.2516964689144404E-2</v>
      </c>
      <c r="L17" s="103"/>
    </row>
    <row r="18" spans="1:12" x14ac:dyDescent="0.25">
      <c r="A18" s="193"/>
      <c r="B18" s="194" t="s">
        <v>130</v>
      </c>
      <c r="C18" s="195">
        <v>238981</v>
      </c>
      <c r="D18" s="195">
        <v>2548</v>
      </c>
      <c r="E18" s="195">
        <v>248929</v>
      </c>
      <c r="F18" s="195">
        <v>316387</v>
      </c>
      <c r="G18" s="195">
        <v>291718</v>
      </c>
      <c r="H18" s="195">
        <v>283562</v>
      </c>
      <c r="I18" s="196">
        <f t="shared" si="1"/>
        <v>-2.7958507874042748E-2</v>
      </c>
      <c r="J18" s="195">
        <f t="shared" si="0"/>
        <v>-8156</v>
      </c>
      <c r="K18" s="196">
        <f t="shared" si="2"/>
        <v>2.4367657894108167E-2</v>
      </c>
      <c r="L18" s="103"/>
    </row>
    <row r="19" spans="1:12" x14ac:dyDescent="0.25">
      <c r="A19" s="193" t="s">
        <v>146</v>
      </c>
      <c r="B19" s="194" t="s">
        <v>133</v>
      </c>
      <c r="C19" s="195">
        <v>338187</v>
      </c>
      <c r="D19" s="195">
        <v>18280</v>
      </c>
      <c r="E19" s="195">
        <v>198904</v>
      </c>
      <c r="F19" s="195">
        <v>291712</v>
      </c>
      <c r="G19" s="195">
        <v>317488</v>
      </c>
      <c r="H19" s="195">
        <v>269484</v>
      </c>
      <c r="I19" s="196">
        <f t="shared" si="1"/>
        <v>-0.15119941541097615</v>
      </c>
      <c r="J19" s="195">
        <f t="shared" si="0"/>
        <v>-48004</v>
      </c>
      <c r="K19" s="196">
        <f t="shared" si="2"/>
        <v>2.3157877007271233E-2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1652659</v>
      </c>
      <c r="D20" s="200">
        <f t="shared" ref="D20:H20" si="4">D12-SUM(D13:D19)</f>
        <v>448650</v>
      </c>
      <c r="E20" s="200">
        <f t="shared" si="4"/>
        <v>2310337</v>
      </c>
      <c r="F20" s="200">
        <f t="shared" si="4"/>
        <v>2832447</v>
      </c>
      <c r="G20" s="200">
        <f t="shared" si="4"/>
        <v>3013995</v>
      </c>
      <c r="H20" s="200">
        <f t="shared" si="4"/>
        <v>2997854</v>
      </c>
      <c r="I20" s="201">
        <f t="shared" si="1"/>
        <v>-5.3553506226785563E-3</v>
      </c>
      <c r="J20" s="200">
        <f>H20-G20</f>
        <v>-16141</v>
      </c>
      <c r="K20" s="201">
        <f t="shared" si="2"/>
        <v>0.25761801894641645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2766306</v>
      </c>
      <c r="D22" s="209">
        <v>479916</v>
      </c>
      <c r="E22" s="209">
        <v>3872965</v>
      </c>
      <c r="F22" s="209">
        <v>4389120</v>
      </c>
      <c r="G22" s="209">
        <v>4572184</v>
      </c>
      <c r="H22" s="209">
        <v>4379140</v>
      </c>
      <c r="I22" s="210">
        <f>IFERROR(H22/G22-1,"-")</f>
        <v>-4.2221397913994707E-2</v>
      </c>
      <c r="J22" s="209">
        <f>H22-G22</f>
        <v>-193044</v>
      </c>
      <c r="K22" s="210">
        <f>H22/H$8</f>
        <v>0.37631764972177101</v>
      </c>
      <c r="L22" s="103"/>
    </row>
    <row r="23" spans="1:12" x14ac:dyDescent="0.25">
      <c r="A23" s="193" t="s">
        <v>98</v>
      </c>
      <c r="B23" s="190" t="s">
        <v>99</v>
      </c>
      <c r="C23" s="191">
        <v>95533</v>
      </c>
      <c r="D23" s="191">
        <v>125039</v>
      </c>
      <c r="E23" s="191">
        <v>192475</v>
      </c>
      <c r="F23" s="191">
        <v>195227</v>
      </c>
      <c r="G23" s="191">
        <v>170162</v>
      </c>
      <c r="H23" s="191">
        <v>143786</v>
      </c>
      <c r="I23" s="192">
        <f>IFERROR(H23/G23-1,"-")</f>
        <v>-0.15500523030993996</v>
      </c>
      <c r="J23" s="191">
        <f t="shared" ref="J23:J33" si="5">H23-G23</f>
        <v>-26376</v>
      </c>
      <c r="K23" s="192">
        <f>H23/H$8</f>
        <v>1.2356126906857183E-2</v>
      </c>
      <c r="L23" s="103"/>
    </row>
    <row r="24" spans="1:12" x14ac:dyDescent="0.25">
      <c r="A24" s="193" t="s">
        <v>105</v>
      </c>
      <c r="B24" s="194" t="s">
        <v>105</v>
      </c>
      <c r="C24" s="195">
        <v>36093</v>
      </c>
      <c r="D24" s="195">
        <v>68860</v>
      </c>
      <c r="E24" s="195">
        <v>62574</v>
      </c>
      <c r="F24" s="195">
        <v>66782</v>
      </c>
      <c r="G24" s="195">
        <v>55346</v>
      </c>
      <c r="H24" s="195">
        <v>42289</v>
      </c>
      <c r="I24" s="196">
        <f>IFERROR(H24/G24-1,"-")</f>
        <v>-0.23591587467929032</v>
      </c>
      <c r="J24" s="195">
        <f t="shared" si="5"/>
        <v>-13057</v>
      </c>
      <c r="K24" s="196">
        <f>H24/H$8</f>
        <v>3.634069038460514E-3</v>
      </c>
      <c r="L24" s="103"/>
    </row>
    <row r="25" spans="1:12" x14ac:dyDescent="0.25">
      <c r="A25" s="193" t="s">
        <v>102</v>
      </c>
      <c r="B25" s="194" t="s">
        <v>102</v>
      </c>
      <c r="C25" s="195">
        <v>59440</v>
      </c>
      <c r="D25" s="195">
        <v>56179</v>
      </c>
      <c r="E25" s="195">
        <v>129901</v>
      </c>
      <c r="F25" s="195">
        <v>128445</v>
      </c>
      <c r="G25" s="195">
        <v>114816</v>
      </c>
      <c r="H25" s="195">
        <v>101497</v>
      </c>
      <c r="I25" s="196">
        <f>IFERROR(H25/G25-1,"-")</f>
        <v>-0.11600299609810483</v>
      </c>
      <c r="J25" s="195">
        <f t="shared" si="5"/>
        <v>-13319</v>
      </c>
      <c r="K25" s="196">
        <f>H25/H$8</f>
        <v>8.7220578683966706E-3</v>
      </c>
      <c r="L25" s="103"/>
    </row>
    <row r="26" spans="1:12" x14ac:dyDescent="0.25">
      <c r="A26" s="193"/>
      <c r="B26" s="190" t="s">
        <v>109</v>
      </c>
      <c r="C26" s="191">
        <v>2670773</v>
      </c>
      <c r="D26" s="191">
        <v>354877</v>
      </c>
      <c r="E26" s="191">
        <v>3680490</v>
      </c>
      <c r="F26" s="191">
        <v>4193893</v>
      </c>
      <c r="G26" s="191">
        <v>4402022</v>
      </c>
      <c r="H26" s="191">
        <v>4235354</v>
      </c>
      <c r="I26" s="192">
        <f>IFERROR(H26/G26-1,"-")</f>
        <v>-3.7861691740750048E-2</v>
      </c>
      <c r="J26" s="191">
        <f t="shared" si="5"/>
        <v>-166668</v>
      </c>
      <c r="K26" s="192">
        <f>H26/H$8</f>
        <v>0.36396152281491384</v>
      </c>
      <c r="L26" s="103"/>
    </row>
    <row r="27" spans="1:12" s="74" customFormat="1" x14ac:dyDescent="0.25">
      <c r="A27" s="193"/>
      <c r="B27" s="194" t="s">
        <v>112</v>
      </c>
      <c r="C27" s="195">
        <v>1178371</v>
      </c>
      <c r="D27" s="195">
        <v>20212</v>
      </c>
      <c r="E27" s="195">
        <v>1646313</v>
      </c>
      <c r="F27" s="195">
        <v>1932242</v>
      </c>
      <c r="G27" s="195">
        <v>2037064</v>
      </c>
      <c r="H27" s="195">
        <v>2009207</v>
      </c>
      <c r="I27" s="196">
        <f t="shared" ref="I27:I34" si="6">IFERROR(H27/G27-1,"-")</f>
        <v>-1.3675073537208426E-2</v>
      </c>
      <c r="J27" s="195">
        <f t="shared" si="5"/>
        <v>-27857</v>
      </c>
      <c r="K27" s="196">
        <f t="shared" ref="K27:K34" si="7">H27/H$8</f>
        <v>0.17265948474918144</v>
      </c>
      <c r="L27" s="197"/>
    </row>
    <row r="28" spans="1:12" s="74" customFormat="1" x14ac:dyDescent="0.25">
      <c r="A28" s="193"/>
      <c r="B28" s="194" t="s">
        <v>115</v>
      </c>
      <c r="C28" s="195">
        <v>362212</v>
      </c>
      <c r="D28" s="195">
        <v>55810</v>
      </c>
      <c r="E28" s="195">
        <v>439344</v>
      </c>
      <c r="F28" s="195">
        <v>497002</v>
      </c>
      <c r="G28" s="195">
        <v>511468</v>
      </c>
      <c r="H28" s="195">
        <v>474875</v>
      </c>
      <c r="I28" s="196">
        <f t="shared" si="6"/>
        <v>-7.1545042896134281E-2</v>
      </c>
      <c r="J28" s="195">
        <f t="shared" si="5"/>
        <v>-36593</v>
      </c>
      <c r="K28" s="196">
        <f t="shared" si="7"/>
        <v>4.0807976888527428E-2</v>
      </c>
      <c r="L28" s="197"/>
    </row>
    <row r="29" spans="1:12" x14ac:dyDescent="0.25">
      <c r="A29" s="193"/>
      <c r="B29" s="194" t="s">
        <v>118</v>
      </c>
      <c r="C29" s="195">
        <v>111783</v>
      </c>
      <c r="D29" s="195">
        <v>68327</v>
      </c>
      <c r="E29" s="195">
        <v>164422</v>
      </c>
      <c r="F29" s="195">
        <v>191056</v>
      </c>
      <c r="G29" s="195">
        <v>206692</v>
      </c>
      <c r="H29" s="195">
        <v>147935</v>
      </c>
      <c r="I29" s="196">
        <f t="shared" si="6"/>
        <v>-0.28427321812164963</v>
      </c>
      <c r="J29" s="195">
        <f t="shared" si="5"/>
        <v>-58757</v>
      </c>
      <c r="K29" s="196">
        <f t="shared" si="7"/>
        <v>1.2712667672554473E-2</v>
      </c>
      <c r="L29" s="103"/>
    </row>
    <row r="30" spans="1:12" x14ac:dyDescent="0.25">
      <c r="A30" s="193"/>
      <c r="B30" s="194" t="s">
        <v>125</v>
      </c>
      <c r="C30" s="195">
        <v>100752</v>
      </c>
      <c r="D30" s="195">
        <v>5732</v>
      </c>
      <c r="E30" s="195">
        <v>194426</v>
      </c>
      <c r="F30" s="195">
        <v>169131</v>
      </c>
      <c r="G30" s="195">
        <v>176922</v>
      </c>
      <c r="H30" s="195">
        <v>174505</v>
      </c>
      <c r="I30" s="196">
        <f t="shared" si="6"/>
        <v>-1.3661387504097844E-2</v>
      </c>
      <c r="J30" s="195">
        <f t="shared" si="5"/>
        <v>-2417</v>
      </c>
      <c r="K30" s="196">
        <f t="shared" si="7"/>
        <v>1.4995937892987584E-2</v>
      </c>
      <c r="L30" s="103"/>
    </row>
    <row r="31" spans="1:12" x14ac:dyDescent="0.25">
      <c r="A31" s="193"/>
      <c r="B31" s="194" t="s">
        <v>121</v>
      </c>
      <c r="C31" s="195">
        <v>139238</v>
      </c>
      <c r="D31" s="195">
        <v>21193</v>
      </c>
      <c r="E31" s="195">
        <v>243033</v>
      </c>
      <c r="F31" s="195">
        <v>206049</v>
      </c>
      <c r="G31" s="195">
        <v>221075</v>
      </c>
      <c r="H31" s="195">
        <v>212576</v>
      </c>
      <c r="I31" s="196">
        <f t="shared" si="6"/>
        <v>-3.8443966979531785E-2</v>
      </c>
      <c r="J31" s="195">
        <f t="shared" si="5"/>
        <v>-8499</v>
      </c>
      <c r="K31" s="196">
        <f t="shared" si="7"/>
        <v>1.8267536709777536E-2</v>
      </c>
      <c r="L31" s="103"/>
    </row>
    <row r="32" spans="1:12" x14ac:dyDescent="0.25">
      <c r="A32" s="193"/>
      <c r="B32" s="194" t="s">
        <v>130</v>
      </c>
      <c r="C32" s="195">
        <v>94416</v>
      </c>
      <c r="D32" s="195">
        <v>574</v>
      </c>
      <c r="E32" s="195">
        <v>95054</v>
      </c>
      <c r="F32" s="195">
        <v>109140</v>
      </c>
      <c r="G32" s="195">
        <v>99708</v>
      </c>
      <c r="H32" s="195">
        <v>92183</v>
      </c>
      <c r="I32" s="196">
        <f t="shared" si="6"/>
        <v>-7.5470373490592491E-2</v>
      </c>
      <c r="J32" s="195">
        <f t="shared" si="5"/>
        <v>-7525</v>
      </c>
      <c r="K32" s="196">
        <f t="shared" si="7"/>
        <v>7.9216672461492488E-3</v>
      </c>
      <c r="L32" s="103"/>
    </row>
    <row r="33" spans="1:12" x14ac:dyDescent="0.25">
      <c r="A33" s="193" t="s">
        <v>146</v>
      </c>
      <c r="B33" s="194" t="s">
        <v>133</v>
      </c>
      <c r="C33" s="195">
        <v>102903</v>
      </c>
      <c r="D33" s="195">
        <v>2273</v>
      </c>
      <c r="E33" s="195">
        <v>58689</v>
      </c>
      <c r="F33" s="195">
        <v>97353</v>
      </c>
      <c r="G33" s="195">
        <v>95578</v>
      </c>
      <c r="H33" s="195">
        <v>82430</v>
      </c>
      <c r="I33" s="196">
        <f t="shared" si="6"/>
        <v>-0.13756303751909438</v>
      </c>
      <c r="J33" s="195">
        <f t="shared" si="5"/>
        <v>-13148</v>
      </c>
      <c r="K33" s="196">
        <f t="shared" si="7"/>
        <v>7.0835515344486785E-3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581098</v>
      </c>
      <c r="D34" s="200">
        <f t="shared" ref="D34:H34" si="9">D26-SUM(D27:D33)</f>
        <v>180756</v>
      </c>
      <c r="E34" s="200">
        <f t="shared" si="9"/>
        <v>839209</v>
      </c>
      <c r="F34" s="200">
        <f t="shared" si="9"/>
        <v>991920</v>
      </c>
      <c r="G34" s="200">
        <f t="shared" si="9"/>
        <v>1053515</v>
      </c>
      <c r="H34" s="200">
        <f t="shared" si="9"/>
        <v>1041643</v>
      </c>
      <c r="I34" s="201">
        <f t="shared" si="6"/>
        <v>-1.1268942539973348E-2</v>
      </c>
      <c r="J34" s="200">
        <f>H34-G34</f>
        <v>-11872</v>
      </c>
      <c r="K34" s="201">
        <f t="shared" si="7"/>
        <v>8.9512700121287453E-2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2107837</v>
      </c>
      <c r="D36" s="209">
        <v>250141</v>
      </c>
      <c r="E36" s="209">
        <v>2658546</v>
      </c>
      <c r="F36" s="209">
        <v>3148928</v>
      </c>
      <c r="G36" s="209">
        <v>3318184</v>
      </c>
      <c r="H36" s="209">
        <v>3271624</v>
      </c>
      <c r="I36" s="210">
        <f>IFERROR(H36/G36-1,"-")</f>
        <v>-1.4031771595547471E-2</v>
      </c>
      <c r="J36" s="209">
        <f>H36-G36</f>
        <v>-46560</v>
      </c>
      <c r="K36" s="210">
        <f>H36/H$8</f>
        <v>0.28114420969718695</v>
      </c>
      <c r="L36" s="103"/>
    </row>
    <row r="37" spans="1:12" x14ac:dyDescent="0.25">
      <c r="A37" s="193" t="s">
        <v>98</v>
      </c>
      <c r="B37" s="190" t="s">
        <v>99</v>
      </c>
      <c r="C37" s="191">
        <v>83093</v>
      </c>
      <c r="D37" s="191">
        <v>40820</v>
      </c>
      <c r="E37" s="191">
        <v>122385</v>
      </c>
      <c r="F37" s="191">
        <v>123431</v>
      </c>
      <c r="G37" s="191">
        <v>136202</v>
      </c>
      <c r="H37" s="191">
        <v>147970</v>
      </c>
      <c r="I37" s="192">
        <f>IFERROR(H37/G37-1,"-")</f>
        <v>8.6401080747712911E-2</v>
      </c>
      <c r="J37" s="191">
        <f t="shared" ref="J37:J47" si="10">H37-G37</f>
        <v>11768</v>
      </c>
      <c r="K37" s="192">
        <f>H37/H$8</f>
        <v>1.271567536761338E-2</v>
      </c>
      <c r="L37" s="103"/>
    </row>
    <row r="38" spans="1:12" x14ac:dyDescent="0.25">
      <c r="A38" s="193" t="s">
        <v>105</v>
      </c>
      <c r="B38" s="194" t="s">
        <v>105</v>
      </c>
      <c r="C38" s="195">
        <v>30721</v>
      </c>
      <c r="D38" s="195">
        <v>27959</v>
      </c>
      <c r="E38" s="195">
        <v>37773</v>
      </c>
      <c r="F38" s="195">
        <v>33042</v>
      </c>
      <c r="G38" s="195">
        <v>61484</v>
      </c>
      <c r="H38" s="195">
        <v>59109</v>
      </c>
      <c r="I38" s="196">
        <f>IFERROR(H38/G38-1,"-")</f>
        <v>-3.8627935723114959E-2</v>
      </c>
      <c r="J38" s="195">
        <f t="shared" si="10"/>
        <v>-2375</v>
      </c>
      <c r="K38" s="196">
        <f>H38/H$8</f>
        <v>5.079481349626676E-3</v>
      </c>
      <c r="L38" s="103"/>
    </row>
    <row r="39" spans="1:12" x14ac:dyDescent="0.25">
      <c r="A39" s="193" t="s">
        <v>102</v>
      </c>
      <c r="B39" s="194" t="s">
        <v>102</v>
      </c>
      <c r="C39" s="195">
        <v>52372</v>
      </c>
      <c r="D39" s="195">
        <v>12861</v>
      </c>
      <c r="E39" s="195">
        <v>84612</v>
      </c>
      <c r="F39" s="195">
        <v>90389</v>
      </c>
      <c r="G39" s="195">
        <v>74718</v>
      </c>
      <c r="H39" s="195">
        <v>88861</v>
      </c>
      <c r="I39" s="196">
        <f>IFERROR(H39/G39-1,"-")</f>
        <v>0.18928504510292021</v>
      </c>
      <c r="J39" s="195">
        <f t="shared" si="10"/>
        <v>14143</v>
      </c>
      <c r="K39" s="196">
        <f>H39/H$8</f>
        <v>7.6361940179867039E-3</v>
      </c>
      <c r="L39" s="103"/>
    </row>
    <row r="40" spans="1:12" x14ac:dyDescent="0.25">
      <c r="A40" s="193"/>
      <c r="B40" s="190" t="s">
        <v>109</v>
      </c>
      <c r="C40" s="191">
        <v>2024744</v>
      </c>
      <c r="D40" s="191">
        <v>209321</v>
      </c>
      <c r="E40" s="191">
        <v>2536161</v>
      </c>
      <c r="F40" s="191">
        <v>3025497</v>
      </c>
      <c r="G40" s="191">
        <v>3181982</v>
      </c>
      <c r="H40" s="191">
        <v>3123654</v>
      </c>
      <c r="I40" s="192">
        <f>IFERROR(H40/G40-1,"-")</f>
        <v>-1.8330713372985752E-2</v>
      </c>
      <c r="J40" s="191">
        <f t="shared" si="10"/>
        <v>-58328</v>
      </c>
      <c r="K40" s="192">
        <f>H40/H$8</f>
        <v>0.26842853432957359</v>
      </c>
      <c r="L40" s="103"/>
    </row>
    <row r="41" spans="1:12" s="74" customFormat="1" x14ac:dyDescent="0.25">
      <c r="A41" s="193"/>
      <c r="B41" s="194" t="s">
        <v>112</v>
      </c>
      <c r="C41" s="195">
        <v>902556</v>
      </c>
      <c r="D41" s="195">
        <v>12731</v>
      </c>
      <c r="E41" s="195">
        <v>1089009</v>
      </c>
      <c r="F41" s="195">
        <v>1294282</v>
      </c>
      <c r="G41" s="195">
        <v>1409090</v>
      </c>
      <c r="H41" s="195">
        <v>1385871</v>
      </c>
      <c r="I41" s="196">
        <f t="shared" ref="I41:I48" si="11">IFERROR(H41/G41-1,"-")</f>
        <v>-1.6478010630974649E-2</v>
      </c>
      <c r="J41" s="195">
        <f t="shared" si="10"/>
        <v>-23219</v>
      </c>
      <c r="K41" s="196">
        <f t="shared" ref="K41:K48" si="12">H41/H$8</f>
        <v>0.11909363882807139</v>
      </c>
      <c r="L41" s="197"/>
    </row>
    <row r="42" spans="1:12" s="74" customFormat="1" x14ac:dyDescent="0.25">
      <c r="A42" s="193"/>
      <c r="B42" s="194" t="s">
        <v>115</v>
      </c>
      <c r="C42" s="195">
        <v>105694</v>
      </c>
      <c r="D42" s="195">
        <v>18587</v>
      </c>
      <c r="E42" s="195">
        <v>108888</v>
      </c>
      <c r="F42" s="195">
        <v>139293</v>
      </c>
      <c r="G42" s="195">
        <v>137988</v>
      </c>
      <c r="H42" s="195">
        <v>132803</v>
      </c>
      <c r="I42" s="196">
        <f t="shared" si="11"/>
        <v>-3.7575731223004949E-2</v>
      </c>
      <c r="J42" s="195">
        <f t="shared" si="10"/>
        <v>-5185</v>
      </c>
      <c r="K42" s="196">
        <f t="shared" si="12"/>
        <v>1.1412312197372168E-2</v>
      </c>
      <c r="L42" s="197"/>
    </row>
    <row r="43" spans="1:12" x14ac:dyDescent="0.25">
      <c r="A43" s="193"/>
      <c r="B43" s="194" t="s">
        <v>118</v>
      </c>
      <c r="C43" s="195">
        <v>43618</v>
      </c>
      <c r="D43" s="195">
        <v>22425</v>
      </c>
      <c r="E43" s="195">
        <v>62644</v>
      </c>
      <c r="F43" s="195">
        <v>83931</v>
      </c>
      <c r="G43" s="195">
        <v>80711</v>
      </c>
      <c r="H43" s="195">
        <v>83636</v>
      </c>
      <c r="I43" s="196">
        <f t="shared" si="11"/>
        <v>3.6240413326560139E-2</v>
      </c>
      <c r="J43" s="195">
        <f t="shared" si="10"/>
        <v>2925</v>
      </c>
      <c r="K43" s="196">
        <f t="shared" si="12"/>
        <v>7.1871881127641597E-3</v>
      </c>
      <c r="L43" s="103"/>
    </row>
    <row r="44" spans="1:12" x14ac:dyDescent="0.25">
      <c r="A44" s="193"/>
      <c r="B44" s="194" t="s">
        <v>125</v>
      </c>
      <c r="C44" s="195">
        <v>87975</v>
      </c>
      <c r="D44" s="195">
        <v>2975</v>
      </c>
      <c r="E44" s="195">
        <v>141020</v>
      </c>
      <c r="F44" s="195">
        <v>149033</v>
      </c>
      <c r="G44" s="195">
        <v>155533</v>
      </c>
      <c r="H44" s="195">
        <v>145433</v>
      </c>
      <c r="I44" s="196">
        <f t="shared" si="11"/>
        <v>-6.4937987436749722E-2</v>
      </c>
      <c r="J44" s="195">
        <f t="shared" si="10"/>
        <v>-10100</v>
      </c>
      <c r="K44" s="196">
        <f t="shared" si="12"/>
        <v>1.2497660442914893E-2</v>
      </c>
      <c r="L44" s="103"/>
    </row>
    <row r="45" spans="1:12" x14ac:dyDescent="0.25">
      <c r="A45" s="193"/>
      <c r="B45" s="194" t="s">
        <v>121</v>
      </c>
      <c r="C45" s="195">
        <v>80980</v>
      </c>
      <c r="D45" s="195">
        <v>4637</v>
      </c>
      <c r="E45" s="195">
        <v>100046</v>
      </c>
      <c r="F45" s="195">
        <v>116394</v>
      </c>
      <c r="G45" s="195">
        <v>132369</v>
      </c>
      <c r="H45" s="195">
        <v>105512</v>
      </c>
      <c r="I45" s="196">
        <f t="shared" si="11"/>
        <v>-0.20289493763645572</v>
      </c>
      <c r="J45" s="195">
        <f t="shared" si="10"/>
        <v>-26857</v>
      </c>
      <c r="K45" s="196">
        <f t="shared" si="12"/>
        <v>9.0670834587255732E-3</v>
      </c>
      <c r="L45" s="103"/>
    </row>
    <row r="46" spans="1:12" x14ac:dyDescent="0.25">
      <c r="A46" s="193"/>
      <c r="B46" s="194" t="s">
        <v>130</v>
      </c>
      <c r="C46" s="195">
        <v>85742</v>
      </c>
      <c r="D46" s="195">
        <v>917</v>
      </c>
      <c r="E46" s="195">
        <v>98471</v>
      </c>
      <c r="F46" s="195">
        <v>111563</v>
      </c>
      <c r="G46" s="195">
        <v>104531</v>
      </c>
      <c r="H46" s="195">
        <v>112716</v>
      </c>
      <c r="I46" s="196">
        <f t="shared" si="11"/>
        <v>7.8302130468473452E-2</v>
      </c>
      <c r="J46" s="195">
        <f t="shared" si="10"/>
        <v>8185</v>
      </c>
      <c r="K46" s="196">
        <f t="shared" si="12"/>
        <v>9.6861530359931731E-3</v>
      </c>
      <c r="L46" s="103"/>
    </row>
    <row r="47" spans="1:12" x14ac:dyDescent="0.25">
      <c r="A47" s="193" t="s">
        <v>146</v>
      </c>
      <c r="B47" s="194" t="s">
        <v>133</v>
      </c>
      <c r="C47" s="195">
        <v>138797</v>
      </c>
      <c r="D47" s="195">
        <v>13882</v>
      </c>
      <c r="E47" s="195">
        <v>96506</v>
      </c>
      <c r="F47" s="195">
        <v>118911</v>
      </c>
      <c r="G47" s="195">
        <v>134415</v>
      </c>
      <c r="H47" s="195">
        <v>115211</v>
      </c>
      <c r="I47" s="196">
        <f t="shared" si="11"/>
        <v>-0.14287095934233529</v>
      </c>
      <c r="J47" s="195">
        <f t="shared" si="10"/>
        <v>-19204</v>
      </c>
      <c r="K47" s="196">
        <f t="shared" si="12"/>
        <v>9.900558726620972E-3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579382</v>
      </c>
      <c r="D48" s="200">
        <f t="shared" ref="D48:H48" si="14">D40-SUM(D41:D47)</f>
        <v>133167</v>
      </c>
      <c r="E48" s="200">
        <f t="shared" si="14"/>
        <v>839577</v>
      </c>
      <c r="F48" s="200">
        <f t="shared" si="14"/>
        <v>1012090</v>
      </c>
      <c r="G48" s="200">
        <f t="shared" si="14"/>
        <v>1027345</v>
      </c>
      <c r="H48" s="200">
        <f t="shared" si="14"/>
        <v>1042472</v>
      </c>
      <c r="I48" s="201">
        <f t="shared" si="11"/>
        <v>1.4724362312563022E-2</v>
      </c>
      <c r="J48" s="200">
        <f>H48-G48</f>
        <v>15127</v>
      </c>
      <c r="K48" s="201">
        <f t="shared" si="12"/>
        <v>8.9583939527111273E-2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53738</v>
      </c>
      <c r="D50" s="209">
        <v>12448</v>
      </c>
      <c r="E50" s="209">
        <v>56272</v>
      </c>
      <c r="F50" s="209">
        <v>65549</v>
      </c>
      <c r="G50" s="209">
        <v>75339</v>
      </c>
      <c r="H50" s="209">
        <v>70664</v>
      </c>
      <c r="I50" s="210">
        <f>IFERROR(H50/G50-1,"-")</f>
        <v>-6.2052854431303817E-2</v>
      </c>
      <c r="J50" s="209">
        <f>H50-G50</f>
        <v>-4675</v>
      </c>
      <c r="K50" s="210">
        <f>H50/H$8</f>
        <v>6.0724503897886866E-3</v>
      </c>
      <c r="L50" s="103"/>
    </row>
    <row r="51" spans="1:12" x14ac:dyDescent="0.25">
      <c r="A51" s="193" t="s">
        <v>98</v>
      </c>
      <c r="B51" s="190" t="s">
        <v>99</v>
      </c>
      <c r="C51" s="191">
        <v>2905</v>
      </c>
      <c r="D51" s="191">
        <v>2474</v>
      </c>
      <c r="E51" s="191">
        <v>4239</v>
      </c>
      <c r="F51" s="191">
        <v>16499</v>
      </c>
      <c r="G51" s="191">
        <v>10488</v>
      </c>
      <c r="H51" s="191">
        <v>7223</v>
      </c>
      <c r="I51" s="192">
        <f>IFERROR(H51/G51-1,"-")</f>
        <v>-0.31130816170861941</v>
      </c>
      <c r="J51" s="191">
        <f t="shared" ref="J51:J61" si="15">H51-G51</f>
        <v>-3265</v>
      </c>
      <c r="K51" s="192">
        <f>H51/H$8</f>
        <v>6.207023260138639E-4</v>
      </c>
      <c r="L51" s="103"/>
    </row>
    <row r="52" spans="1:12" x14ac:dyDescent="0.25">
      <c r="A52" s="193" t="s">
        <v>105</v>
      </c>
      <c r="B52" s="194" t="s">
        <v>105</v>
      </c>
      <c r="C52" s="195">
        <v>1316</v>
      </c>
      <c r="D52" s="195">
        <v>1653</v>
      </c>
      <c r="E52" s="195">
        <v>409</v>
      </c>
      <c r="F52" s="195">
        <v>11146</v>
      </c>
      <c r="G52" s="195">
        <v>5704</v>
      </c>
      <c r="H52" s="195">
        <v>3679</v>
      </c>
      <c r="I52" s="196">
        <f>IFERROR(H52/G52-1,"-")</f>
        <v>-0.35501402524544179</v>
      </c>
      <c r="J52" s="195">
        <f t="shared" si="15"/>
        <v>-2025</v>
      </c>
      <c r="K52" s="196">
        <f>H52/H$8</f>
        <v>3.1615171776339546E-4</v>
      </c>
      <c r="L52" s="103"/>
    </row>
    <row r="53" spans="1:12" x14ac:dyDescent="0.25">
      <c r="A53" s="193" t="s">
        <v>102</v>
      </c>
      <c r="B53" s="194" t="s">
        <v>102</v>
      </c>
      <c r="C53" s="195">
        <v>1589</v>
      </c>
      <c r="D53" s="195">
        <v>821</v>
      </c>
      <c r="E53" s="195">
        <v>3830</v>
      </c>
      <c r="F53" s="195">
        <v>5353</v>
      </c>
      <c r="G53" s="195">
        <v>4784</v>
      </c>
      <c r="H53" s="195">
        <v>3544</v>
      </c>
      <c r="I53" s="196">
        <f>IFERROR(H53/G53-1,"-")</f>
        <v>-0.25919732441471577</v>
      </c>
      <c r="J53" s="195">
        <f t="shared" si="15"/>
        <v>-1240</v>
      </c>
      <c r="K53" s="196">
        <f>H53/H$8</f>
        <v>3.045506082504685E-4</v>
      </c>
      <c r="L53" s="103"/>
    </row>
    <row r="54" spans="1:12" x14ac:dyDescent="0.25">
      <c r="A54" s="193"/>
      <c r="B54" s="190" t="s">
        <v>109</v>
      </c>
      <c r="C54" s="191">
        <v>50833</v>
      </c>
      <c r="D54" s="191">
        <v>9974</v>
      </c>
      <c r="E54" s="191">
        <v>52033</v>
      </c>
      <c r="F54" s="191">
        <v>49050</v>
      </c>
      <c r="G54" s="191">
        <v>64851</v>
      </c>
      <c r="H54" s="191">
        <v>63441</v>
      </c>
      <c r="I54" s="192">
        <f>IFERROR(H54/G54-1,"-")</f>
        <v>-2.1742147384003374E-2</v>
      </c>
      <c r="J54" s="191">
        <f t="shared" si="15"/>
        <v>-1410</v>
      </c>
      <c r="K54" s="192">
        <f>H54/H$8</f>
        <v>5.4517480637748224E-3</v>
      </c>
      <c r="L54" s="103"/>
    </row>
    <row r="55" spans="1:12" s="74" customFormat="1" x14ac:dyDescent="0.25">
      <c r="A55" s="193"/>
      <c r="B55" s="194" t="s">
        <v>112</v>
      </c>
      <c r="C55" s="195">
        <v>18908</v>
      </c>
      <c r="D55" s="195">
        <v>390</v>
      </c>
      <c r="E55" s="195">
        <v>21886</v>
      </c>
      <c r="F55" s="195">
        <v>18267</v>
      </c>
      <c r="G55" s="195">
        <v>21641</v>
      </c>
      <c r="H55" s="195">
        <v>23943</v>
      </c>
      <c r="I55" s="196">
        <f t="shared" ref="I55:I62" si="16">IFERROR(H55/G55-1,"-")</f>
        <v>0.10637216394806148</v>
      </c>
      <c r="J55" s="195">
        <f t="shared" si="15"/>
        <v>2302</v>
      </c>
      <c r="K55" s="196">
        <f t="shared" ref="K55:K62" si="17">H55/H$8</f>
        <v>2.0575212227260066E-3</v>
      </c>
      <c r="L55" s="197"/>
    </row>
    <row r="56" spans="1:12" s="74" customFormat="1" x14ac:dyDescent="0.25">
      <c r="A56" s="193"/>
      <c r="B56" s="194" t="s">
        <v>115</v>
      </c>
      <c r="C56" s="195">
        <v>14632</v>
      </c>
      <c r="D56" s="195">
        <v>4614</v>
      </c>
      <c r="E56" s="195">
        <v>14057</v>
      </c>
      <c r="F56" s="195">
        <v>11739</v>
      </c>
      <c r="G56" s="195">
        <v>18859</v>
      </c>
      <c r="H56" s="195">
        <v>16545</v>
      </c>
      <c r="I56" s="196">
        <f t="shared" si="16"/>
        <v>-0.12270003711755662</v>
      </c>
      <c r="J56" s="195">
        <f t="shared" si="15"/>
        <v>-2314</v>
      </c>
      <c r="K56" s="196">
        <f t="shared" si="17"/>
        <v>1.4217804214176075E-3</v>
      </c>
      <c r="L56" s="197"/>
    </row>
    <row r="57" spans="1:12" x14ac:dyDescent="0.25">
      <c r="A57" s="193"/>
      <c r="B57" s="194" t="s">
        <v>118</v>
      </c>
      <c r="C57" s="195">
        <v>1120</v>
      </c>
      <c r="D57" s="195">
        <v>722</v>
      </c>
      <c r="E57" s="195">
        <v>1882</v>
      </c>
      <c r="F57" s="195">
        <v>2805</v>
      </c>
      <c r="G57" s="195">
        <v>2415</v>
      </c>
      <c r="H57" s="195">
        <v>1923</v>
      </c>
      <c r="I57" s="196">
        <f t="shared" si="16"/>
        <v>-0.20372670807453419</v>
      </c>
      <c r="J57" s="195">
        <f t="shared" si="15"/>
        <v>-492</v>
      </c>
      <c r="K57" s="196">
        <f t="shared" si="17"/>
        <v>1.6525135995080443E-4</v>
      </c>
      <c r="L57" s="103"/>
    </row>
    <row r="58" spans="1:12" x14ac:dyDescent="0.25">
      <c r="A58" s="193"/>
      <c r="B58" s="194" t="s">
        <v>125</v>
      </c>
      <c r="C58" s="195">
        <v>588</v>
      </c>
      <c r="D58" s="195">
        <v>344</v>
      </c>
      <c r="E58" s="195">
        <v>1201</v>
      </c>
      <c r="F58" s="195">
        <v>849</v>
      </c>
      <c r="G58" s="195">
        <v>2206</v>
      </c>
      <c r="H58" s="195">
        <v>1825</v>
      </c>
      <c r="I58" s="196">
        <f t="shared" si="16"/>
        <v>-0.17271078875793289</v>
      </c>
      <c r="J58" s="195">
        <f t="shared" si="15"/>
        <v>-381</v>
      </c>
      <c r="K58" s="196">
        <f t="shared" si="17"/>
        <v>1.5682981378586483E-4</v>
      </c>
      <c r="L58" s="103"/>
    </row>
    <row r="59" spans="1:12" x14ac:dyDescent="0.25">
      <c r="A59" s="193"/>
      <c r="B59" s="194" t="s">
        <v>121</v>
      </c>
      <c r="C59" s="195">
        <v>725</v>
      </c>
      <c r="D59" s="195">
        <v>128</v>
      </c>
      <c r="E59" s="195">
        <v>1093</v>
      </c>
      <c r="F59" s="195">
        <v>1194</v>
      </c>
      <c r="G59" s="195">
        <v>1438</v>
      </c>
      <c r="H59" s="195">
        <v>1231</v>
      </c>
      <c r="I59" s="196">
        <f t="shared" si="16"/>
        <v>-0.14394993045897075</v>
      </c>
      <c r="J59" s="195">
        <f t="shared" si="15"/>
        <v>-207</v>
      </c>
      <c r="K59" s="196">
        <f t="shared" si="17"/>
        <v>1.0578493192898609E-4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43</v>
      </c>
      <c r="E60" s="195">
        <v>197</v>
      </c>
      <c r="F60" s="195">
        <v>476</v>
      </c>
      <c r="G60" s="195">
        <v>357</v>
      </c>
      <c r="H60" s="195">
        <v>582</v>
      </c>
      <c r="I60" s="196">
        <f t="shared" si="16"/>
        <v>0.63025210084033612</v>
      </c>
      <c r="J60" s="195">
        <f t="shared" si="15"/>
        <v>225</v>
      </c>
      <c r="K60" s="196">
        <f t="shared" si="17"/>
        <v>5.0013672122396344E-5</v>
      </c>
      <c r="L60" s="103"/>
    </row>
    <row r="61" spans="1:12" x14ac:dyDescent="0.25">
      <c r="A61" s="193" t="s">
        <v>146</v>
      </c>
      <c r="B61" s="194" t="s">
        <v>133</v>
      </c>
      <c r="C61" s="195">
        <v>1488</v>
      </c>
      <c r="D61" s="195">
        <v>46</v>
      </c>
      <c r="E61" s="195">
        <v>232</v>
      </c>
      <c r="F61" s="195">
        <v>436</v>
      </c>
      <c r="G61" s="195">
        <v>364</v>
      </c>
      <c r="H61" s="195">
        <v>642</v>
      </c>
      <c r="I61" s="196">
        <f t="shared" si="16"/>
        <v>0.76373626373626369</v>
      </c>
      <c r="J61" s="195">
        <f t="shared" si="15"/>
        <v>278</v>
      </c>
      <c r="K61" s="196">
        <f t="shared" si="17"/>
        <v>5.5169720794808341E-5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12659</v>
      </c>
      <c r="D62" s="200">
        <f t="shared" ref="D62:H62" si="19">D54-SUM(D55:D61)</f>
        <v>3687</v>
      </c>
      <c r="E62" s="200">
        <f t="shared" si="19"/>
        <v>11485</v>
      </c>
      <c r="F62" s="200">
        <f t="shared" si="19"/>
        <v>13284</v>
      </c>
      <c r="G62" s="200">
        <f t="shared" si="19"/>
        <v>17571</v>
      </c>
      <c r="H62" s="200">
        <f t="shared" si="19"/>
        <v>16750</v>
      </c>
      <c r="I62" s="201">
        <f t="shared" si="16"/>
        <v>-4.6724716863012938E-2</v>
      </c>
      <c r="J62" s="200">
        <f>H62-G62</f>
        <v>-821</v>
      </c>
      <c r="K62" s="201">
        <f t="shared" si="17"/>
        <v>1.4393969210483484E-3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148054</v>
      </c>
      <c r="D64" s="209">
        <v>70994</v>
      </c>
      <c r="E64" s="209">
        <v>271858</v>
      </c>
      <c r="F64" s="209">
        <v>416036</v>
      </c>
      <c r="G64" s="209">
        <v>486806</v>
      </c>
      <c r="H64" s="209">
        <v>363302</v>
      </c>
      <c r="I64" s="210">
        <f>IFERROR(H64/G64-1,"-")</f>
        <v>-0.25370270703319187</v>
      </c>
      <c r="J64" s="209">
        <f>H64-G64</f>
        <v>-123504</v>
      </c>
      <c r="K64" s="210">
        <f>H64/H$8</f>
        <v>3.1220046579743706E-2</v>
      </c>
      <c r="L64" s="103"/>
    </row>
    <row r="65" spans="1:12" x14ac:dyDescent="0.25">
      <c r="A65" s="193" t="s">
        <v>98</v>
      </c>
      <c r="B65" s="190" t="s">
        <v>99</v>
      </c>
      <c r="C65" s="191">
        <v>21111</v>
      </c>
      <c r="D65" s="191">
        <v>14046</v>
      </c>
      <c r="E65" s="191">
        <v>35676</v>
      </c>
      <c r="F65" s="191">
        <v>23988</v>
      </c>
      <c r="G65" s="191">
        <v>55788</v>
      </c>
      <c r="H65" s="191">
        <v>33964</v>
      </c>
      <c r="I65" s="192">
        <f>IFERROR(H65/G65-1,"-")</f>
        <v>-0.39119523911952392</v>
      </c>
      <c r="J65" s="191">
        <f t="shared" ref="J65:J75" si="20">H65-G65</f>
        <v>-21824</v>
      </c>
      <c r="K65" s="192">
        <f>H65/H$8</f>
        <v>2.9186672851633498E-3</v>
      </c>
      <c r="L65" s="103"/>
    </row>
    <row r="66" spans="1:12" x14ac:dyDescent="0.25">
      <c r="A66" s="193" t="s">
        <v>105</v>
      </c>
      <c r="B66" s="194" t="s">
        <v>105</v>
      </c>
      <c r="C66" s="195">
        <v>5837</v>
      </c>
      <c r="D66" s="195">
        <v>13366</v>
      </c>
      <c r="E66" s="195">
        <v>20911</v>
      </c>
      <c r="F66" s="195">
        <v>15438</v>
      </c>
      <c r="G66" s="195">
        <v>14999</v>
      </c>
      <c r="H66" s="195">
        <v>7235</v>
      </c>
      <c r="I66" s="196">
        <f>IFERROR(H66/G66-1,"-")</f>
        <v>-0.51763450896726448</v>
      </c>
      <c r="J66" s="195">
        <f t="shared" si="20"/>
        <v>-7764</v>
      </c>
      <c r="K66" s="196">
        <f>H66/H$8</f>
        <v>6.2173353574834637E-4</v>
      </c>
      <c r="L66" s="103"/>
    </row>
    <row r="67" spans="1:12" x14ac:dyDescent="0.25">
      <c r="A67" s="193" t="s">
        <v>102</v>
      </c>
      <c r="B67" s="194" t="s">
        <v>102</v>
      </c>
      <c r="C67" s="195">
        <v>15274</v>
      </c>
      <c r="D67" s="195">
        <v>680</v>
      </c>
      <c r="E67" s="195">
        <v>14765</v>
      </c>
      <c r="F67" s="195">
        <v>8550</v>
      </c>
      <c r="G67" s="195">
        <v>40789</v>
      </c>
      <c r="H67" s="195">
        <v>26729</v>
      </c>
      <c r="I67" s="196">
        <f>IFERROR(H67/G67-1,"-")</f>
        <v>-0.34470077717031555</v>
      </c>
      <c r="J67" s="195">
        <f t="shared" si="20"/>
        <v>-14060</v>
      </c>
      <c r="K67" s="196">
        <f>H67/H$8</f>
        <v>2.2969337494150033E-3</v>
      </c>
      <c r="L67" s="103"/>
    </row>
    <row r="68" spans="1:12" x14ac:dyDescent="0.25">
      <c r="A68" s="193"/>
      <c r="B68" s="190" t="s">
        <v>109</v>
      </c>
      <c r="C68" s="191">
        <v>126943</v>
      </c>
      <c r="D68" s="191">
        <v>56948</v>
      </c>
      <c r="E68" s="191">
        <v>236182</v>
      </c>
      <c r="F68" s="191">
        <v>392048</v>
      </c>
      <c r="G68" s="191">
        <v>431018</v>
      </c>
      <c r="H68" s="191">
        <v>329338</v>
      </c>
      <c r="I68" s="192">
        <f>IFERROR(H68/G68-1,"-")</f>
        <v>-0.23590662106918969</v>
      </c>
      <c r="J68" s="191">
        <f t="shared" si="20"/>
        <v>-101680</v>
      </c>
      <c r="K68" s="192">
        <f>H68/H$8</f>
        <v>2.8301379294580358E-2</v>
      </c>
      <c r="L68" s="103"/>
    </row>
    <row r="69" spans="1:12" s="74" customFormat="1" x14ac:dyDescent="0.25">
      <c r="A69" s="193"/>
      <c r="B69" s="194" t="s">
        <v>112</v>
      </c>
      <c r="C69" s="195">
        <v>48594</v>
      </c>
      <c r="D69" s="195">
        <v>4798</v>
      </c>
      <c r="E69" s="195">
        <v>95934</v>
      </c>
      <c r="F69" s="195">
        <v>139113</v>
      </c>
      <c r="G69" s="195">
        <v>147775</v>
      </c>
      <c r="H69" s="195">
        <v>142559</v>
      </c>
      <c r="I69" s="196">
        <f t="shared" ref="I69:I76" si="21">IFERROR(H69/G69-1,"-")</f>
        <v>-3.5296904077144253E-2</v>
      </c>
      <c r="J69" s="195">
        <f t="shared" si="20"/>
        <v>-5216</v>
      </c>
      <c r="K69" s="196">
        <f t="shared" ref="K69:K76" si="22">H69/H$8</f>
        <v>1.2250685711506358E-2</v>
      </c>
      <c r="L69" s="197"/>
    </row>
    <row r="70" spans="1:12" s="74" customFormat="1" x14ac:dyDescent="0.25">
      <c r="A70" s="193"/>
      <c r="B70" s="194" t="s">
        <v>115</v>
      </c>
      <c r="C70" s="195">
        <v>16991</v>
      </c>
      <c r="D70" s="195">
        <v>13679</v>
      </c>
      <c r="E70" s="195">
        <v>31142</v>
      </c>
      <c r="F70" s="195">
        <v>28808</v>
      </c>
      <c r="G70" s="195">
        <v>34019</v>
      </c>
      <c r="H70" s="195">
        <v>30862</v>
      </c>
      <c r="I70" s="196">
        <f t="shared" si="21"/>
        <v>-9.2801081748434711E-2</v>
      </c>
      <c r="J70" s="195">
        <f t="shared" si="20"/>
        <v>-3157</v>
      </c>
      <c r="K70" s="196">
        <f t="shared" si="22"/>
        <v>2.6520995687996495E-3</v>
      </c>
      <c r="L70" s="197"/>
    </row>
    <row r="71" spans="1:12" x14ac:dyDescent="0.25">
      <c r="A71" s="193"/>
      <c r="B71" s="194" t="s">
        <v>118</v>
      </c>
      <c r="C71" s="195">
        <v>15594</v>
      </c>
      <c r="D71" s="195">
        <v>4255</v>
      </c>
      <c r="E71" s="195">
        <v>23308</v>
      </c>
      <c r="F71" s="195">
        <v>54039</v>
      </c>
      <c r="G71" s="195">
        <v>55895</v>
      </c>
      <c r="H71" s="195">
        <v>21180</v>
      </c>
      <c r="I71" s="196">
        <f t="shared" si="21"/>
        <v>-0.6210752303426067</v>
      </c>
      <c r="J71" s="195">
        <f t="shared" si="20"/>
        <v>-34715</v>
      </c>
      <c r="K71" s="196">
        <f t="shared" si="22"/>
        <v>1.820085181361434E-3</v>
      </c>
      <c r="L71" s="103"/>
    </row>
    <row r="72" spans="1:12" x14ac:dyDescent="0.25">
      <c r="A72" s="193"/>
      <c r="B72" s="194" t="s">
        <v>125</v>
      </c>
      <c r="C72" s="195">
        <v>1231</v>
      </c>
      <c r="D72" s="195">
        <v>1332</v>
      </c>
      <c r="E72" s="195">
        <v>9001</v>
      </c>
      <c r="F72" s="195">
        <v>9166</v>
      </c>
      <c r="G72" s="195">
        <v>16451</v>
      </c>
      <c r="H72" s="195">
        <v>13520</v>
      </c>
      <c r="I72" s="196">
        <f t="shared" si="21"/>
        <v>-0.17816546106619657</v>
      </c>
      <c r="J72" s="195">
        <f t="shared" si="20"/>
        <v>-2931</v>
      </c>
      <c r="K72" s="196">
        <f t="shared" si="22"/>
        <v>1.1618296341835027E-3</v>
      </c>
      <c r="L72" s="103"/>
    </row>
    <row r="73" spans="1:12" x14ac:dyDescent="0.25">
      <c r="A73" s="193"/>
      <c r="B73" s="194" t="s">
        <v>121</v>
      </c>
      <c r="C73" s="195">
        <v>2635</v>
      </c>
      <c r="D73" s="195">
        <v>6238</v>
      </c>
      <c r="E73" s="195">
        <v>8334</v>
      </c>
      <c r="F73" s="195">
        <v>6629</v>
      </c>
      <c r="G73" s="195">
        <v>8663</v>
      </c>
      <c r="H73" s="195">
        <v>7488</v>
      </c>
      <c r="I73" s="196">
        <f t="shared" si="21"/>
        <v>-0.13563430682211708</v>
      </c>
      <c r="J73" s="195">
        <f t="shared" si="20"/>
        <v>-1175</v>
      </c>
      <c r="K73" s="196">
        <f t="shared" si="22"/>
        <v>6.434748743170169E-4</v>
      </c>
      <c r="L73" s="103"/>
    </row>
    <row r="74" spans="1:12" x14ac:dyDescent="0.25">
      <c r="A74" s="193"/>
      <c r="B74" s="194" t="s">
        <v>130</v>
      </c>
      <c r="C74" s="195">
        <v>5452</v>
      </c>
      <c r="D74" s="195">
        <v>1</v>
      </c>
      <c r="E74" s="195">
        <v>7459</v>
      </c>
      <c r="F74" s="195">
        <v>22892</v>
      </c>
      <c r="G74" s="195">
        <v>17246</v>
      </c>
      <c r="H74" s="195">
        <v>10752</v>
      </c>
      <c r="I74" s="196">
        <f t="shared" si="21"/>
        <v>-0.37655108430940509</v>
      </c>
      <c r="J74" s="195">
        <f t="shared" si="20"/>
        <v>-6494</v>
      </c>
      <c r="K74" s="196">
        <f t="shared" si="22"/>
        <v>9.2396392209622943E-4</v>
      </c>
      <c r="L74" s="103"/>
    </row>
    <row r="75" spans="1:12" x14ac:dyDescent="0.25">
      <c r="A75" s="193" t="s">
        <v>146</v>
      </c>
      <c r="B75" s="194" t="s">
        <v>133</v>
      </c>
      <c r="C75" s="195">
        <v>4537</v>
      </c>
      <c r="D75" s="195">
        <v>0</v>
      </c>
      <c r="E75" s="195">
        <v>2068</v>
      </c>
      <c r="F75" s="195">
        <v>6577</v>
      </c>
      <c r="G75" s="195">
        <v>11568</v>
      </c>
      <c r="H75" s="195">
        <v>14028</v>
      </c>
      <c r="I75" s="196">
        <f t="shared" si="21"/>
        <v>0.21265560165975095</v>
      </c>
      <c r="J75" s="195">
        <f t="shared" si="20"/>
        <v>2460</v>
      </c>
      <c r="K75" s="196">
        <f t="shared" si="22"/>
        <v>1.2054841796099243E-3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31909</v>
      </c>
      <c r="D76" s="200">
        <f t="shared" ref="D76:H76" si="24">D68-SUM(D69:D75)</f>
        <v>26645</v>
      </c>
      <c r="E76" s="200">
        <f t="shared" si="24"/>
        <v>58936</v>
      </c>
      <c r="F76" s="200">
        <f t="shared" si="24"/>
        <v>124824</v>
      </c>
      <c r="G76" s="200">
        <f t="shared" si="24"/>
        <v>139401</v>
      </c>
      <c r="H76" s="200">
        <f t="shared" si="24"/>
        <v>88949</v>
      </c>
      <c r="I76" s="201">
        <f t="shared" si="21"/>
        <v>-0.36191992883838708</v>
      </c>
      <c r="J76" s="200">
        <f>H76-G76</f>
        <v>-50452</v>
      </c>
      <c r="K76" s="201">
        <f t="shared" si="22"/>
        <v>7.6437562227062413E-3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1142147</v>
      </c>
      <c r="D78" s="209">
        <v>125212</v>
      </c>
      <c r="E78" s="209">
        <v>1277643</v>
      </c>
      <c r="F78" s="209">
        <v>1686660</v>
      </c>
      <c r="G78" s="209">
        <v>1869735</v>
      </c>
      <c r="H78" s="209">
        <v>1893996</v>
      </c>
      <c r="I78" s="210">
        <f>IFERROR(H78/G78-1,"-")</f>
        <v>1.2975635584721923E-2</v>
      </c>
      <c r="J78" s="209">
        <f>H78-G78</f>
        <v>24261</v>
      </c>
      <c r="K78" s="210">
        <f>H78/H$8</f>
        <v>0.16275892602256045</v>
      </c>
      <c r="L78" s="103"/>
    </row>
    <row r="79" spans="1:12" x14ac:dyDescent="0.25">
      <c r="A79" s="193" t="s">
        <v>98</v>
      </c>
      <c r="B79" s="190" t="s">
        <v>99</v>
      </c>
      <c r="C79" s="191">
        <v>252645</v>
      </c>
      <c r="D79" s="191">
        <v>37438</v>
      </c>
      <c r="E79" s="191">
        <v>393388</v>
      </c>
      <c r="F79" s="191">
        <v>462487</v>
      </c>
      <c r="G79" s="191">
        <v>407225</v>
      </c>
      <c r="H79" s="191">
        <v>416898</v>
      </c>
      <c r="I79" s="192">
        <f>IFERROR(H79/G79-1,"-")</f>
        <v>2.3753453250660028E-2</v>
      </c>
      <c r="J79" s="191">
        <f t="shared" ref="J79:J89" si="25">H79-G79</f>
        <v>9673</v>
      </c>
      <c r="K79" s="192">
        <f>H79/H$8</f>
        <v>3.5825772990520262E-2</v>
      </c>
      <c r="L79" s="103"/>
    </row>
    <row r="80" spans="1:12" x14ac:dyDescent="0.25">
      <c r="A80" s="193" t="s">
        <v>105</v>
      </c>
      <c r="B80" s="194" t="s">
        <v>105</v>
      </c>
      <c r="C80" s="195">
        <v>22000</v>
      </c>
      <c r="D80" s="195">
        <v>16244</v>
      </c>
      <c r="E80" s="195">
        <v>56197</v>
      </c>
      <c r="F80" s="195">
        <v>62008</v>
      </c>
      <c r="G80" s="195">
        <v>49772</v>
      </c>
      <c r="H80" s="195">
        <v>47932</v>
      </c>
      <c r="I80" s="196">
        <f>IFERROR(H80/G80-1,"-")</f>
        <v>-3.6968576709796697E-2</v>
      </c>
      <c r="J80" s="195">
        <f t="shared" si="25"/>
        <v>-1840</v>
      </c>
      <c r="K80" s="196">
        <f>H80/H$8</f>
        <v>4.1189954161008615E-3</v>
      </c>
      <c r="L80" s="103"/>
    </row>
    <row r="81" spans="1:12" x14ac:dyDescent="0.25">
      <c r="A81" s="193" t="s">
        <v>102</v>
      </c>
      <c r="B81" s="194" t="s">
        <v>102</v>
      </c>
      <c r="C81" s="195">
        <v>230645</v>
      </c>
      <c r="D81" s="195">
        <v>21194</v>
      </c>
      <c r="E81" s="195">
        <v>337191</v>
      </c>
      <c r="F81" s="195">
        <v>400479</v>
      </c>
      <c r="G81" s="195">
        <v>357453</v>
      </c>
      <c r="H81" s="195">
        <v>368966</v>
      </c>
      <c r="I81" s="196">
        <f>IFERROR(H81/G81-1,"-")</f>
        <v>3.2208430199214932E-2</v>
      </c>
      <c r="J81" s="195">
        <f t="shared" si="25"/>
        <v>11513</v>
      </c>
      <c r="K81" s="196">
        <f>H81/H$8</f>
        <v>3.1706777574419399E-2</v>
      </c>
      <c r="L81" s="103"/>
    </row>
    <row r="82" spans="1:12" x14ac:dyDescent="0.25">
      <c r="A82" s="193"/>
      <c r="B82" s="190" t="s">
        <v>109</v>
      </c>
      <c r="C82" s="191">
        <v>889502</v>
      </c>
      <c r="D82" s="191">
        <v>87774</v>
      </c>
      <c r="E82" s="191">
        <v>884255</v>
      </c>
      <c r="F82" s="191">
        <v>1224173</v>
      </c>
      <c r="G82" s="191">
        <v>1462510</v>
      </c>
      <c r="H82" s="191">
        <v>1477098</v>
      </c>
      <c r="I82" s="192">
        <f>IFERROR(H82/G82-1,"-")</f>
        <v>9.9746326520844253E-3</v>
      </c>
      <c r="J82" s="191">
        <f t="shared" si="25"/>
        <v>14588</v>
      </c>
      <c r="K82" s="192">
        <f>H82/H$8</f>
        <v>0.1269331530320402</v>
      </c>
      <c r="L82" s="103"/>
    </row>
    <row r="83" spans="1:12" s="74" customFormat="1" x14ac:dyDescent="0.25">
      <c r="A83" s="193"/>
      <c r="B83" s="194" t="s">
        <v>112</v>
      </c>
      <c r="C83" s="195">
        <v>132162</v>
      </c>
      <c r="D83" s="195">
        <v>9213</v>
      </c>
      <c r="E83" s="195">
        <v>138476</v>
      </c>
      <c r="F83" s="195">
        <v>195682</v>
      </c>
      <c r="G83" s="195">
        <v>251156</v>
      </c>
      <c r="H83" s="195">
        <v>240978</v>
      </c>
      <c r="I83" s="196">
        <f t="shared" ref="I83:I90" si="26">IFERROR(H83/G83-1,"-")</f>
        <v>-4.0524614184013097E-2</v>
      </c>
      <c r="J83" s="195">
        <f t="shared" si="25"/>
        <v>-10178</v>
      </c>
      <c r="K83" s="196">
        <f t="shared" ref="K83:K90" si="27">H83/H$8</f>
        <v>2.0708238283008294E-2</v>
      </c>
      <c r="L83" s="197"/>
    </row>
    <row r="84" spans="1:12" s="74" customFormat="1" x14ac:dyDescent="0.25">
      <c r="A84" s="193"/>
      <c r="B84" s="194" t="s">
        <v>115</v>
      </c>
      <c r="C84" s="195">
        <v>383453</v>
      </c>
      <c r="D84" s="195">
        <v>27872</v>
      </c>
      <c r="E84" s="195">
        <v>345539</v>
      </c>
      <c r="F84" s="195">
        <v>479476</v>
      </c>
      <c r="G84" s="195">
        <v>565229</v>
      </c>
      <c r="H84" s="195">
        <v>543492</v>
      </c>
      <c r="I84" s="196">
        <f t="shared" si="26"/>
        <v>-3.8456979383577283E-2</v>
      </c>
      <c r="J84" s="195">
        <f t="shared" si="25"/>
        <v>-21737</v>
      </c>
      <c r="K84" s="196">
        <f t="shared" si="27"/>
        <v>4.6704520084442327E-2</v>
      </c>
      <c r="L84" s="197"/>
    </row>
    <row r="85" spans="1:12" x14ac:dyDescent="0.25">
      <c r="A85" s="193"/>
      <c r="B85" s="194" t="s">
        <v>118</v>
      </c>
      <c r="C85" s="195">
        <v>35742</v>
      </c>
      <c r="D85" s="195">
        <v>13512</v>
      </c>
      <c r="E85" s="195">
        <v>61460</v>
      </c>
      <c r="F85" s="195">
        <v>85455</v>
      </c>
      <c r="G85" s="195">
        <v>121382</v>
      </c>
      <c r="H85" s="195">
        <v>130463</v>
      </c>
      <c r="I85" s="196">
        <f t="shared" si="26"/>
        <v>7.4813399021271598E-2</v>
      </c>
      <c r="J85" s="195">
        <f t="shared" si="25"/>
        <v>9081</v>
      </c>
      <c r="K85" s="196">
        <f t="shared" si="27"/>
        <v>1.12112262991481E-2</v>
      </c>
      <c r="L85" s="103"/>
    </row>
    <row r="86" spans="1:12" x14ac:dyDescent="0.25">
      <c r="A86" s="193"/>
      <c r="B86" s="194" t="s">
        <v>125</v>
      </c>
      <c r="C86" s="195">
        <v>10923</v>
      </c>
      <c r="D86" s="195">
        <v>1013</v>
      </c>
      <c r="E86" s="195">
        <v>22612</v>
      </c>
      <c r="F86" s="195">
        <v>21911</v>
      </c>
      <c r="G86" s="195">
        <v>31942</v>
      </c>
      <c r="H86" s="195">
        <v>39625</v>
      </c>
      <c r="I86" s="196">
        <f t="shared" si="26"/>
        <v>0.24052971009955537</v>
      </c>
      <c r="J86" s="195">
        <f t="shared" si="25"/>
        <v>7683</v>
      </c>
      <c r="K86" s="196">
        <f t="shared" si="27"/>
        <v>3.4051404774054213E-3</v>
      </c>
      <c r="L86" s="103"/>
    </row>
    <row r="87" spans="1:12" x14ac:dyDescent="0.25">
      <c r="A87" s="193"/>
      <c r="B87" s="194" t="s">
        <v>121</v>
      </c>
      <c r="C87" s="195">
        <v>7617</v>
      </c>
      <c r="D87" s="195">
        <v>793</v>
      </c>
      <c r="E87" s="195">
        <v>11827</v>
      </c>
      <c r="F87" s="195">
        <v>12413</v>
      </c>
      <c r="G87" s="195">
        <v>15089</v>
      </c>
      <c r="H87" s="195">
        <v>17595</v>
      </c>
      <c r="I87" s="196">
        <f t="shared" si="26"/>
        <v>0.16608125124262707</v>
      </c>
      <c r="J87" s="195">
        <f t="shared" si="25"/>
        <v>2506</v>
      </c>
      <c r="K87" s="196">
        <f t="shared" si="27"/>
        <v>1.5120112731848174E-3</v>
      </c>
      <c r="L87" s="103"/>
    </row>
    <row r="88" spans="1:12" x14ac:dyDescent="0.25">
      <c r="A88" s="193"/>
      <c r="B88" s="194" t="s">
        <v>130</v>
      </c>
      <c r="C88" s="195">
        <v>30187</v>
      </c>
      <c r="D88" s="195">
        <v>606</v>
      </c>
      <c r="E88" s="195">
        <v>27852</v>
      </c>
      <c r="F88" s="195">
        <v>44534</v>
      </c>
      <c r="G88" s="195">
        <v>39975</v>
      </c>
      <c r="H88" s="195">
        <v>40940</v>
      </c>
      <c r="I88" s="196">
        <f t="shared" si="26"/>
        <v>2.4140087554721745E-2</v>
      </c>
      <c r="J88" s="195">
        <f t="shared" si="25"/>
        <v>965</v>
      </c>
      <c r="K88" s="196">
        <f t="shared" si="27"/>
        <v>3.5181438774757844E-3</v>
      </c>
      <c r="L88" s="103"/>
    </row>
    <row r="89" spans="1:12" x14ac:dyDescent="0.25">
      <c r="A89" s="193" t="s">
        <v>146</v>
      </c>
      <c r="B89" s="194" t="s">
        <v>133</v>
      </c>
      <c r="C89" s="195">
        <v>48638</v>
      </c>
      <c r="D89" s="195">
        <v>1566</v>
      </c>
      <c r="E89" s="195">
        <v>25832</v>
      </c>
      <c r="F89" s="195">
        <v>45007</v>
      </c>
      <c r="G89" s="195">
        <v>49489</v>
      </c>
      <c r="H89" s="195">
        <v>38576</v>
      </c>
      <c r="I89" s="196">
        <f t="shared" si="26"/>
        <v>-0.22051364949786822</v>
      </c>
      <c r="J89" s="195">
        <f t="shared" si="25"/>
        <v>-10913</v>
      </c>
      <c r="K89" s="196">
        <f t="shared" si="27"/>
        <v>3.3149955597827517E-3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240780</v>
      </c>
      <c r="D90" s="200">
        <f t="shared" ref="D90:H90" si="29">D82-SUM(D83:D89)</f>
        <v>33199</v>
      </c>
      <c r="E90" s="200">
        <f t="shared" si="29"/>
        <v>250657</v>
      </c>
      <c r="F90" s="200">
        <f t="shared" si="29"/>
        <v>339695</v>
      </c>
      <c r="G90" s="200">
        <f t="shared" si="29"/>
        <v>388248</v>
      </c>
      <c r="H90" s="200">
        <f t="shared" si="29"/>
        <v>425429</v>
      </c>
      <c r="I90" s="201">
        <f t="shared" si="26"/>
        <v>9.5766108260699312E-2</v>
      </c>
      <c r="J90" s="200">
        <f>H90-G90</f>
        <v>37181</v>
      </c>
      <c r="K90" s="201">
        <f t="shared" si="27"/>
        <v>3.6558877177592708E-2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33659</v>
      </c>
      <c r="D92" s="209">
        <v>14907</v>
      </c>
      <c r="E92" s="209">
        <v>47686</v>
      </c>
      <c r="F92" s="209">
        <v>56910</v>
      </c>
      <c r="G92" s="209">
        <v>58450</v>
      </c>
      <c r="H92" s="209">
        <v>53439</v>
      </c>
      <c r="I92" s="210">
        <f>IFERROR(H92/G92-1,"-")</f>
        <v>-8.5731394354148893E-2</v>
      </c>
      <c r="J92" s="209">
        <f>H92-G92</f>
        <v>-5011</v>
      </c>
      <c r="K92" s="210">
        <f>H92/H$8</f>
        <v>4.5922347500837431E-3</v>
      </c>
      <c r="L92" s="103"/>
    </row>
    <row r="93" spans="1:12" x14ac:dyDescent="0.25">
      <c r="A93" s="193" t="s">
        <v>98</v>
      </c>
      <c r="B93" s="190" t="s">
        <v>99</v>
      </c>
      <c r="C93" s="191">
        <v>13378</v>
      </c>
      <c r="D93" s="191">
        <v>6784</v>
      </c>
      <c r="E93" s="191">
        <v>20732</v>
      </c>
      <c r="F93" s="191">
        <v>24056</v>
      </c>
      <c r="G93" s="191">
        <v>19981</v>
      </c>
      <c r="H93" s="191">
        <v>19642</v>
      </c>
      <c r="I93" s="192">
        <f>IFERROR(H93/G93-1,"-")</f>
        <v>-1.6966117811921366E-2</v>
      </c>
      <c r="J93" s="191">
        <f t="shared" ref="J93:J103" si="30">H93-G93</f>
        <v>-339</v>
      </c>
      <c r="K93" s="192">
        <f>H93/H$8</f>
        <v>1.6879184670586065E-3</v>
      </c>
      <c r="L93" s="103"/>
    </row>
    <row r="94" spans="1:12" x14ac:dyDescent="0.25">
      <c r="A94" s="193" t="s">
        <v>105</v>
      </c>
      <c r="B94" s="194" t="s">
        <v>105</v>
      </c>
      <c r="C94" s="195">
        <v>6425</v>
      </c>
      <c r="D94" s="195">
        <v>3740</v>
      </c>
      <c r="E94" s="195">
        <v>9163</v>
      </c>
      <c r="F94" s="195">
        <v>6052</v>
      </c>
      <c r="G94" s="195">
        <v>4796</v>
      </c>
      <c r="H94" s="195">
        <v>5279</v>
      </c>
      <c r="I94" s="196">
        <f>IFERROR(H94/G94-1,"-")</f>
        <v>0.10070892410341958</v>
      </c>
      <c r="J94" s="195">
        <f t="shared" si="30"/>
        <v>483</v>
      </c>
      <c r="K94" s="196">
        <f>H94/H$8</f>
        <v>4.536463490277153E-4</v>
      </c>
      <c r="L94" s="103"/>
    </row>
    <row r="95" spans="1:12" x14ac:dyDescent="0.25">
      <c r="A95" s="193" t="s">
        <v>102</v>
      </c>
      <c r="B95" s="194" t="s">
        <v>102</v>
      </c>
      <c r="C95" s="195">
        <v>6953</v>
      </c>
      <c r="D95" s="195">
        <v>3044</v>
      </c>
      <c r="E95" s="195">
        <v>11569</v>
      </c>
      <c r="F95" s="195">
        <v>18004</v>
      </c>
      <c r="G95" s="195">
        <v>15185</v>
      </c>
      <c r="H95" s="195">
        <v>14363</v>
      </c>
      <c r="I95" s="196">
        <f>IFERROR(H95/G95-1,"-")</f>
        <v>-5.4132367467895959E-2</v>
      </c>
      <c r="J95" s="195">
        <f t="shared" si="30"/>
        <v>-822</v>
      </c>
      <c r="K95" s="196">
        <f>H95/H$8</f>
        <v>1.2342721180308913E-3</v>
      </c>
      <c r="L95" s="103"/>
    </row>
    <row r="96" spans="1:12" x14ac:dyDescent="0.25">
      <c r="A96" s="193"/>
      <c r="B96" s="190" t="s">
        <v>109</v>
      </c>
      <c r="C96" s="191">
        <v>20281</v>
      </c>
      <c r="D96" s="191">
        <v>8123</v>
      </c>
      <c r="E96" s="191">
        <v>26954</v>
      </c>
      <c r="F96" s="191">
        <v>32854</v>
      </c>
      <c r="G96" s="191">
        <v>38469</v>
      </c>
      <c r="H96" s="191">
        <v>33797</v>
      </c>
      <c r="I96" s="192">
        <f>IFERROR(H96/G96-1,"-")</f>
        <v>-0.12144843900283342</v>
      </c>
      <c r="J96" s="191">
        <f t="shared" si="30"/>
        <v>-4672</v>
      </c>
      <c r="K96" s="192">
        <f>H96/H$8</f>
        <v>2.9043162830251364E-3</v>
      </c>
      <c r="L96" s="103"/>
    </row>
    <row r="97" spans="1:12" s="74" customFormat="1" x14ac:dyDescent="0.25">
      <c r="A97" s="193"/>
      <c r="B97" s="194" t="s">
        <v>112</v>
      </c>
      <c r="C97" s="195">
        <v>4441</v>
      </c>
      <c r="D97" s="195">
        <v>184</v>
      </c>
      <c r="E97" s="195">
        <v>3964</v>
      </c>
      <c r="F97" s="195">
        <v>5698</v>
      </c>
      <c r="G97" s="195">
        <v>6817</v>
      </c>
      <c r="H97" s="195">
        <v>4991</v>
      </c>
      <c r="I97" s="196">
        <f t="shared" ref="I97:I104" si="31">IFERROR(H97/G97-1,"-")</f>
        <v>-0.26785976235880882</v>
      </c>
      <c r="J97" s="195">
        <f t="shared" si="30"/>
        <v>-1826</v>
      </c>
      <c r="K97" s="196">
        <f t="shared" ref="K97:K104" si="32">H97/H$8</f>
        <v>4.2889731540013773E-4</v>
      </c>
      <c r="L97" s="197"/>
    </row>
    <row r="98" spans="1:12" s="74" customFormat="1" x14ac:dyDescent="0.25">
      <c r="A98" s="193"/>
      <c r="B98" s="194" t="s">
        <v>115</v>
      </c>
      <c r="C98" s="195">
        <v>6467</v>
      </c>
      <c r="D98" s="195">
        <v>2428</v>
      </c>
      <c r="E98" s="195">
        <v>8965</v>
      </c>
      <c r="F98" s="195">
        <v>10891</v>
      </c>
      <c r="G98" s="195">
        <v>12346</v>
      </c>
      <c r="H98" s="195">
        <v>11107</v>
      </c>
      <c r="I98" s="196">
        <f t="shared" si="31"/>
        <v>-0.10035639073384095</v>
      </c>
      <c r="J98" s="195">
        <f t="shared" si="30"/>
        <v>-1239</v>
      </c>
      <c r="K98" s="196">
        <f t="shared" si="32"/>
        <v>9.5447054340800036E-4</v>
      </c>
      <c r="L98" s="197"/>
    </row>
    <row r="99" spans="1:12" x14ac:dyDescent="0.25">
      <c r="A99" s="193"/>
      <c r="B99" s="194" t="s">
        <v>118</v>
      </c>
      <c r="C99" s="195">
        <v>2656</v>
      </c>
      <c r="D99" s="195">
        <v>2456</v>
      </c>
      <c r="E99" s="195">
        <v>3324</v>
      </c>
      <c r="F99" s="195">
        <v>3813</v>
      </c>
      <c r="G99" s="195">
        <v>4348</v>
      </c>
      <c r="H99" s="195">
        <v>3996</v>
      </c>
      <c r="I99" s="196">
        <f t="shared" si="31"/>
        <v>-8.0956761729530813E-2</v>
      </c>
      <c r="J99" s="195">
        <f t="shared" si="30"/>
        <v>-352</v>
      </c>
      <c r="K99" s="196">
        <f t="shared" si="32"/>
        <v>3.4339284158263885E-4</v>
      </c>
      <c r="L99" s="103"/>
    </row>
    <row r="100" spans="1:12" x14ac:dyDescent="0.25">
      <c r="A100" s="193"/>
      <c r="B100" s="194" t="s">
        <v>125</v>
      </c>
      <c r="C100" s="195">
        <v>839</v>
      </c>
      <c r="D100" s="195">
        <v>119</v>
      </c>
      <c r="E100" s="195">
        <v>1745</v>
      </c>
      <c r="F100" s="195">
        <v>1820</v>
      </c>
      <c r="G100" s="195">
        <v>2145</v>
      </c>
      <c r="H100" s="195">
        <v>1358</v>
      </c>
      <c r="I100" s="196">
        <f t="shared" si="31"/>
        <v>-0.36689976689976689</v>
      </c>
      <c r="J100" s="195">
        <f t="shared" si="30"/>
        <v>-787</v>
      </c>
      <c r="K100" s="196">
        <f t="shared" si="32"/>
        <v>1.1669856828559148E-4</v>
      </c>
      <c r="L100" s="103"/>
    </row>
    <row r="101" spans="1:12" x14ac:dyDescent="0.25">
      <c r="A101" s="193"/>
      <c r="B101" s="194" t="s">
        <v>121</v>
      </c>
      <c r="C101" s="195">
        <v>294</v>
      </c>
      <c r="D101" s="195">
        <v>259</v>
      </c>
      <c r="E101" s="195">
        <v>898</v>
      </c>
      <c r="F101" s="195">
        <v>719</v>
      </c>
      <c r="G101" s="195">
        <v>1219</v>
      </c>
      <c r="H101" s="195">
        <v>1352</v>
      </c>
      <c r="I101" s="196">
        <f t="shared" si="31"/>
        <v>0.10910582444626749</v>
      </c>
      <c r="J101" s="195">
        <f t="shared" si="30"/>
        <v>133</v>
      </c>
      <c r="K101" s="196">
        <f t="shared" si="32"/>
        <v>1.1618296341835027E-4</v>
      </c>
      <c r="L101" s="103"/>
    </row>
    <row r="102" spans="1:12" x14ac:dyDescent="0.25">
      <c r="A102" s="193"/>
      <c r="B102" s="194" t="s">
        <v>130</v>
      </c>
      <c r="C102" s="195">
        <v>565</v>
      </c>
      <c r="D102" s="195">
        <v>26</v>
      </c>
      <c r="E102" s="195">
        <v>495</v>
      </c>
      <c r="F102" s="195">
        <v>231</v>
      </c>
      <c r="G102" s="195">
        <v>371</v>
      </c>
      <c r="H102" s="195">
        <v>282</v>
      </c>
      <c r="I102" s="196">
        <f t="shared" si="31"/>
        <v>-0.23989218328840967</v>
      </c>
      <c r="J102" s="195">
        <f t="shared" si="30"/>
        <v>-89</v>
      </c>
      <c r="K102" s="196">
        <f t="shared" si="32"/>
        <v>2.4233428760336375E-5</v>
      </c>
      <c r="L102" s="103"/>
    </row>
    <row r="103" spans="1:12" x14ac:dyDescent="0.25">
      <c r="A103" s="193" t="s">
        <v>146</v>
      </c>
      <c r="B103" s="194" t="s">
        <v>133</v>
      </c>
      <c r="C103" s="195">
        <v>210</v>
      </c>
      <c r="D103" s="195">
        <v>86</v>
      </c>
      <c r="E103" s="195">
        <v>178</v>
      </c>
      <c r="F103" s="195">
        <v>466</v>
      </c>
      <c r="G103" s="195">
        <v>816</v>
      </c>
      <c r="H103" s="195">
        <v>351</v>
      </c>
      <c r="I103" s="196">
        <f t="shared" si="31"/>
        <v>-0.56985294117647056</v>
      </c>
      <c r="J103" s="195">
        <f t="shared" si="30"/>
        <v>-465</v>
      </c>
      <c r="K103" s="196">
        <f t="shared" si="32"/>
        <v>3.0162884733610169E-5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4809</v>
      </c>
      <c r="D104" s="200">
        <f t="shared" ref="D104:H104" si="34">D96-SUM(D97:D103)</f>
        <v>2565</v>
      </c>
      <c r="E104" s="200">
        <f t="shared" si="34"/>
        <v>7385</v>
      </c>
      <c r="F104" s="200">
        <f t="shared" si="34"/>
        <v>9216</v>
      </c>
      <c r="G104" s="200">
        <f t="shared" si="34"/>
        <v>10407</v>
      </c>
      <c r="H104" s="200">
        <f t="shared" si="34"/>
        <v>10360</v>
      </c>
      <c r="I104" s="201">
        <f t="shared" si="31"/>
        <v>-4.5161910252714543E-3</v>
      </c>
      <c r="J104" s="200">
        <f>H104-G104</f>
        <v>-47</v>
      </c>
      <c r="K104" s="201">
        <f t="shared" si="32"/>
        <v>8.9027773743647102E-4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248643</v>
      </c>
      <c r="D106" s="209">
        <v>89205</v>
      </c>
      <c r="E106" s="209">
        <v>419361</v>
      </c>
      <c r="F106" s="209">
        <v>437729</v>
      </c>
      <c r="G106" s="209">
        <v>463774</v>
      </c>
      <c r="H106" s="209">
        <v>472476</v>
      </c>
      <c r="I106" s="210">
        <f>IFERROR(H106/G106-1,"-")</f>
        <v>1.8763449438735202E-2</v>
      </c>
      <c r="J106" s="209">
        <f>H106-G106</f>
        <v>8702</v>
      </c>
      <c r="K106" s="210">
        <f>H106/H$8</f>
        <v>4.0601820875775491E-2</v>
      </c>
      <c r="L106" s="103"/>
    </row>
    <row r="107" spans="1:12" x14ac:dyDescent="0.25">
      <c r="A107" s="193" t="s">
        <v>98</v>
      </c>
      <c r="B107" s="190" t="s">
        <v>99</v>
      </c>
      <c r="C107" s="191">
        <v>42776</v>
      </c>
      <c r="D107" s="191">
        <v>28095</v>
      </c>
      <c r="E107" s="191">
        <v>43928</v>
      </c>
      <c r="F107" s="191">
        <v>61204</v>
      </c>
      <c r="G107" s="191">
        <v>51116</v>
      </c>
      <c r="H107" s="191">
        <v>56731</v>
      </c>
      <c r="I107" s="192">
        <f>IFERROR(H107/G107-1,"-")</f>
        <v>0.10984818843414978</v>
      </c>
      <c r="J107" s="191">
        <f t="shared" ref="J107:J117" si="35">H107-G107</f>
        <v>5615</v>
      </c>
      <c r="K107" s="192">
        <f>H107/H$8</f>
        <v>4.8751299539100809E-3</v>
      </c>
      <c r="L107" s="103"/>
    </row>
    <row r="108" spans="1:12" x14ac:dyDescent="0.25">
      <c r="A108" s="193" t="s">
        <v>105</v>
      </c>
      <c r="B108" s="194" t="s">
        <v>105</v>
      </c>
      <c r="C108" s="195">
        <v>3635</v>
      </c>
      <c r="D108" s="195">
        <v>26724</v>
      </c>
      <c r="E108" s="195">
        <v>19742</v>
      </c>
      <c r="F108" s="195">
        <v>20194</v>
      </c>
      <c r="G108" s="195">
        <v>11088</v>
      </c>
      <c r="H108" s="195">
        <v>17866</v>
      </c>
      <c r="I108" s="196">
        <f>IFERROR(H108/G108-1,"-")</f>
        <v>0.61129148629148622</v>
      </c>
      <c r="J108" s="195">
        <f t="shared" si="35"/>
        <v>6778</v>
      </c>
      <c r="K108" s="196">
        <f>H108/H$8</f>
        <v>1.5352994263552115E-3</v>
      </c>
      <c r="L108" s="103"/>
    </row>
    <row r="109" spans="1:12" x14ac:dyDescent="0.25">
      <c r="A109" s="193" t="s">
        <v>102</v>
      </c>
      <c r="B109" s="194" t="s">
        <v>102</v>
      </c>
      <c r="C109" s="195">
        <v>39141</v>
      </c>
      <c r="D109" s="195">
        <v>1371</v>
      </c>
      <c r="E109" s="195">
        <v>24186</v>
      </c>
      <c r="F109" s="195">
        <v>41010</v>
      </c>
      <c r="G109" s="195">
        <v>40028</v>
      </c>
      <c r="H109" s="195">
        <v>38865</v>
      </c>
      <c r="I109" s="196">
        <f>IFERROR(H109/G109-1,"-")</f>
        <v>-2.9054661736784282E-2</v>
      </c>
      <c r="J109" s="195">
        <f t="shared" si="35"/>
        <v>-1163</v>
      </c>
      <c r="K109" s="196">
        <f>H109/H$8</f>
        <v>3.3398305275548694E-3</v>
      </c>
      <c r="L109" s="103"/>
    </row>
    <row r="110" spans="1:12" x14ac:dyDescent="0.25">
      <c r="A110" s="193"/>
      <c r="B110" s="190" t="s">
        <v>109</v>
      </c>
      <c r="C110" s="191">
        <v>205867</v>
      </c>
      <c r="D110" s="191">
        <v>61110</v>
      </c>
      <c r="E110" s="191">
        <v>375433</v>
      </c>
      <c r="F110" s="191">
        <v>376525</v>
      </c>
      <c r="G110" s="191">
        <v>412658</v>
      </c>
      <c r="H110" s="191">
        <v>415745</v>
      </c>
      <c r="I110" s="192">
        <f>IFERROR(H110/G110-1,"-")</f>
        <v>7.4807710016526752E-3</v>
      </c>
      <c r="J110" s="191">
        <f t="shared" si="35"/>
        <v>3087</v>
      </c>
      <c r="K110" s="192">
        <f>H110/H$8</f>
        <v>3.5726690921865409E-2</v>
      </c>
      <c r="L110" s="103"/>
    </row>
    <row r="111" spans="1:12" s="74" customFormat="1" x14ac:dyDescent="0.25">
      <c r="A111" s="193"/>
      <c r="B111" s="194" t="s">
        <v>112</v>
      </c>
      <c r="C111" s="195">
        <v>117809</v>
      </c>
      <c r="D111" s="195">
        <v>20444</v>
      </c>
      <c r="E111" s="195">
        <v>225017</v>
      </c>
      <c r="F111" s="195">
        <v>221977</v>
      </c>
      <c r="G111" s="195">
        <v>233510</v>
      </c>
      <c r="H111" s="195">
        <v>225925</v>
      </c>
      <c r="I111" s="196">
        <f t="shared" ref="I111:I118" si="36">IFERROR(H111/G111-1,"-")</f>
        <v>-3.2482548927240784E-2</v>
      </c>
      <c r="J111" s="195">
        <f t="shared" si="35"/>
        <v>-7585</v>
      </c>
      <c r="K111" s="196">
        <f t="shared" ref="K111:K118" si="37">H111/H$8</f>
        <v>1.9414671605244665E-2</v>
      </c>
      <c r="L111" s="197"/>
    </row>
    <row r="112" spans="1:12" s="74" customFormat="1" x14ac:dyDescent="0.25">
      <c r="A112" s="193"/>
      <c r="B112" s="194" t="s">
        <v>115</v>
      </c>
      <c r="C112" s="195">
        <v>14803</v>
      </c>
      <c r="D112" s="195">
        <v>12008</v>
      </c>
      <c r="E112" s="195">
        <v>19558</v>
      </c>
      <c r="F112" s="195">
        <v>23428</v>
      </c>
      <c r="G112" s="195">
        <v>21590</v>
      </c>
      <c r="H112" s="195">
        <v>25858</v>
      </c>
      <c r="I112" s="196">
        <f t="shared" si="36"/>
        <v>0.19768411301528488</v>
      </c>
      <c r="J112" s="195">
        <f t="shared" si="35"/>
        <v>4268</v>
      </c>
      <c r="K112" s="196">
        <f t="shared" si="37"/>
        <v>2.222085109520489E-3</v>
      </c>
      <c r="L112" s="197"/>
    </row>
    <row r="113" spans="1:12" x14ac:dyDescent="0.25">
      <c r="A113" s="193"/>
      <c r="B113" s="194" t="s">
        <v>118</v>
      </c>
      <c r="C113" s="195">
        <v>7410</v>
      </c>
      <c r="D113" s="195">
        <v>12873</v>
      </c>
      <c r="E113" s="195">
        <v>22930</v>
      </c>
      <c r="F113" s="195">
        <v>31520</v>
      </c>
      <c r="G113" s="195">
        <v>22968</v>
      </c>
      <c r="H113" s="195">
        <v>33105</v>
      </c>
      <c r="I113" s="196">
        <f t="shared" si="36"/>
        <v>0.44135318704284221</v>
      </c>
      <c r="J113" s="195">
        <f t="shared" si="35"/>
        <v>10137</v>
      </c>
      <c r="K113" s="196">
        <f t="shared" si="37"/>
        <v>2.8448498550033181E-3</v>
      </c>
      <c r="L113" s="103"/>
    </row>
    <row r="114" spans="1:12" x14ac:dyDescent="0.25">
      <c r="A114" s="193"/>
      <c r="B114" s="194" t="s">
        <v>125</v>
      </c>
      <c r="C114" s="195">
        <v>4179</v>
      </c>
      <c r="D114" s="195">
        <v>524</v>
      </c>
      <c r="E114" s="195">
        <v>16272</v>
      </c>
      <c r="F114" s="195">
        <v>13152</v>
      </c>
      <c r="G114" s="195">
        <v>14846</v>
      </c>
      <c r="H114" s="195">
        <v>16041</v>
      </c>
      <c r="I114" s="196">
        <f t="shared" si="36"/>
        <v>8.0493062104270541E-2</v>
      </c>
      <c r="J114" s="195">
        <f t="shared" si="35"/>
        <v>1195</v>
      </c>
      <c r="K114" s="196">
        <f t="shared" si="37"/>
        <v>1.3784696125693466E-3</v>
      </c>
      <c r="L114" s="103"/>
    </row>
    <row r="115" spans="1:12" x14ac:dyDescent="0.25">
      <c r="A115" s="193"/>
      <c r="B115" s="194" t="s">
        <v>121</v>
      </c>
      <c r="C115" s="195">
        <v>5827</v>
      </c>
      <c r="D115" s="195">
        <v>2076</v>
      </c>
      <c r="E115" s="195">
        <v>16342</v>
      </c>
      <c r="F115" s="195">
        <v>12866</v>
      </c>
      <c r="G115" s="195">
        <v>12690</v>
      </c>
      <c r="H115" s="195">
        <v>12951</v>
      </c>
      <c r="I115" s="196">
        <f t="shared" si="36"/>
        <v>2.0567375886524797E-2</v>
      </c>
      <c r="J115" s="195">
        <f t="shared" si="35"/>
        <v>261</v>
      </c>
      <c r="K115" s="196">
        <f t="shared" si="37"/>
        <v>1.112933105940129E-3</v>
      </c>
      <c r="L115" s="103"/>
    </row>
    <row r="116" spans="1:12" x14ac:dyDescent="0.25">
      <c r="A116" s="193"/>
      <c r="B116" s="194" t="s">
        <v>130</v>
      </c>
      <c r="C116" s="195">
        <v>2277</v>
      </c>
      <c r="D116" s="195">
        <v>27</v>
      </c>
      <c r="E116" s="195">
        <v>3256</v>
      </c>
      <c r="F116" s="195">
        <v>5018</v>
      </c>
      <c r="G116" s="195">
        <v>9221</v>
      </c>
      <c r="H116" s="195">
        <v>5426</v>
      </c>
      <c r="I116" s="196">
        <f t="shared" si="36"/>
        <v>-0.41156056826808374</v>
      </c>
      <c r="J116" s="195">
        <f t="shared" si="35"/>
        <v>-3795</v>
      </c>
      <c r="K116" s="196">
        <f t="shared" si="37"/>
        <v>4.6627866827512467E-4</v>
      </c>
      <c r="L116" s="103"/>
    </row>
    <row r="117" spans="1:12" x14ac:dyDescent="0.25">
      <c r="A117" s="193" t="s">
        <v>146</v>
      </c>
      <c r="B117" s="194" t="s">
        <v>133</v>
      </c>
      <c r="C117" s="195">
        <v>7210</v>
      </c>
      <c r="D117" s="195">
        <v>10</v>
      </c>
      <c r="E117" s="195">
        <v>4763</v>
      </c>
      <c r="F117" s="195">
        <v>4123</v>
      </c>
      <c r="G117" s="195">
        <v>8302</v>
      </c>
      <c r="H117" s="195">
        <v>4680</v>
      </c>
      <c r="I117" s="196">
        <f t="shared" si="36"/>
        <v>-0.43628041435798603</v>
      </c>
      <c r="J117" s="195">
        <f t="shared" si="35"/>
        <v>-3622</v>
      </c>
      <c r="K117" s="196">
        <f t="shared" si="37"/>
        <v>4.0217179644813557E-4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46352</v>
      </c>
      <c r="D118" s="200">
        <f t="shared" ref="D118:H118" si="39">D110-SUM(D111:D117)</f>
        <v>13148</v>
      </c>
      <c r="E118" s="200">
        <f t="shared" si="39"/>
        <v>67295</v>
      </c>
      <c r="F118" s="200">
        <f t="shared" si="39"/>
        <v>64441</v>
      </c>
      <c r="G118" s="200">
        <f t="shared" si="39"/>
        <v>89531</v>
      </c>
      <c r="H118" s="200">
        <f t="shared" si="39"/>
        <v>91759</v>
      </c>
      <c r="I118" s="201">
        <f t="shared" si="36"/>
        <v>2.4885235281634221E-2</v>
      </c>
      <c r="J118" s="200">
        <f>H118-G118</f>
        <v>2228</v>
      </c>
      <c r="K118" s="201">
        <f t="shared" si="37"/>
        <v>7.8852311688642034E-3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118261</v>
      </c>
      <c r="D120" s="209">
        <v>66096</v>
      </c>
      <c r="E120" s="209">
        <v>172608</v>
      </c>
      <c r="F120" s="209">
        <v>212843</v>
      </c>
      <c r="G120" s="209">
        <v>223384</v>
      </c>
      <c r="H120" s="209">
        <v>213590</v>
      </c>
      <c r="I120" s="210">
        <f>IFERROR(H120/G120-1,"-")</f>
        <v>-4.3843784693621712E-2</v>
      </c>
      <c r="J120" s="209">
        <f>H120-G120</f>
        <v>-9794</v>
      </c>
      <c r="K120" s="210">
        <f>H120/H$8</f>
        <v>1.83546739323413E-2</v>
      </c>
      <c r="L120" s="103"/>
    </row>
    <row r="121" spans="1:12" x14ac:dyDescent="0.25">
      <c r="A121" s="193" t="s">
        <v>98</v>
      </c>
      <c r="B121" s="190" t="s">
        <v>99</v>
      </c>
      <c r="C121" s="191">
        <v>50965</v>
      </c>
      <c r="D121" s="191">
        <v>37846</v>
      </c>
      <c r="E121" s="191">
        <v>77328</v>
      </c>
      <c r="F121" s="191">
        <v>100548</v>
      </c>
      <c r="G121" s="191">
        <v>98057</v>
      </c>
      <c r="H121" s="191">
        <v>104730</v>
      </c>
      <c r="I121" s="192">
        <f>IFERROR(H121/G121-1,"-")</f>
        <v>6.805225532088488E-2</v>
      </c>
      <c r="J121" s="191">
        <f t="shared" ref="J121:J131" si="40">H121-G121</f>
        <v>6673</v>
      </c>
      <c r="K121" s="192">
        <f>H121/H$8</f>
        <v>8.9998829576951357E-3</v>
      </c>
      <c r="L121" s="103"/>
    </row>
    <row r="122" spans="1:12" x14ac:dyDescent="0.25">
      <c r="A122" s="193" t="s">
        <v>105</v>
      </c>
      <c r="B122" s="194" t="s">
        <v>105</v>
      </c>
      <c r="C122" s="195">
        <v>23473</v>
      </c>
      <c r="D122" s="195">
        <v>17509</v>
      </c>
      <c r="E122" s="195">
        <v>34188</v>
      </c>
      <c r="F122" s="195">
        <v>42430</v>
      </c>
      <c r="G122" s="195">
        <v>38872</v>
      </c>
      <c r="H122" s="195">
        <v>43746</v>
      </c>
      <c r="I122" s="196">
        <f>IFERROR(H122/G122-1,"-")</f>
        <v>0.12538588186869726</v>
      </c>
      <c r="J122" s="195">
        <f t="shared" si="40"/>
        <v>4874</v>
      </c>
      <c r="K122" s="196">
        <f>H122/H$8</f>
        <v>3.7592750870555853E-3</v>
      </c>
      <c r="L122" s="103"/>
    </row>
    <row r="123" spans="1:12" x14ac:dyDescent="0.25">
      <c r="A123" s="193" t="s">
        <v>102</v>
      </c>
      <c r="B123" s="194" t="s">
        <v>102</v>
      </c>
      <c r="C123" s="195">
        <v>27492</v>
      </c>
      <c r="D123" s="195">
        <v>20337</v>
      </c>
      <c r="E123" s="195">
        <v>43140</v>
      </c>
      <c r="F123" s="195">
        <v>58118</v>
      </c>
      <c r="G123" s="195">
        <v>59185</v>
      </c>
      <c r="H123" s="195">
        <v>60984</v>
      </c>
      <c r="I123" s="196">
        <f>IFERROR(H123/G123-1,"-")</f>
        <v>3.0396215257244341E-2</v>
      </c>
      <c r="J123" s="195">
        <f t="shared" si="40"/>
        <v>1799</v>
      </c>
      <c r="K123" s="196">
        <f>H123/H$8</f>
        <v>5.2406078706395513E-3</v>
      </c>
      <c r="L123" s="103"/>
    </row>
    <row r="124" spans="1:12" x14ac:dyDescent="0.25">
      <c r="A124" s="193"/>
      <c r="B124" s="190" t="s">
        <v>109</v>
      </c>
      <c r="C124" s="191">
        <v>67296</v>
      </c>
      <c r="D124" s="191">
        <v>28250</v>
      </c>
      <c r="E124" s="191">
        <v>95280</v>
      </c>
      <c r="F124" s="191">
        <v>112295</v>
      </c>
      <c r="G124" s="191">
        <v>125327</v>
      </c>
      <c r="H124" s="191">
        <v>108860</v>
      </c>
      <c r="I124" s="192">
        <f>IFERROR(H124/G124-1,"-")</f>
        <v>-0.13139227780127183</v>
      </c>
      <c r="J124" s="191">
        <f t="shared" si="40"/>
        <v>-16467</v>
      </c>
      <c r="K124" s="192">
        <f>H124/H$8</f>
        <v>9.3547909746461624E-3</v>
      </c>
      <c r="L124" s="103"/>
    </row>
    <row r="125" spans="1:12" s="74" customFormat="1" x14ac:dyDescent="0.25">
      <c r="A125" s="193"/>
      <c r="B125" s="194" t="s">
        <v>112</v>
      </c>
      <c r="C125" s="195">
        <v>8916</v>
      </c>
      <c r="D125" s="195">
        <v>1142</v>
      </c>
      <c r="E125" s="195">
        <v>13260</v>
      </c>
      <c r="F125" s="195">
        <v>13791</v>
      </c>
      <c r="G125" s="195">
        <v>18876</v>
      </c>
      <c r="H125" s="195">
        <v>13910</v>
      </c>
      <c r="I125" s="196">
        <f t="shared" ref="I125:I132" si="41">IFERROR(H125/G125-1,"-")</f>
        <v>-0.26308539944903586</v>
      </c>
      <c r="J125" s="195">
        <f t="shared" si="40"/>
        <v>-4966</v>
      </c>
      <c r="K125" s="196">
        <f t="shared" ref="K125:K132" si="42">H125/H$8</f>
        <v>1.1953439505541807E-3</v>
      </c>
      <c r="L125" s="197"/>
    </row>
    <row r="126" spans="1:12" s="74" customFormat="1" x14ac:dyDescent="0.25">
      <c r="A126" s="193"/>
      <c r="B126" s="194" t="s">
        <v>115</v>
      </c>
      <c r="C126" s="195">
        <v>8926</v>
      </c>
      <c r="D126" s="195">
        <v>3139</v>
      </c>
      <c r="E126" s="195">
        <v>12962</v>
      </c>
      <c r="F126" s="195">
        <v>19857</v>
      </c>
      <c r="G126" s="195">
        <v>19436</v>
      </c>
      <c r="H126" s="195">
        <v>19100</v>
      </c>
      <c r="I126" s="196">
        <f t="shared" si="41"/>
        <v>-1.7287507717637429E-2</v>
      </c>
      <c r="J126" s="195">
        <f t="shared" si="40"/>
        <v>-336</v>
      </c>
      <c r="K126" s="196">
        <f t="shared" si="42"/>
        <v>1.6413421607178182E-3</v>
      </c>
      <c r="L126" s="197"/>
    </row>
    <row r="127" spans="1:12" x14ac:dyDescent="0.25">
      <c r="A127" s="193"/>
      <c r="B127" s="194" t="s">
        <v>118</v>
      </c>
      <c r="C127" s="195">
        <v>4918</v>
      </c>
      <c r="D127" s="195">
        <v>3684</v>
      </c>
      <c r="E127" s="195">
        <v>8742</v>
      </c>
      <c r="F127" s="195">
        <v>10244</v>
      </c>
      <c r="G127" s="195">
        <v>10055</v>
      </c>
      <c r="H127" s="195">
        <v>8422</v>
      </c>
      <c r="I127" s="196">
        <f t="shared" si="41"/>
        <v>-0.16240676280457489</v>
      </c>
      <c r="J127" s="195">
        <f t="shared" si="40"/>
        <v>-1633</v>
      </c>
      <c r="K127" s="196">
        <f t="shared" si="42"/>
        <v>7.2373736531756365E-4</v>
      </c>
      <c r="L127" s="103"/>
    </row>
    <row r="128" spans="1:12" x14ac:dyDescent="0.25">
      <c r="A128" s="193"/>
      <c r="B128" s="194" t="s">
        <v>125</v>
      </c>
      <c r="C128" s="195">
        <v>1311</v>
      </c>
      <c r="D128" s="195">
        <v>349</v>
      </c>
      <c r="E128" s="195">
        <v>2431</v>
      </c>
      <c r="F128" s="195">
        <v>2613</v>
      </c>
      <c r="G128" s="195">
        <v>2903</v>
      </c>
      <c r="H128" s="195">
        <v>3030</v>
      </c>
      <c r="I128" s="196">
        <f t="shared" si="41"/>
        <v>4.3747847054770972E-2</v>
      </c>
      <c r="J128" s="195">
        <f t="shared" si="40"/>
        <v>127</v>
      </c>
      <c r="K128" s="196">
        <f t="shared" si="42"/>
        <v>2.6038045795680572E-4</v>
      </c>
      <c r="L128" s="103"/>
    </row>
    <row r="129" spans="1:12" x14ac:dyDescent="0.25">
      <c r="A129" s="193"/>
      <c r="B129" s="194" t="s">
        <v>121</v>
      </c>
      <c r="C129" s="195">
        <v>1120</v>
      </c>
      <c r="D129" s="195">
        <v>262</v>
      </c>
      <c r="E129" s="195">
        <v>1734</v>
      </c>
      <c r="F129" s="195">
        <v>2410</v>
      </c>
      <c r="G129" s="195">
        <v>2337</v>
      </c>
      <c r="H129" s="195">
        <v>2212</v>
      </c>
      <c r="I129" s="196">
        <f t="shared" si="41"/>
        <v>-5.3487376979032941E-2</v>
      </c>
      <c r="J129" s="195">
        <f t="shared" si="40"/>
        <v>-125</v>
      </c>
      <c r="K129" s="196">
        <f t="shared" si="42"/>
        <v>1.9008632772292219E-4</v>
      </c>
      <c r="L129" s="103"/>
    </row>
    <row r="130" spans="1:12" x14ac:dyDescent="0.25">
      <c r="A130" s="193"/>
      <c r="B130" s="194" t="s">
        <v>130</v>
      </c>
      <c r="C130" s="195">
        <v>1580</v>
      </c>
      <c r="D130" s="195">
        <v>36</v>
      </c>
      <c r="E130" s="195">
        <v>1281</v>
      </c>
      <c r="F130" s="195">
        <v>1668</v>
      </c>
      <c r="G130" s="195">
        <v>2249</v>
      </c>
      <c r="H130" s="195">
        <v>1570</v>
      </c>
      <c r="I130" s="196">
        <f t="shared" si="41"/>
        <v>-0.30191196087149841</v>
      </c>
      <c r="J130" s="195">
        <f t="shared" si="40"/>
        <v>-679</v>
      </c>
      <c r="K130" s="196">
        <f t="shared" si="42"/>
        <v>1.3491660692811387E-4</v>
      </c>
      <c r="L130" s="103"/>
    </row>
    <row r="131" spans="1:12" x14ac:dyDescent="0.25">
      <c r="A131" s="193" t="s">
        <v>146</v>
      </c>
      <c r="B131" s="194" t="s">
        <v>133</v>
      </c>
      <c r="C131" s="195">
        <v>1898</v>
      </c>
      <c r="D131" s="195">
        <v>202</v>
      </c>
      <c r="E131" s="195">
        <v>1832</v>
      </c>
      <c r="F131" s="195">
        <v>2648</v>
      </c>
      <c r="G131" s="195">
        <v>2968</v>
      </c>
      <c r="H131" s="195">
        <v>2422</v>
      </c>
      <c r="I131" s="196">
        <f t="shared" si="41"/>
        <v>-0.18396226415094341</v>
      </c>
      <c r="J131" s="195">
        <f t="shared" si="40"/>
        <v>-546</v>
      </c>
      <c r="K131" s="196">
        <f t="shared" si="42"/>
        <v>2.0813249807636418E-4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38627</v>
      </c>
      <c r="D132" s="200">
        <f t="shared" ref="D132:H132" si="44">D124-SUM(D125:D131)</f>
        <v>19436</v>
      </c>
      <c r="E132" s="200">
        <f t="shared" si="44"/>
        <v>53038</v>
      </c>
      <c r="F132" s="200">
        <f t="shared" si="44"/>
        <v>59064</v>
      </c>
      <c r="G132" s="200">
        <f t="shared" si="44"/>
        <v>66503</v>
      </c>
      <c r="H132" s="200">
        <f t="shared" si="44"/>
        <v>58194</v>
      </c>
      <c r="I132" s="201">
        <f t="shared" si="41"/>
        <v>-0.12494173195194203</v>
      </c>
      <c r="J132" s="200">
        <f>H132-G132</f>
        <v>-8309</v>
      </c>
      <c r="K132" s="201">
        <f t="shared" si="42"/>
        <v>5.0008516073723934E-3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412691</v>
      </c>
      <c r="D134" s="209">
        <v>89271</v>
      </c>
      <c r="E134" s="209">
        <v>557575</v>
      </c>
      <c r="F134" s="209">
        <v>611263</v>
      </c>
      <c r="G134" s="209">
        <v>671699</v>
      </c>
      <c r="H134" s="209">
        <v>664657</v>
      </c>
      <c r="I134" s="210">
        <f>IFERROR(H134/G134-1,"-")</f>
        <v>-1.0483862563439916E-2</v>
      </c>
      <c r="J134" s="209">
        <f>H134-G134</f>
        <v>-7042</v>
      </c>
      <c r="K134" s="210">
        <f>H134/H$8</f>
        <v>5.7116730707655647E-2</v>
      </c>
      <c r="L134" s="103"/>
    </row>
    <row r="135" spans="1:12" x14ac:dyDescent="0.25">
      <c r="A135" s="193" t="s">
        <v>98</v>
      </c>
      <c r="B135" s="190" t="s">
        <v>99</v>
      </c>
      <c r="C135" s="191">
        <v>9152</v>
      </c>
      <c r="D135" s="191">
        <v>31441</v>
      </c>
      <c r="E135" s="191">
        <v>21674</v>
      </c>
      <c r="F135" s="191">
        <v>30116</v>
      </c>
      <c r="G135" s="191">
        <v>20575</v>
      </c>
      <c r="H135" s="191">
        <v>18459</v>
      </c>
      <c r="I135" s="192">
        <f>IFERROR(H135/G135-1,"-")</f>
        <v>-0.10284325637910086</v>
      </c>
      <c r="J135" s="191">
        <f t="shared" ref="J135:J145" si="45">H135-G135</f>
        <v>-2116</v>
      </c>
      <c r="K135" s="192">
        <f>H135/H$8</f>
        <v>1.5862583740675501E-3</v>
      </c>
      <c r="L135" s="103"/>
    </row>
    <row r="136" spans="1:12" x14ac:dyDescent="0.25">
      <c r="A136" s="193" t="s">
        <v>105</v>
      </c>
      <c r="B136" s="194" t="s">
        <v>105</v>
      </c>
      <c r="C136" s="195">
        <v>5032</v>
      </c>
      <c r="D136" s="195">
        <v>24962</v>
      </c>
      <c r="E136" s="195">
        <v>11305</v>
      </c>
      <c r="F136" s="195">
        <v>17623</v>
      </c>
      <c r="G136" s="195">
        <v>10175</v>
      </c>
      <c r="H136" s="195">
        <v>5071</v>
      </c>
      <c r="I136" s="196">
        <f>IFERROR(H136/G136-1,"-")</f>
        <v>-0.50162162162162161</v>
      </c>
      <c r="J136" s="195">
        <f t="shared" si="45"/>
        <v>-5104</v>
      </c>
      <c r="K136" s="196">
        <f>H136/H$8</f>
        <v>4.3577204696335374E-4</v>
      </c>
      <c r="L136" s="103"/>
    </row>
    <row r="137" spans="1:12" x14ac:dyDescent="0.25">
      <c r="A137" s="193" t="s">
        <v>102</v>
      </c>
      <c r="B137" s="194" t="s">
        <v>102</v>
      </c>
      <c r="C137" s="195">
        <v>4120</v>
      </c>
      <c r="D137" s="195">
        <v>6479</v>
      </c>
      <c r="E137" s="195">
        <v>10369</v>
      </c>
      <c r="F137" s="195">
        <v>12493</v>
      </c>
      <c r="G137" s="195">
        <v>10400</v>
      </c>
      <c r="H137" s="195">
        <v>13388</v>
      </c>
      <c r="I137" s="196">
        <f>IFERROR(H137/G137-1,"-")</f>
        <v>0.28730769230769226</v>
      </c>
      <c r="J137" s="195">
        <f t="shared" si="45"/>
        <v>2988</v>
      </c>
      <c r="K137" s="196">
        <f>H137/H$8</f>
        <v>1.1504863271041964E-3</v>
      </c>
      <c r="L137" s="103"/>
    </row>
    <row r="138" spans="1:12" x14ac:dyDescent="0.25">
      <c r="A138" s="193"/>
      <c r="B138" s="190" t="s">
        <v>109</v>
      </c>
      <c r="C138" s="191">
        <v>403539</v>
      </c>
      <c r="D138" s="191">
        <v>57830</v>
      </c>
      <c r="E138" s="191">
        <v>535901</v>
      </c>
      <c r="F138" s="191">
        <v>581147</v>
      </c>
      <c r="G138" s="191">
        <v>651124</v>
      </c>
      <c r="H138" s="191">
        <v>646198</v>
      </c>
      <c r="I138" s="192">
        <f>IFERROR(H138/G138-1,"-")</f>
        <v>-7.5653792518782792E-3</v>
      </c>
      <c r="J138" s="191">
        <f t="shared" si="45"/>
        <v>-4926</v>
      </c>
      <c r="K138" s="192">
        <f>H138/H$8</f>
        <v>5.5530472333588099E-2</v>
      </c>
      <c r="L138" s="103"/>
    </row>
    <row r="139" spans="1:12" s="74" customFormat="1" x14ac:dyDescent="0.25">
      <c r="A139" s="193"/>
      <c r="B139" s="194" t="s">
        <v>112</v>
      </c>
      <c r="C139" s="195">
        <v>198194</v>
      </c>
      <c r="D139" s="195">
        <v>1455</v>
      </c>
      <c r="E139" s="195">
        <v>223581</v>
      </c>
      <c r="F139" s="195">
        <v>212700</v>
      </c>
      <c r="G139" s="195">
        <v>262405</v>
      </c>
      <c r="H139" s="195">
        <v>281498</v>
      </c>
      <c r="I139" s="196">
        <f t="shared" ref="I139:I146" si="46">IFERROR(H139/G139-1,"-")</f>
        <v>7.2761570854213975E-2</v>
      </c>
      <c r="J139" s="195">
        <f t="shared" si="45"/>
        <v>19093</v>
      </c>
      <c r="K139" s="196">
        <f t="shared" ref="K139:K146" si="47">H139/H$8</f>
        <v>2.4190289819777194E-2</v>
      </c>
      <c r="L139" s="197"/>
    </row>
    <row r="140" spans="1:12" s="74" customFormat="1" x14ac:dyDescent="0.25">
      <c r="A140" s="193"/>
      <c r="B140" s="194" t="s">
        <v>115</v>
      </c>
      <c r="C140" s="195">
        <v>25529</v>
      </c>
      <c r="D140" s="195">
        <v>7418</v>
      </c>
      <c r="E140" s="195">
        <v>42553</v>
      </c>
      <c r="F140" s="195">
        <v>58480</v>
      </c>
      <c r="G140" s="195">
        <v>76969</v>
      </c>
      <c r="H140" s="195">
        <v>66393</v>
      </c>
      <c r="I140" s="196">
        <f t="shared" si="46"/>
        <v>-0.13740596863672383</v>
      </c>
      <c r="J140" s="195">
        <f t="shared" si="45"/>
        <v>-10576</v>
      </c>
      <c r="K140" s="196">
        <f t="shared" si="47"/>
        <v>5.7054256584574926E-3</v>
      </c>
      <c r="L140" s="197"/>
    </row>
    <row r="141" spans="1:12" x14ac:dyDescent="0.25">
      <c r="A141" s="193"/>
      <c r="B141" s="194" t="s">
        <v>118</v>
      </c>
      <c r="C141" s="195">
        <v>22867</v>
      </c>
      <c r="D141" s="195">
        <v>17033</v>
      </c>
      <c r="E141" s="195">
        <v>55413</v>
      </c>
      <c r="F141" s="195">
        <v>54733</v>
      </c>
      <c r="G141" s="195">
        <v>60781</v>
      </c>
      <c r="H141" s="195">
        <v>52750</v>
      </c>
      <c r="I141" s="196">
        <f t="shared" si="46"/>
        <v>-0.13213010644773859</v>
      </c>
      <c r="J141" s="195">
        <f t="shared" si="45"/>
        <v>-8031</v>
      </c>
      <c r="K141" s="196">
        <f t="shared" si="47"/>
        <v>4.5330261244955448E-3</v>
      </c>
      <c r="L141" s="103"/>
    </row>
    <row r="142" spans="1:12" x14ac:dyDescent="0.25">
      <c r="A142" s="193"/>
      <c r="B142" s="194" t="s">
        <v>125</v>
      </c>
      <c r="C142" s="195">
        <v>5400</v>
      </c>
      <c r="D142" s="195">
        <v>485</v>
      </c>
      <c r="E142" s="195">
        <v>18840</v>
      </c>
      <c r="F142" s="195">
        <v>21514</v>
      </c>
      <c r="G142" s="195">
        <v>21704</v>
      </c>
      <c r="H142" s="195">
        <v>17245</v>
      </c>
      <c r="I142" s="196">
        <f t="shared" si="46"/>
        <v>-0.20544600073719133</v>
      </c>
      <c r="J142" s="195">
        <f t="shared" si="45"/>
        <v>-4459</v>
      </c>
      <c r="K142" s="196">
        <f t="shared" si="47"/>
        <v>1.4819343225957475E-3</v>
      </c>
      <c r="L142" s="103"/>
    </row>
    <row r="143" spans="1:12" x14ac:dyDescent="0.25">
      <c r="A143" s="193"/>
      <c r="B143" s="194" t="s">
        <v>121</v>
      </c>
      <c r="C143" s="195">
        <v>6566</v>
      </c>
      <c r="D143" s="195">
        <v>1536</v>
      </c>
      <c r="E143" s="195">
        <v>11736</v>
      </c>
      <c r="F143" s="195">
        <v>12232</v>
      </c>
      <c r="G143" s="195">
        <v>14905</v>
      </c>
      <c r="H143" s="195">
        <v>11093</v>
      </c>
      <c r="I143" s="196">
        <f t="shared" si="46"/>
        <v>-0.2557531029855753</v>
      </c>
      <c r="J143" s="195">
        <f t="shared" si="45"/>
        <v>-3812</v>
      </c>
      <c r="K143" s="196">
        <f t="shared" si="47"/>
        <v>9.5326746538443752E-4</v>
      </c>
      <c r="L143" s="103"/>
    </row>
    <row r="144" spans="1:12" x14ac:dyDescent="0.25">
      <c r="A144" s="193"/>
      <c r="B144" s="194" t="s">
        <v>130</v>
      </c>
      <c r="C144" s="195">
        <v>15280</v>
      </c>
      <c r="D144" s="195">
        <v>134</v>
      </c>
      <c r="E144" s="195">
        <v>13653</v>
      </c>
      <c r="F144" s="195">
        <v>18403</v>
      </c>
      <c r="G144" s="195">
        <v>15998</v>
      </c>
      <c r="H144" s="195">
        <v>17546</v>
      </c>
      <c r="I144" s="196">
        <f t="shared" si="46"/>
        <v>9.676209526190771E-2</v>
      </c>
      <c r="J144" s="195">
        <f t="shared" si="45"/>
        <v>1548</v>
      </c>
      <c r="K144" s="196">
        <f t="shared" si="47"/>
        <v>1.5078005001023477E-3</v>
      </c>
      <c r="L144" s="103"/>
    </row>
    <row r="145" spans="1:12" x14ac:dyDescent="0.25">
      <c r="A145" s="193" t="s">
        <v>146</v>
      </c>
      <c r="B145" s="194" t="s">
        <v>133</v>
      </c>
      <c r="C145" s="195">
        <v>28780</v>
      </c>
      <c r="D145" s="195">
        <v>160</v>
      </c>
      <c r="E145" s="195">
        <v>6339</v>
      </c>
      <c r="F145" s="195">
        <v>12385</v>
      </c>
      <c r="G145" s="195">
        <v>10373</v>
      </c>
      <c r="H145" s="195">
        <v>8526</v>
      </c>
      <c r="I145" s="196">
        <f t="shared" si="46"/>
        <v>-0.17805842090041457</v>
      </c>
      <c r="J145" s="195">
        <f t="shared" si="45"/>
        <v>-1847</v>
      </c>
      <c r="K145" s="196">
        <f t="shared" si="47"/>
        <v>7.3267451634974443E-4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100923</v>
      </c>
      <c r="D146" s="200">
        <f t="shared" ref="D146:H146" si="49">D138-SUM(D139:D145)</f>
        <v>29609</v>
      </c>
      <c r="E146" s="200">
        <f t="shared" si="49"/>
        <v>163786</v>
      </c>
      <c r="F146" s="200">
        <f t="shared" si="49"/>
        <v>190700</v>
      </c>
      <c r="G146" s="200">
        <f t="shared" si="49"/>
        <v>187989</v>
      </c>
      <c r="H146" s="200">
        <f t="shared" si="49"/>
        <v>191147</v>
      </c>
      <c r="I146" s="201">
        <f t="shared" si="46"/>
        <v>1.6798855252168954E-2</v>
      </c>
      <c r="J146" s="200">
        <f>H146-G146</f>
        <v>3158</v>
      </c>
      <c r="K146" s="201">
        <f t="shared" si="47"/>
        <v>1.6426053926425592E-2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167308</v>
      </c>
      <c r="D148" s="209">
        <v>41283</v>
      </c>
      <c r="E148" s="209">
        <v>199320</v>
      </c>
      <c r="F148" s="209">
        <v>293696</v>
      </c>
      <c r="G148" s="209">
        <v>266547</v>
      </c>
      <c r="H148" s="209">
        <v>253930</v>
      </c>
      <c r="I148" s="210">
        <f>IFERROR(H148/G148-1,"-")</f>
        <v>-4.7334991577470342E-2</v>
      </c>
      <c r="J148" s="209">
        <f>H148-G148</f>
        <v>-12617</v>
      </c>
      <c r="K148" s="210">
        <f>H148/H$8</f>
        <v>2.1821257323092962E-2</v>
      </c>
      <c r="L148" s="103"/>
    </row>
    <row r="149" spans="1:12" x14ac:dyDescent="0.25">
      <c r="A149" s="193" t="s">
        <v>98</v>
      </c>
      <c r="B149" s="190" t="s">
        <v>99</v>
      </c>
      <c r="C149" s="191">
        <v>54412</v>
      </c>
      <c r="D149" s="191">
        <v>21796</v>
      </c>
      <c r="E149" s="191">
        <v>70160</v>
      </c>
      <c r="F149" s="191">
        <v>101701</v>
      </c>
      <c r="G149" s="191">
        <v>86501</v>
      </c>
      <c r="H149" s="191">
        <v>83562</v>
      </c>
      <c r="I149" s="192">
        <f>IFERROR(H149/G149-1,"-")</f>
        <v>-3.3976485820973124E-2</v>
      </c>
      <c r="J149" s="191">
        <f t="shared" ref="J149:J159" si="50">H149-G149</f>
        <v>-2939</v>
      </c>
      <c r="K149" s="192">
        <f>H149/H$8</f>
        <v>7.1808289860681848E-3</v>
      </c>
      <c r="L149" s="103"/>
    </row>
    <row r="150" spans="1:12" x14ac:dyDescent="0.25">
      <c r="A150" s="193" t="s">
        <v>105</v>
      </c>
      <c r="B150" s="194" t="s">
        <v>105</v>
      </c>
      <c r="C150" s="195">
        <v>21621</v>
      </c>
      <c r="D150" s="195">
        <v>18633</v>
      </c>
      <c r="E150" s="195">
        <v>39499</v>
      </c>
      <c r="F150" s="195">
        <v>68488</v>
      </c>
      <c r="G150" s="195">
        <v>60308</v>
      </c>
      <c r="H150" s="195">
        <v>56146</v>
      </c>
      <c r="I150" s="196">
        <f>IFERROR(H150/G150-1,"-")</f>
        <v>-6.9012402997943867E-2</v>
      </c>
      <c r="J150" s="195">
        <f t="shared" si="50"/>
        <v>-4162</v>
      </c>
      <c r="K150" s="196">
        <f>H150/H$8</f>
        <v>4.8248584793540638E-3</v>
      </c>
      <c r="L150" s="103"/>
    </row>
    <row r="151" spans="1:12" x14ac:dyDescent="0.25">
      <c r="A151" s="193" t="s">
        <v>102</v>
      </c>
      <c r="B151" s="194" t="s">
        <v>102</v>
      </c>
      <c r="C151" s="195">
        <v>32791</v>
      </c>
      <c r="D151" s="195">
        <v>3163</v>
      </c>
      <c r="E151" s="195">
        <v>30661</v>
      </c>
      <c r="F151" s="195">
        <v>33213</v>
      </c>
      <c r="G151" s="195">
        <v>26193</v>
      </c>
      <c r="H151" s="195">
        <v>27416</v>
      </c>
      <c r="I151" s="196">
        <f>IFERROR(H151/G151-1,"-")</f>
        <v>4.6691864238536995E-2</v>
      </c>
      <c r="J151" s="195">
        <f t="shared" si="50"/>
        <v>1223</v>
      </c>
      <c r="K151" s="196">
        <f>H151/H$8</f>
        <v>2.3559705067141205E-3</v>
      </c>
      <c r="L151" s="103"/>
    </row>
    <row r="152" spans="1:12" x14ac:dyDescent="0.25">
      <c r="A152" s="193"/>
      <c r="B152" s="190" t="s">
        <v>109</v>
      </c>
      <c r="C152" s="191">
        <v>112896</v>
      </c>
      <c r="D152" s="191">
        <v>19487</v>
      </c>
      <c r="E152" s="191">
        <v>129160</v>
      </c>
      <c r="F152" s="191">
        <v>191995</v>
      </c>
      <c r="G152" s="191">
        <v>180046</v>
      </c>
      <c r="H152" s="191">
        <v>170368</v>
      </c>
      <c r="I152" s="192">
        <f>IFERROR(H152/G152-1,"-")</f>
        <v>-5.375292980682711E-2</v>
      </c>
      <c r="J152" s="191">
        <f t="shared" si="50"/>
        <v>-9678</v>
      </c>
      <c r="K152" s="192">
        <f>H152/H$8</f>
        <v>1.4640428337024778E-2</v>
      </c>
      <c r="L152" s="103"/>
    </row>
    <row r="153" spans="1:12" s="74" customFormat="1" x14ac:dyDescent="0.25">
      <c r="A153" s="193"/>
      <c r="B153" s="194" t="s">
        <v>112</v>
      </c>
      <c r="C153" s="195">
        <v>26513</v>
      </c>
      <c r="D153" s="195">
        <v>589</v>
      </c>
      <c r="E153" s="195">
        <v>45380</v>
      </c>
      <c r="F153" s="195">
        <v>75704</v>
      </c>
      <c r="G153" s="195">
        <v>63759</v>
      </c>
      <c r="H153" s="195">
        <v>37001</v>
      </c>
      <c r="I153" s="196">
        <f t="shared" ref="I153:I160" si="51">IFERROR(H153/G153-1,"-")</f>
        <v>-0.41967408522718364</v>
      </c>
      <c r="J153" s="195">
        <f t="shared" si="50"/>
        <v>-26758</v>
      </c>
      <c r="K153" s="196">
        <f t="shared" ref="K153:K160" si="52">H153/H$8</f>
        <v>3.1796492821319368E-3</v>
      </c>
      <c r="L153" s="197"/>
    </row>
    <row r="154" spans="1:12" s="74" customFormat="1" x14ac:dyDescent="0.25">
      <c r="A154" s="193"/>
      <c r="B154" s="194" t="s">
        <v>115</v>
      </c>
      <c r="C154" s="195">
        <v>44172</v>
      </c>
      <c r="D154" s="195">
        <v>6986</v>
      </c>
      <c r="E154" s="195">
        <v>38938</v>
      </c>
      <c r="F154" s="195">
        <v>45445</v>
      </c>
      <c r="G154" s="195">
        <v>48553</v>
      </c>
      <c r="H154" s="195">
        <v>44755</v>
      </c>
      <c r="I154" s="196">
        <f t="shared" si="51"/>
        <v>-7.8223796675797597E-2</v>
      </c>
      <c r="J154" s="195">
        <f t="shared" si="50"/>
        <v>-3798</v>
      </c>
      <c r="K154" s="196">
        <f t="shared" si="52"/>
        <v>3.8459826388966469E-3</v>
      </c>
      <c r="L154" s="197"/>
    </row>
    <row r="155" spans="1:12" x14ac:dyDescent="0.25">
      <c r="A155" s="193"/>
      <c r="B155" s="194" t="s">
        <v>118</v>
      </c>
      <c r="C155" s="195">
        <v>11693</v>
      </c>
      <c r="D155" s="195">
        <v>3756</v>
      </c>
      <c r="E155" s="195">
        <v>11470</v>
      </c>
      <c r="F155" s="195">
        <v>23043</v>
      </c>
      <c r="G155" s="195">
        <v>15157</v>
      </c>
      <c r="H155" s="195">
        <v>41588</v>
      </c>
      <c r="I155" s="196">
        <f t="shared" si="51"/>
        <v>1.7438147390644585</v>
      </c>
      <c r="J155" s="195">
        <f t="shared" si="50"/>
        <v>26431</v>
      </c>
      <c r="K155" s="196">
        <f t="shared" si="52"/>
        <v>3.5738292031378335E-3</v>
      </c>
      <c r="L155" s="103"/>
    </row>
    <row r="156" spans="1:12" x14ac:dyDescent="0.25">
      <c r="A156" s="193"/>
      <c r="B156" s="194" t="s">
        <v>125</v>
      </c>
      <c r="C156" s="195">
        <v>2314</v>
      </c>
      <c r="D156" s="195">
        <v>683</v>
      </c>
      <c r="E156" s="195">
        <v>2732</v>
      </c>
      <c r="F156" s="195">
        <v>4393</v>
      </c>
      <c r="G156" s="195">
        <v>5911</v>
      </c>
      <c r="H156" s="195">
        <v>5306</v>
      </c>
      <c r="I156" s="196">
        <f t="shared" si="51"/>
        <v>-0.10235154796142787</v>
      </c>
      <c r="J156" s="195">
        <f t="shared" si="50"/>
        <v>-605</v>
      </c>
      <c r="K156" s="196">
        <f t="shared" si="52"/>
        <v>4.5596657093030068E-4</v>
      </c>
      <c r="L156" s="103"/>
    </row>
    <row r="157" spans="1:12" x14ac:dyDescent="0.25">
      <c r="A157" s="193"/>
      <c r="B157" s="194" t="s">
        <v>121</v>
      </c>
      <c r="C157" s="195">
        <v>5589</v>
      </c>
      <c r="D157" s="195">
        <v>796</v>
      </c>
      <c r="E157" s="195">
        <v>7995</v>
      </c>
      <c r="F157" s="195">
        <v>9929</v>
      </c>
      <c r="G157" s="195">
        <v>7504</v>
      </c>
      <c r="H157" s="195">
        <v>6384</v>
      </c>
      <c r="I157" s="196">
        <f t="shared" si="51"/>
        <v>-0.14925373134328357</v>
      </c>
      <c r="J157" s="195">
        <f t="shared" si="50"/>
        <v>-1120</v>
      </c>
      <c r="K157" s="196">
        <f t="shared" si="52"/>
        <v>5.4860357874463625E-4</v>
      </c>
      <c r="L157" s="103"/>
    </row>
    <row r="158" spans="1:12" x14ac:dyDescent="0.25">
      <c r="A158" s="193"/>
      <c r="B158" s="194" t="s">
        <v>130</v>
      </c>
      <c r="C158" s="195">
        <v>2769</v>
      </c>
      <c r="D158" s="195">
        <v>184</v>
      </c>
      <c r="E158" s="195">
        <v>1211</v>
      </c>
      <c r="F158" s="195">
        <v>2462</v>
      </c>
      <c r="G158" s="195">
        <v>2062</v>
      </c>
      <c r="H158" s="195">
        <v>1565</v>
      </c>
      <c r="I158" s="196">
        <f t="shared" si="51"/>
        <v>-0.24102812803103779</v>
      </c>
      <c r="J158" s="195">
        <f t="shared" si="50"/>
        <v>-497</v>
      </c>
      <c r="K158" s="196">
        <f t="shared" si="52"/>
        <v>1.3448693620541285E-4</v>
      </c>
      <c r="L158" s="103"/>
    </row>
    <row r="159" spans="1:12" x14ac:dyDescent="0.25">
      <c r="A159" s="193" t="s">
        <v>146</v>
      </c>
      <c r="B159" s="194" t="s">
        <v>133</v>
      </c>
      <c r="C159" s="195">
        <v>3726</v>
      </c>
      <c r="D159" s="195">
        <v>55</v>
      </c>
      <c r="E159" s="195">
        <v>2465</v>
      </c>
      <c r="F159" s="195">
        <v>3806</v>
      </c>
      <c r="G159" s="195">
        <v>3615</v>
      </c>
      <c r="H159" s="195">
        <v>2618</v>
      </c>
      <c r="I159" s="196">
        <f t="shared" si="51"/>
        <v>-0.27579529737206088</v>
      </c>
      <c r="J159" s="195">
        <f t="shared" si="50"/>
        <v>-997</v>
      </c>
      <c r="K159" s="196">
        <f t="shared" si="52"/>
        <v>2.2497559040624335E-4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16120</v>
      </c>
      <c r="D160" s="200">
        <f t="shared" ref="D160:H160" si="54">D152-SUM(D153:D159)</f>
        <v>6438</v>
      </c>
      <c r="E160" s="200">
        <f t="shared" si="54"/>
        <v>18969</v>
      </c>
      <c r="F160" s="200">
        <f t="shared" si="54"/>
        <v>27213</v>
      </c>
      <c r="G160" s="200">
        <f t="shared" si="54"/>
        <v>33485</v>
      </c>
      <c r="H160" s="200">
        <f t="shared" si="54"/>
        <v>31151</v>
      </c>
      <c r="I160" s="201">
        <f t="shared" si="51"/>
        <v>-6.970285202329396E-2</v>
      </c>
      <c r="J160" s="200">
        <f>H160-G160</f>
        <v>-2334</v>
      </c>
      <c r="K160" s="201">
        <f t="shared" si="52"/>
        <v>2.6769345365717672E-3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A3A3-C69E-4131-8173-4E0F884A938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98548-5B24-4C15-B808-6A41D334DDE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2EA1-B866-4440-9A09-3FF8F458EAA4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abril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86160</v>
      </c>
      <c r="F7" s="87">
        <v>425687</v>
      </c>
      <c r="G7" s="87">
        <v>445687</v>
      </c>
      <c r="H7" s="87">
        <v>437150</v>
      </c>
      <c r="I7" s="87">
        <v>458510</v>
      </c>
      <c r="J7" s="88">
        <f>I7/H7-1</f>
        <v>4.8861946700217374E-2</v>
      </c>
      <c r="K7" s="87">
        <f>I7-H7</f>
        <v>21360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32795</v>
      </c>
      <c r="F8" s="19">
        <v>166226</v>
      </c>
      <c r="G8" s="19">
        <v>167625</v>
      </c>
      <c r="H8" s="19">
        <v>158852</v>
      </c>
      <c r="I8" s="19">
        <v>165261</v>
      </c>
      <c r="J8" s="20">
        <f t="shared" ref="J8:J63" si="0">I8/H8-1</f>
        <v>4.0345730617178166E-2</v>
      </c>
      <c r="K8" s="19">
        <f t="shared" ref="K8:K50" si="1">I8-H8</f>
        <v>6409</v>
      </c>
      <c r="L8" s="21">
        <f t="shared" ref="L8:L17" si="2">I8/$I$7</f>
        <v>0.36043052496128763</v>
      </c>
      <c r="P8" s="89"/>
    </row>
    <row r="9" spans="2:16" x14ac:dyDescent="0.25">
      <c r="B9" s="22"/>
      <c r="C9" s="23"/>
      <c r="D9" s="24" t="s">
        <v>47</v>
      </c>
      <c r="E9" s="25">
        <v>13736</v>
      </c>
      <c r="F9" s="25">
        <v>110839</v>
      </c>
      <c r="G9" s="25">
        <v>112901</v>
      </c>
      <c r="H9" s="25">
        <v>113542</v>
      </c>
      <c r="I9" s="25">
        <v>115519</v>
      </c>
      <c r="J9" s="80">
        <f t="shared" si="0"/>
        <v>1.7412058973771849E-2</v>
      </c>
      <c r="K9" s="25">
        <f t="shared" si="1"/>
        <v>1977</v>
      </c>
      <c r="L9" s="81">
        <f t="shared" si="2"/>
        <v>0.25194434145383959</v>
      </c>
      <c r="P9" s="89"/>
    </row>
    <row r="10" spans="2:16" x14ac:dyDescent="0.25">
      <c r="B10" s="22"/>
      <c r="C10" s="23"/>
      <c r="D10" s="24" t="s">
        <v>48</v>
      </c>
      <c r="E10" s="25">
        <v>596</v>
      </c>
      <c r="F10" s="25">
        <v>2979</v>
      </c>
      <c r="G10" s="25">
        <v>4452</v>
      </c>
      <c r="H10" s="25">
        <v>3875</v>
      </c>
      <c r="I10" s="25">
        <v>3213</v>
      </c>
      <c r="J10" s="80">
        <f t="shared" si="0"/>
        <v>-0.17083870967741932</v>
      </c>
      <c r="K10" s="25">
        <f t="shared" si="1"/>
        <v>-662</v>
      </c>
      <c r="L10" s="81">
        <f t="shared" si="2"/>
        <v>7.007480752873438E-3</v>
      </c>
      <c r="P10" s="89"/>
    </row>
    <row r="11" spans="2:16" x14ac:dyDescent="0.25">
      <c r="B11" s="22"/>
      <c r="C11" s="23"/>
      <c r="D11" s="24" t="s">
        <v>49</v>
      </c>
      <c r="E11" s="25">
        <v>3629</v>
      </c>
      <c r="F11" s="25">
        <v>13123</v>
      </c>
      <c r="G11" s="25">
        <v>11699</v>
      </c>
      <c r="H11" s="25">
        <v>17811</v>
      </c>
      <c r="I11" s="25">
        <v>15445</v>
      </c>
      <c r="J11" s="80">
        <f t="shared" si="0"/>
        <v>-0.13283925663915552</v>
      </c>
      <c r="K11" s="25">
        <f t="shared" si="1"/>
        <v>-2366</v>
      </c>
      <c r="L11" s="81">
        <f t="shared" si="2"/>
        <v>3.3685197705611652E-2</v>
      </c>
      <c r="P11" s="89"/>
    </row>
    <row r="12" spans="2:16" x14ac:dyDescent="0.25">
      <c r="B12" s="22"/>
      <c r="C12" s="23"/>
      <c r="D12" s="24" t="s">
        <v>50</v>
      </c>
      <c r="E12" s="25">
        <v>8112</v>
      </c>
      <c r="F12" s="25">
        <v>60780</v>
      </c>
      <c r="G12" s="25">
        <v>65148</v>
      </c>
      <c r="H12" s="25">
        <v>66545</v>
      </c>
      <c r="I12" s="25">
        <v>76454</v>
      </c>
      <c r="J12" s="80">
        <f t="shared" si="0"/>
        <v>0.14890675482756022</v>
      </c>
      <c r="K12" s="25">
        <f t="shared" si="1"/>
        <v>9909</v>
      </c>
      <c r="L12" s="81">
        <f t="shared" si="2"/>
        <v>0.16674445486467035</v>
      </c>
      <c r="P12" s="89"/>
    </row>
    <row r="13" spans="2:16" x14ac:dyDescent="0.25">
      <c r="B13" s="22"/>
      <c r="C13" s="23"/>
      <c r="D13" s="24" t="s">
        <v>51</v>
      </c>
      <c r="E13" s="25">
        <v>1830</v>
      </c>
      <c r="F13" s="25">
        <v>4075</v>
      </c>
      <c r="G13" s="25">
        <v>5170</v>
      </c>
      <c r="H13" s="25">
        <v>5054</v>
      </c>
      <c r="I13" s="25">
        <v>4308</v>
      </c>
      <c r="J13" s="80">
        <f t="shared" si="0"/>
        <v>-0.147605856747131</v>
      </c>
      <c r="K13" s="25">
        <f t="shared" si="1"/>
        <v>-746</v>
      </c>
      <c r="L13" s="81">
        <f t="shared" si="2"/>
        <v>9.395651130836841E-3</v>
      </c>
      <c r="P13" s="89"/>
    </row>
    <row r="14" spans="2:16" x14ac:dyDescent="0.25">
      <c r="B14" s="22"/>
      <c r="C14" s="23"/>
      <c r="D14" s="24" t="s">
        <v>52</v>
      </c>
      <c r="E14" s="25">
        <v>5874</v>
      </c>
      <c r="F14" s="25">
        <v>16329</v>
      </c>
      <c r="G14" s="25">
        <v>26292</v>
      </c>
      <c r="H14" s="25">
        <v>20460</v>
      </c>
      <c r="I14" s="25">
        <v>24747</v>
      </c>
      <c r="J14" s="80">
        <f t="shared" si="0"/>
        <v>0.20953079178885625</v>
      </c>
      <c r="K14" s="25">
        <f t="shared" si="1"/>
        <v>4287</v>
      </c>
      <c r="L14" s="81">
        <f t="shared" si="2"/>
        <v>5.3972650541972915E-2</v>
      </c>
      <c r="P14" s="89"/>
    </row>
    <row r="15" spans="2:16" x14ac:dyDescent="0.25">
      <c r="B15" s="22"/>
      <c r="C15" s="23"/>
      <c r="D15" s="24" t="s">
        <v>53</v>
      </c>
      <c r="E15" s="25">
        <v>9597</v>
      </c>
      <c r="F15" s="25">
        <v>17340</v>
      </c>
      <c r="G15" s="25">
        <v>19154</v>
      </c>
      <c r="H15" s="25">
        <v>19029</v>
      </c>
      <c r="I15" s="25">
        <v>20857</v>
      </c>
      <c r="J15" s="80">
        <f t="shared" si="0"/>
        <v>9.6063902464659234E-2</v>
      </c>
      <c r="K15" s="25">
        <f t="shared" si="1"/>
        <v>1828</v>
      </c>
      <c r="L15" s="81">
        <f t="shared" si="2"/>
        <v>4.5488648012038994E-2</v>
      </c>
      <c r="P15" s="89"/>
    </row>
    <row r="16" spans="2:16" x14ac:dyDescent="0.25">
      <c r="B16" s="22"/>
      <c r="C16" s="23"/>
      <c r="D16" s="24" t="s">
        <v>54</v>
      </c>
      <c r="E16" s="25">
        <v>6463</v>
      </c>
      <c r="F16" s="25">
        <v>23894</v>
      </c>
      <c r="G16" s="25">
        <v>23484</v>
      </c>
      <c r="H16" s="25">
        <v>22205</v>
      </c>
      <c r="I16" s="25">
        <v>23503</v>
      </c>
      <c r="J16" s="80">
        <f t="shared" si="0"/>
        <v>5.845530285971634E-2</v>
      </c>
      <c r="K16" s="25">
        <f t="shared" si="1"/>
        <v>1298</v>
      </c>
      <c r="L16" s="81">
        <f t="shared" si="2"/>
        <v>5.1259514514405358E-2</v>
      </c>
      <c r="P16" s="89"/>
    </row>
    <row r="17" spans="2:16" x14ac:dyDescent="0.25">
      <c r="B17" s="22"/>
      <c r="C17" s="28"/>
      <c r="D17" s="29" t="s">
        <v>55</v>
      </c>
      <c r="E17" s="90">
        <v>3528</v>
      </c>
      <c r="F17" s="90">
        <v>10102</v>
      </c>
      <c r="G17" s="90">
        <v>9762</v>
      </c>
      <c r="H17" s="90">
        <v>9777</v>
      </c>
      <c r="I17" s="90">
        <v>9203</v>
      </c>
      <c r="J17" s="31">
        <f t="shared" si="0"/>
        <v>-5.87092155057789E-2</v>
      </c>
      <c r="K17" s="90">
        <f t="shared" si="1"/>
        <v>-574</v>
      </c>
      <c r="L17" s="58">
        <f t="shared" si="2"/>
        <v>2.0071536062463195E-2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98256</v>
      </c>
      <c r="F18" s="87">
        <v>492922</v>
      </c>
      <c r="G18" s="87">
        <v>515139</v>
      </c>
      <c r="H18" s="87">
        <v>522346</v>
      </c>
      <c r="I18" s="87">
        <v>527853</v>
      </c>
      <c r="J18" s="88">
        <f t="shared" si="0"/>
        <v>1.0542820276215448E-2</v>
      </c>
      <c r="K18" s="87">
        <f t="shared" si="1"/>
        <v>5507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38183</v>
      </c>
      <c r="F19" s="34">
        <v>193762</v>
      </c>
      <c r="G19" s="34">
        <v>195829</v>
      </c>
      <c r="H19" s="34">
        <v>193488</v>
      </c>
      <c r="I19" s="34">
        <v>193477</v>
      </c>
      <c r="J19" s="35">
        <f t="shared" si="0"/>
        <v>-5.685107086739194E-5</v>
      </c>
      <c r="K19" s="34">
        <f t="shared" si="1"/>
        <v>-11</v>
      </c>
      <c r="L19" s="21">
        <f t="shared" si="3"/>
        <v>0.36653575900866342</v>
      </c>
    </row>
    <row r="20" spans="2:16" x14ac:dyDescent="0.25">
      <c r="B20" s="22"/>
      <c r="C20" s="36"/>
      <c r="D20" s="4" t="s">
        <v>47</v>
      </c>
      <c r="E20" s="37">
        <v>16433</v>
      </c>
      <c r="F20" s="37">
        <v>130288</v>
      </c>
      <c r="G20" s="37">
        <v>133258</v>
      </c>
      <c r="H20" s="37">
        <v>137876</v>
      </c>
      <c r="I20" s="37">
        <v>134198</v>
      </c>
      <c r="J20" s="91">
        <f t="shared" si="0"/>
        <v>-2.6676143781368733E-2</v>
      </c>
      <c r="K20" s="37">
        <f t="shared" si="1"/>
        <v>-3678</v>
      </c>
      <c r="L20" s="81">
        <f>I20/$I$18</f>
        <v>0.25423365974996825</v>
      </c>
    </row>
    <row r="21" spans="2:16" x14ac:dyDescent="0.25">
      <c r="B21" s="22"/>
      <c r="C21" s="36"/>
      <c r="D21" s="4" t="s">
        <v>48</v>
      </c>
      <c r="E21" s="37">
        <v>736</v>
      </c>
      <c r="F21" s="37">
        <v>3250</v>
      </c>
      <c r="G21" s="37">
        <v>4811</v>
      </c>
      <c r="H21" s="37">
        <v>4200</v>
      </c>
      <c r="I21" s="37">
        <v>3595</v>
      </c>
      <c r="J21" s="91">
        <f t="shared" si="0"/>
        <v>-0.14404761904761909</v>
      </c>
      <c r="K21" s="37">
        <f t="shared" si="1"/>
        <v>-605</v>
      </c>
      <c r="L21" s="81">
        <f t="shared" ref="L21:L28" si="4">I21/$I$18</f>
        <v>6.8106082564653413E-3</v>
      </c>
    </row>
    <row r="22" spans="2:16" x14ac:dyDescent="0.25">
      <c r="B22" s="22"/>
      <c r="C22" s="36"/>
      <c r="D22" s="4" t="s">
        <v>49</v>
      </c>
      <c r="E22" s="37">
        <v>4383</v>
      </c>
      <c r="F22" s="37">
        <v>14831</v>
      </c>
      <c r="G22" s="37">
        <v>12889</v>
      </c>
      <c r="H22" s="37">
        <v>21017</v>
      </c>
      <c r="I22" s="37">
        <v>17549</v>
      </c>
      <c r="J22" s="91">
        <f t="shared" si="0"/>
        <v>-0.1650092782033592</v>
      </c>
      <c r="K22" s="37">
        <f t="shared" si="1"/>
        <v>-3468</v>
      </c>
      <c r="L22" s="81">
        <f t="shared" si="4"/>
        <v>3.3245998412436799E-2</v>
      </c>
    </row>
    <row r="23" spans="2:16" x14ac:dyDescent="0.25">
      <c r="B23" s="22"/>
      <c r="C23" s="36"/>
      <c r="D23" s="4" t="s">
        <v>50</v>
      </c>
      <c r="E23" s="37">
        <v>8935</v>
      </c>
      <c r="F23" s="37">
        <v>70166</v>
      </c>
      <c r="G23" s="37">
        <v>75267</v>
      </c>
      <c r="H23" s="37">
        <v>78106</v>
      </c>
      <c r="I23" s="37">
        <v>86582</v>
      </c>
      <c r="J23" s="91">
        <f t="shared" si="0"/>
        <v>0.10851919186746217</v>
      </c>
      <c r="K23" s="37">
        <f t="shared" si="1"/>
        <v>8476</v>
      </c>
      <c r="L23" s="81">
        <f t="shared" si="4"/>
        <v>0.16402672713804789</v>
      </c>
    </row>
    <row r="24" spans="2:16" x14ac:dyDescent="0.25">
      <c r="B24" s="22"/>
      <c r="C24" s="36"/>
      <c r="D24" s="4" t="s">
        <v>51</v>
      </c>
      <c r="E24" s="37">
        <v>1945</v>
      </c>
      <c r="F24" s="37">
        <v>4275</v>
      </c>
      <c r="G24" s="37">
        <v>5428</v>
      </c>
      <c r="H24" s="37">
        <v>5301</v>
      </c>
      <c r="I24" s="37">
        <v>4577</v>
      </c>
      <c r="J24" s="91">
        <f t="shared" si="0"/>
        <v>-0.1365780041501603</v>
      </c>
      <c r="K24" s="37">
        <f t="shared" si="1"/>
        <v>-724</v>
      </c>
      <c r="L24" s="81">
        <f t="shared" si="4"/>
        <v>8.670974684239741E-3</v>
      </c>
    </row>
    <row r="25" spans="2:16" x14ac:dyDescent="0.25">
      <c r="B25" s="22"/>
      <c r="C25" s="36"/>
      <c r="D25" s="4" t="s">
        <v>52</v>
      </c>
      <c r="E25" s="37">
        <v>6832</v>
      </c>
      <c r="F25" s="37">
        <v>19305</v>
      </c>
      <c r="G25" s="37">
        <v>29080</v>
      </c>
      <c r="H25" s="37">
        <v>23788</v>
      </c>
      <c r="I25" s="37">
        <v>27533</v>
      </c>
      <c r="J25" s="91">
        <f t="shared" si="0"/>
        <v>0.15743231881620989</v>
      </c>
      <c r="K25" s="37">
        <f t="shared" si="1"/>
        <v>3745</v>
      </c>
      <c r="L25" s="81">
        <f t="shared" si="4"/>
        <v>5.21603552504201E-2</v>
      </c>
    </row>
    <row r="26" spans="2:16" x14ac:dyDescent="0.25">
      <c r="B26" s="22"/>
      <c r="C26" s="36"/>
      <c r="D26" s="4" t="s">
        <v>53</v>
      </c>
      <c r="E26" s="37">
        <v>9970</v>
      </c>
      <c r="F26" s="37">
        <v>18071</v>
      </c>
      <c r="G26" s="37">
        <v>19869</v>
      </c>
      <c r="H26" s="37">
        <v>19777</v>
      </c>
      <c r="I26" s="37">
        <v>21868</v>
      </c>
      <c r="J26" s="91">
        <f t="shared" si="0"/>
        <v>0.10572887697830824</v>
      </c>
      <c r="K26" s="37">
        <f t="shared" si="1"/>
        <v>2091</v>
      </c>
      <c r="L26" s="81">
        <f t="shared" si="4"/>
        <v>4.1428200654348844E-2</v>
      </c>
    </row>
    <row r="27" spans="2:16" x14ac:dyDescent="0.25">
      <c r="B27" s="22"/>
      <c r="C27" s="36"/>
      <c r="D27" s="4" t="s">
        <v>54</v>
      </c>
      <c r="E27" s="37">
        <v>7010</v>
      </c>
      <c r="F27" s="37">
        <v>27665</v>
      </c>
      <c r="G27" s="37">
        <v>27025</v>
      </c>
      <c r="H27" s="37">
        <v>27263</v>
      </c>
      <c r="I27" s="37">
        <v>27881</v>
      </c>
      <c r="J27" s="38">
        <f t="shared" si="0"/>
        <v>2.2668084950298928E-2</v>
      </c>
      <c r="K27" s="37">
        <f t="shared" si="1"/>
        <v>618</v>
      </c>
      <c r="L27" s="39">
        <f t="shared" si="4"/>
        <v>5.2819629707513263E-2</v>
      </c>
    </row>
    <row r="28" spans="2:16" x14ac:dyDescent="0.25">
      <c r="B28" s="22"/>
      <c r="C28" s="40"/>
      <c r="D28" s="41" t="s">
        <v>55</v>
      </c>
      <c r="E28" s="92">
        <v>3829</v>
      </c>
      <c r="F28" s="92">
        <v>11309</v>
      </c>
      <c r="G28" s="92">
        <v>11683</v>
      </c>
      <c r="H28" s="92">
        <v>11530</v>
      </c>
      <c r="I28" s="92">
        <v>10593</v>
      </c>
      <c r="J28" s="43">
        <f t="shared" si="0"/>
        <v>-8.1266261925411976E-2</v>
      </c>
      <c r="K28" s="92">
        <f t="shared" si="1"/>
        <v>-937</v>
      </c>
      <c r="L28" s="93">
        <f t="shared" si="4"/>
        <v>2.0068087137896345E-2</v>
      </c>
    </row>
    <row r="29" spans="2:16" x14ac:dyDescent="0.25">
      <c r="B29" s="22"/>
      <c r="C29" s="17" t="s">
        <v>21</v>
      </c>
      <c r="D29" s="86" t="s">
        <v>45</v>
      </c>
      <c r="E29" s="87">
        <v>382997</v>
      </c>
      <c r="F29" s="87">
        <v>2650816</v>
      </c>
      <c r="G29" s="87">
        <v>2706253</v>
      </c>
      <c r="H29" s="87">
        <v>2822088</v>
      </c>
      <c r="I29" s="87">
        <v>2790837</v>
      </c>
      <c r="J29" s="88">
        <f t="shared" si="0"/>
        <v>-1.1073715631830017E-2</v>
      </c>
      <c r="K29" s="87">
        <f t="shared" si="1"/>
        <v>-31251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154899</v>
      </c>
      <c r="F30" s="19">
        <v>1117075</v>
      </c>
      <c r="G30" s="19">
        <v>1108018</v>
      </c>
      <c r="H30" s="19">
        <v>1093882</v>
      </c>
      <c r="I30" s="19">
        <v>1104961</v>
      </c>
      <c r="J30" s="20">
        <f t="shared" si="0"/>
        <v>1.0128149105662176E-2</v>
      </c>
      <c r="K30" s="19">
        <f t="shared" si="1"/>
        <v>11079</v>
      </c>
      <c r="L30" s="21">
        <f t="shared" si="5"/>
        <v>0.39592459179808781</v>
      </c>
    </row>
    <row r="31" spans="2:16" x14ac:dyDescent="0.25">
      <c r="B31" s="22"/>
      <c r="C31" s="23"/>
      <c r="D31" s="24" t="s">
        <v>47</v>
      </c>
      <c r="E31" s="25">
        <v>71140</v>
      </c>
      <c r="F31" s="25">
        <v>725227</v>
      </c>
      <c r="G31" s="25">
        <v>745949</v>
      </c>
      <c r="H31" s="25">
        <v>789795</v>
      </c>
      <c r="I31" s="25">
        <v>754621</v>
      </c>
      <c r="J31" s="80">
        <f>I31/H31-1</f>
        <v>-4.4535607341145478E-2</v>
      </c>
      <c r="K31" s="25">
        <f t="shared" si="1"/>
        <v>-35174</v>
      </c>
      <c r="L31" s="81">
        <f>I31/$I$29</f>
        <v>0.27039235899481051</v>
      </c>
    </row>
    <row r="32" spans="2:16" x14ac:dyDescent="0.25">
      <c r="B32" s="22"/>
      <c r="C32" s="23"/>
      <c r="D32" s="24" t="s">
        <v>48</v>
      </c>
      <c r="E32" s="25">
        <v>3601</v>
      </c>
      <c r="F32" s="25">
        <v>12113</v>
      </c>
      <c r="G32" s="25">
        <v>13117</v>
      </c>
      <c r="H32" s="25">
        <v>14586</v>
      </c>
      <c r="I32" s="25">
        <v>13911</v>
      </c>
      <c r="J32" s="80">
        <f t="shared" ref="J32:J41" si="6">I32/H32-1</f>
        <v>-4.6277252159605098E-2</v>
      </c>
      <c r="K32" s="25">
        <f t="shared" si="1"/>
        <v>-675</v>
      </c>
      <c r="L32" s="81">
        <f t="shared" ref="L32:L39" si="7">I32/$I$29</f>
        <v>4.9845261475320842E-3</v>
      </c>
    </row>
    <row r="33" spans="2:12" x14ac:dyDescent="0.25">
      <c r="B33" s="22"/>
      <c r="C33" s="23"/>
      <c r="D33" s="24" t="s">
        <v>49</v>
      </c>
      <c r="E33" s="25">
        <v>25955</v>
      </c>
      <c r="F33" s="25">
        <v>76269</v>
      </c>
      <c r="G33" s="25">
        <v>71493</v>
      </c>
      <c r="H33" s="25">
        <v>122581</v>
      </c>
      <c r="I33" s="25">
        <v>86514</v>
      </c>
      <c r="J33" s="80">
        <f t="shared" si="6"/>
        <v>-0.29422993775544337</v>
      </c>
      <c r="K33" s="25">
        <f t="shared" si="1"/>
        <v>-36067</v>
      </c>
      <c r="L33" s="81">
        <f t="shared" si="7"/>
        <v>3.0999302359829686E-2</v>
      </c>
    </row>
    <row r="34" spans="2:12" x14ac:dyDescent="0.25">
      <c r="B34" s="22"/>
      <c r="C34" s="23"/>
      <c r="D34" s="24" t="s">
        <v>50</v>
      </c>
      <c r="E34" s="25">
        <v>33867</v>
      </c>
      <c r="F34" s="25">
        <v>348988</v>
      </c>
      <c r="G34" s="25">
        <v>379392</v>
      </c>
      <c r="H34" s="25">
        <v>411482</v>
      </c>
      <c r="I34" s="25">
        <v>421131</v>
      </c>
      <c r="J34" s="80">
        <f t="shared" si="6"/>
        <v>2.3449385392313671E-2</v>
      </c>
      <c r="K34" s="25">
        <f t="shared" si="1"/>
        <v>9649</v>
      </c>
      <c r="L34" s="81">
        <f t="shared" si="7"/>
        <v>0.15089774143025911</v>
      </c>
    </row>
    <row r="35" spans="2:12" x14ac:dyDescent="0.25">
      <c r="B35" s="22"/>
      <c r="C35" s="23"/>
      <c r="D35" s="24" t="s">
        <v>51</v>
      </c>
      <c r="E35" s="25">
        <v>4088</v>
      </c>
      <c r="F35" s="25">
        <v>12193</v>
      </c>
      <c r="G35" s="25">
        <v>12703</v>
      </c>
      <c r="H35" s="25">
        <v>13439</v>
      </c>
      <c r="I35" s="25">
        <v>11979</v>
      </c>
      <c r="J35" s="80">
        <f t="shared" si="6"/>
        <v>-0.10863903564253297</v>
      </c>
      <c r="K35" s="25">
        <f t="shared" si="1"/>
        <v>-1460</v>
      </c>
      <c r="L35" s="81">
        <f t="shared" si="7"/>
        <v>4.2922607088841085E-3</v>
      </c>
    </row>
    <row r="36" spans="2:12" x14ac:dyDescent="0.25">
      <c r="B36" s="22"/>
      <c r="C36" s="23"/>
      <c r="D36" s="24" t="s">
        <v>52</v>
      </c>
      <c r="E36" s="25">
        <v>34934</v>
      </c>
      <c r="F36" s="25">
        <v>113016</v>
      </c>
      <c r="G36" s="25">
        <v>122279</v>
      </c>
      <c r="H36" s="25">
        <v>113033</v>
      </c>
      <c r="I36" s="25">
        <v>129153</v>
      </c>
      <c r="J36" s="80">
        <f t="shared" si="6"/>
        <v>0.1426132191483902</v>
      </c>
      <c r="K36" s="25">
        <f t="shared" si="1"/>
        <v>16120</v>
      </c>
      <c r="L36" s="81">
        <f t="shared" si="7"/>
        <v>4.6277514595083842E-2</v>
      </c>
    </row>
    <row r="37" spans="2:12" x14ac:dyDescent="0.25">
      <c r="B37" s="22"/>
      <c r="C37" s="23"/>
      <c r="D37" s="24" t="s">
        <v>53</v>
      </c>
      <c r="E37" s="25">
        <v>19557</v>
      </c>
      <c r="F37" s="25">
        <v>43531</v>
      </c>
      <c r="G37" s="25">
        <v>42717</v>
      </c>
      <c r="H37" s="25">
        <v>46133</v>
      </c>
      <c r="I37" s="25">
        <v>47123</v>
      </c>
      <c r="J37" s="80">
        <f t="shared" si="6"/>
        <v>2.1459692627836979E-2</v>
      </c>
      <c r="K37" s="25">
        <f t="shared" si="1"/>
        <v>990</v>
      </c>
      <c r="L37" s="81">
        <f t="shared" si="7"/>
        <v>1.6884898688099663E-2</v>
      </c>
    </row>
    <row r="38" spans="2:12" x14ac:dyDescent="0.25">
      <c r="B38" s="22"/>
      <c r="C38" s="23"/>
      <c r="D38" s="24" t="s">
        <v>54</v>
      </c>
      <c r="E38" s="25">
        <v>22148</v>
      </c>
      <c r="F38" s="25">
        <v>152510</v>
      </c>
      <c r="G38" s="25">
        <v>144835</v>
      </c>
      <c r="H38" s="25">
        <v>154662</v>
      </c>
      <c r="I38" s="25">
        <v>160144</v>
      </c>
      <c r="J38" s="26">
        <f t="shared" si="6"/>
        <v>3.5445034979503687E-2</v>
      </c>
      <c r="K38" s="25">
        <f t="shared" si="1"/>
        <v>5482</v>
      </c>
      <c r="L38" s="27">
        <f t="shared" si="7"/>
        <v>5.7382068533561793E-2</v>
      </c>
    </row>
    <row r="39" spans="2:12" x14ac:dyDescent="0.25">
      <c r="B39" s="22"/>
      <c r="C39" s="28"/>
      <c r="D39" s="29" t="s">
        <v>55</v>
      </c>
      <c r="E39" s="90">
        <v>12808</v>
      </c>
      <c r="F39" s="90">
        <v>49894</v>
      </c>
      <c r="G39" s="90">
        <v>65750</v>
      </c>
      <c r="H39" s="90">
        <v>62495</v>
      </c>
      <c r="I39" s="90">
        <v>61300</v>
      </c>
      <c r="J39" s="31">
        <f t="shared" si="6"/>
        <v>-1.9121529722377795E-2</v>
      </c>
      <c r="K39" s="90">
        <f t="shared" si="1"/>
        <v>-1195</v>
      </c>
      <c r="L39" s="58">
        <f t="shared" si="7"/>
        <v>2.1964736743851396E-2</v>
      </c>
    </row>
    <row r="40" spans="2:12" x14ac:dyDescent="0.25">
      <c r="B40" s="22"/>
      <c r="C40" s="94" t="s">
        <v>22</v>
      </c>
      <c r="D40" s="86" t="s">
        <v>45</v>
      </c>
      <c r="E40" s="95">
        <v>4.4451833797585882</v>
      </c>
      <c r="F40" s="95">
        <v>6.2271481158691717</v>
      </c>
      <c r="G40" s="95">
        <v>6.072093195448824</v>
      </c>
      <c r="H40" s="95">
        <v>6.4556513782454532</v>
      </c>
      <c r="I40" s="95">
        <v>6.0867527425792236</v>
      </c>
      <c r="J40" s="88">
        <f t="shared" si="6"/>
        <v>-5.7143518763940859E-2</v>
      </c>
      <c r="K40" s="95">
        <f t="shared" si="1"/>
        <v>-0.3688986356662296</v>
      </c>
      <c r="L40" s="88"/>
    </row>
    <row r="41" spans="2:12" x14ac:dyDescent="0.25">
      <c r="B41" s="22"/>
      <c r="C41" s="96"/>
      <c r="D41" s="33" t="s">
        <v>46</v>
      </c>
      <c r="E41" s="44">
        <v>4.7232504955023629</v>
      </c>
      <c r="F41" s="44">
        <v>6.7202182570716973</v>
      </c>
      <c r="G41" s="44">
        <v>6.6100999254287842</v>
      </c>
      <c r="H41" s="44">
        <v>6.8861707753128698</v>
      </c>
      <c r="I41" s="44">
        <v>6.6861570485474493</v>
      </c>
      <c r="J41" s="45">
        <f t="shared" si="6"/>
        <v>-2.9045711076825964E-2</v>
      </c>
      <c r="K41" s="46">
        <f t="shared" si="1"/>
        <v>-0.20001372676542051</v>
      </c>
      <c r="L41" s="47"/>
    </row>
    <row r="42" spans="2:12" x14ac:dyDescent="0.25">
      <c r="B42" s="22"/>
      <c r="C42" s="96"/>
      <c r="D42" s="4" t="s">
        <v>47</v>
      </c>
      <c r="E42" s="48">
        <v>5.1790914385556199</v>
      </c>
      <c r="F42" s="48">
        <v>6.5430669710120082</v>
      </c>
      <c r="G42" s="48">
        <v>6.6071071115401994</v>
      </c>
      <c r="H42" s="48">
        <v>6.9559722393475543</v>
      </c>
      <c r="I42" s="48">
        <v>6.5324405509050463</v>
      </c>
      <c r="J42" s="97">
        <f t="shared" si="0"/>
        <v>-6.0887489752580404E-2</v>
      </c>
      <c r="K42" s="50">
        <f t="shared" si="1"/>
        <v>-0.42353168844250799</v>
      </c>
      <c r="L42" s="98"/>
    </row>
    <row r="43" spans="2:12" x14ac:dyDescent="0.25">
      <c r="B43" s="22"/>
      <c r="C43" s="96"/>
      <c r="D43" s="4" t="s">
        <v>48</v>
      </c>
      <c r="E43" s="48">
        <v>6.0419463087248326</v>
      </c>
      <c r="F43" s="48">
        <v>4.0661295736824439</v>
      </c>
      <c r="G43" s="48">
        <v>2.946316262353998</v>
      </c>
      <c r="H43" s="48">
        <v>3.7641290322580647</v>
      </c>
      <c r="I43" s="48">
        <v>4.329598506069094</v>
      </c>
      <c r="J43" s="97">
        <f t="shared" si="0"/>
        <v>0.15022584745768119</v>
      </c>
      <c r="K43" s="50">
        <f t="shared" si="1"/>
        <v>0.5654694738110293</v>
      </c>
      <c r="L43" s="98"/>
    </row>
    <row r="44" spans="2:12" x14ac:dyDescent="0.25">
      <c r="B44" s="22"/>
      <c r="C44" s="96"/>
      <c r="D44" s="4" t="s">
        <v>49</v>
      </c>
      <c r="E44" s="48">
        <v>7.1521080187379447</v>
      </c>
      <c r="F44" s="48">
        <v>5.8118570448830296</v>
      </c>
      <c r="G44" s="48">
        <v>6.111035131207796</v>
      </c>
      <c r="H44" s="48">
        <v>6.8823199146594805</v>
      </c>
      <c r="I44" s="48">
        <v>5.601424409193914</v>
      </c>
      <c r="J44" s="97">
        <f t="shared" si="0"/>
        <v>-0.18611391527110399</v>
      </c>
      <c r="K44" s="50">
        <f t="shared" si="1"/>
        <v>-1.2808955054655664</v>
      </c>
      <c r="L44" s="98"/>
    </row>
    <row r="45" spans="2:12" x14ac:dyDescent="0.25">
      <c r="B45" s="22"/>
      <c r="C45" s="96"/>
      <c r="D45" s="4" t="s">
        <v>50</v>
      </c>
      <c r="E45" s="48">
        <v>4.1749260355029589</v>
      </c>
      <c r="F45" s="48">
        <v>5.741822968081606</v>
      </c>
      <c r="G45" s="48">
        <v>5.8235402468226196</v>
      </c>
      <c r="H45" s="48">
        <v>6.1835149147193631</v>
      </c>
      <c r="I45" s="48">
        <v>5.5082925680801527</v>
      </c>
      <c r="J45" s="97">
        <f t="shared" si="0"/>
        <v>-0.10919717279761021</v>
      </c>
      <c r="K45" s="50">
        <f t="shared" si="1"/>
        <v>-0.67522234663921044</v>
      </c>
      <c r="L45" s="98"/>
    </row>
    <row r="46" spans="2:12" x14ac:dyDescent="0.25">
      <c r="B46" s="22"/>
      <c r="C46" s="96"/>
      <c r="D46" s="4" t="s">
        <v>51</v>
      </c>
      <c r="E46" s="48">
        <v>2.2338797814207649</v>
      </c>
      <c r="F46" s="48">
        <v>2.9921472392638035</v>
      </c>
      <c r="G46" s="48">
        <v>2.4570599613152804</v>
      </c>
      <c r="H46" s="48">
        <v>2.6590819153146024</v>
      </c>
      <c r="I46" s="48">
        <v>2.7806406685236769</v>
      </c>
      <c r="J46" s="97">
        <f t="shared" si="0"/>
        <v>4.571455753543141E-2</v>
      </c>
      <c r="K46" s="50">
        <f t="shared" si="1"/>
        <v>0.1215587532090745</v>
      </c>
      <c r="L46" s="98"/>
    </row>
    <row r="47" spans="2:12" x14ac:dyDescent="0.25">
      <c r="B47" s="22"/>
      <c r="C47" s="96"/>
      <c r="D47" s="4" t="s">
        <v>52</v>
      </c>
      <c r="E47" s="48">
        <v>5.9472250595846106</v>
      </c>
      <c r="F47" s="48">
        <v>6.9211831710453797</v>
      </c>
      <c r="G47" s="48">
        <v>4.6508063289213446</v>
      </c>
      <c r="H47" s="48">
        <v>5.5245845552297164</v>
      </c>
      <c r="I47" s="48">
        <v>5.218935628561038</v>
      </c>
      <c r="J47" s="97">
        <f t="shared" si="0"/>
        <v>-5.5325232804943281E-2</v>
      </c>
      <c r="K47" s="50">
        <f t="shared" si="1"/>
        <v>-0.30564892666867838</v>
      </c>
      <c r="L47" s="98"/>
    </row>
    <row r="48" spans="2:12" x14ac:dyDescent="0.25">
      <c r="B48" s="22"/>
      <c r="C48" s="96"/>
      <c r="D48" s="4" t="s">
        <v>53</v>
      </c>
      <c r="E48" s="48">
        <v>2.0378243201000314</v>
      </c>
      <c r="F48" s="48">
        <v>2.5104382929642446</v>
      </c>
      <c r="G48" s="48">
        <v>2.2301869061292678</v>
      </c>
      <c r="H48" s="48">
        <v>2.4243523043775292</v>
      </c>
      <c r="I48" s="48">
        <v>2.2593373927218678</v>
      </c>
      <c r="J48" s="97">
        <f t="shared" si="0"/>
        <v>-6.8065565948357554E-2</v>
      </c>
      <c r="K48" s="50">
        <f t="shared" si="1"/>
        <v>-0.1650149116556614</v>
      </c>
      <c r="L48" s="98"/>
    </row>
    <row r="49" spans="2:12" x14ac:dyDescent="0.25">
      <c r="B49" s="22"/>
      <c r="C49" s="96"/>
      <c r="D49" s="4" t="s">
        <v>54</v>
      </c>
      <c r="E49" s="48">
        <v>3.4268915364381867</v>
      </c>
      <c r="F49" s="48">
        <v>6.3827739181384446</v>
      </c>
      <c r="G49" s="48">
        <v>6.1673905637881115</v>
      </c>
      <c r="H49" s="48">
        <v>6.965188020716055</v>
      </c>
      <c r="I49" s="48">
        <v>6.8137684550908393</v>
      </c>
      <c r="J49" s="49">
        <f t="shared" si="0"/>
        <v>-2.1739479993197475E-2</v>
      </c>
      <c r="K49" s="50">
        <f t="shared" si="1"/>
        <v>-0.15141956562521575</v>
      </c>
      <c r="L49" s="51"/>
    </row>
    <row r="50" spans="2:12" x14ac:dyDescent="0.25">
      <c r="B50" s="22"/>
      <c r="C50" s="99"/>
      <c r="D50" s="41" t="s">
        <v>55</v>
      </c>
      <c r="E50" s="100">
        <v>3.6303854875283448</v>
      </c>
      <c r="F50" s="100">
        <v>4.9390219758463667</v>
      </c>
      <c r="G50" s="100">
        <v>6.7353001434132347</v>
      </c>
      <c r="H50" s="100">
        <v>6.3920425488391119</v>
      </c>
      <c r="I50" s="100">
        <v>6.6608714549603389</v>
      </c>
      <c r="J50" s="83">
        <f t="shared" si="0"/>
        <v>4.2056807986994738E-2</v>
      </c>
      <c r="K50" s="101">
        <f t="shared" si="1"/>
        <v>0.26882890612122701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0.25409999999999999</v>
      </c>
      <c r="F51" s="88">
        <v>0.70400000000000007</v>
      </c>
      <c r="G51" s="88">
        <v>17.772000000000002</v>
      </c>
      <c r="H51" s="88">
        <v>17.849999999999998</v>
      </c>
      <c r="I51" s="88">
        <v>18.343299999999999</v>
      </c>
      <c r="J51" s="88">
        <f t="shared" si="0"/>
        <v>2.7635854341736765E-2</v>
      </c>
      <c r="K51" s="95">
        <f t="shared" ref="K51" si="8">(I51-H51)*100</f>
        <v>49.33000000000014</v>
      </c>
      <c r="L51" s="88"/>
    </row>
    <row r="52" spans="2:12" x14ac:dyDescent="0.25">
      <c r="B52" s="22"/>
      <c r="C52" s="55"/>
      <c r="D52" s="18" t="s">
        <v>46</v>
      </c>
      <c r="E52" s="21">
        <v>0.30820000000000003</v>
      </c>
      <c r="F52" s="21">
        <v>0.82299999999999995</v>
      </c>
      <c r="G52" s="21">
        <v>0.8075</v>
      </c>
      <c r="H52" s="21">
        <v>0.79059999999999997</v>
      </c>
      <c r="I52" s="21">
        <v>0.82330000000000003</v>
      </c>
      <c r="J52" s="20">
        <f t="shared" si="0"/>
        <v>4.1360991651909984E-2</v>
      </c>
      <c r="K52" s="54">
        <f>(I52-H52)*100</f>
        <v>3.2700000000000062</v>
      </c>
      <c r="L52" s="21"/>
    </row>
    <row r="53" spans="2:12" x14ac:dyDescent="0.25">
      <c r="B53" s="22"/>
      <c r="C53" s="55"/>
      <c r="D53" s="24" t="s">
        <v>47</v>
      </c>
      <c r="E53" s="81">
        <v>0.17579999999999998</v>
      </c>
      <c r="F53" s="81">
        <v>0.63419999999999999</v>
      </c>
      <c r="G53" s="81">
        <v>0.66839999999999999</v>
      </c>
      <c r="H53" s="81">
        <v>0.69840000000000002</v>
      </c>
      <c r="I53" s="81">
        <v>0.67959999999999998</v>
      </c>
      <c r="J53" s="80">
        <f t="shared" si="0"/>
        <v>-2.6918671248568171E-2</v>
      </c>
      <c r="K53" s="56">
        <f t="shared" ref="K53:K61" si="9">(I53-H53)*100</f>
        <v>-1.8800000000000039</v>
      </c>
      <c r="L53" s="81"/>
    </row>
    <row r="54" spans="2:12" x14ac:dyDescent="0.25">
      <c r="B54" s="22"/>
      <c r="C54" s="55"/>
      <c r="D54" s="24" t="s">
        <v>48</v>
      </c>
      <c r="E54" s="81">
        <v>0.249</v>
      </c>
      <c r="F54" s="81">
        <v>0.47840000000000005</v>
      </c>
      <c r="G54" s="81">
        <v>0.47939999999999999</v>
      </c>
      <c r="H54" s="81">
        <v>0.53310000000000002</v>
      </c>
      <c r="I54" s="81">
        <v>0.50619999999999998</v>
      </c>
      <c r="J54" s="80">
        <f t="shared" si="0"/>
        <v>-5.0459576064528333E-2</v>
      </c>
      <c r="K54" s="56">
        <f t="shared" si="9"/>
        <v>-2.6900000000000035</v>
      </c>
      <c r="L54" s="81"/>
    </row>
    <row r="55" spans="2:12" x14ac:dyDescent="0.25">
      <c r="B55" s="22"/>
      <c r="C55" s="55"/>
      <c r="D55" s="24" t="s">
        <v>49</v>
      </c>
      <c r="E55" s="81">
        <v>0.2369</v>
      </c>
      <c r="F55" s="81">
        <v>0.55730000000000002</v>
      </c>
      <c r="G55" s="81">
        <v>0.52239999999999998</v>
      </c>
      <c r="H55" s="81">
        <v>0.9487000000000001</v>
      </c>
      <c r="I55" s="81">
        <v>0.62470000000000003</v>
      </c>
      <c r="J55" s="80">
        <f t="shared" si="0"/>
        <v>-0.34151997470222417</v>
      </c>
      <c r="K55" s="56">
        <f t="shared" si="9"/>
        <v>-32.400000000000006</v>
      </c>
      <c r="L55" s="81"/>
    </row>
    <row r="56" spans="2:12" x14ac:dyDescent="0.25">
      <c r="B56" s="22"/>
      <c r="C56" s="55"/>
      <c r="D56" s="24" t="s">
        <v>50</v>
      </c>
      <c r="E56" s="81">
        <v>0.2036</v>
      </c>
      <c r="F56" s="81">
        <v>0.61619999999999997</v>
      </c>
      <c r="G56" s="81">
        <v>0.65780000000000005</v>
      </c>
      <c r="H56" s="81">
        <v>0.68099999999999994</v>
      </c>
      <c r="I56" s="81">
        <v>0.71819999999999995</v>
      </c>
      <c r="J56" s="80">
        <f t="shared" si="0"/>
        <v>5.4625550660792888E-2</v>
      </c>
      <c r="K56" s="56">
        <f t="shared" si="9"/>
        <v>3.7200000000000011</v>
      </c>
      <c r="L56" s="81"/>
    </row>
    <row r="57" spans="2:12" x14ac:dyDescent="0.25">
      <c r="B57" s="22"/>
      <c r="C57" s="55"/>
      <c r="D57" s="24" t="s">
        <v>51</v>
      </c>
      <c r="E57" s="81">
        <v>0.29299999999999998</v>
      </c>
      <c r="F57" s="81">
        <v>0.61299999999999999</v>
      </c>
      <c r="G57" s="81">
        <v>0.63869999999999993</v>
      </c>
      <c r="H57" s="81">
        <v>0.66559999999999997</v>
      </c>
      <c r="I57" s="81">
        <v>0.59329999999999994</v>
      </c>
      <c r="J57" s="80">
        <f t="shared" si="0"/>
        <v>-0.10862379807692313</v>
      </c>
      <c r="K57" s="56">
        <f t="shared" si="9"/>
        <v>-7.2300000000000031</v>
      </c>
      <c r="L57" s="81"/>
    </row>
    <row r="58" spans="2:12" x14ac:dyDescent="0.25">
      <c r="B58" s="22"/>
      <c r="C58" s="55"/>
      <c r="D58" s="24" t="s">
        <v>52</v>
      </c>
      <c r="E58" s="81">
        <v>0.58460000000000001</v>
      </c>
      <c r="F58" s="81">
        <v>0.80959999999999999</v>
      </c>
      <c r="G58" s="81">
        <v>0.8508</v>
      </c>
      <c r="H58" s="81">
        <v>0.7854000000000001</v>
      </c>
      <c r="I58" s="81">
        <v>0.88529999999999998</v>
      </c>
      <c r="J58" s="80">
        <f t="shared" si="0"/>
        <v>0.12719633307868583</v>
      </c>
      <c r="K58" s="56">
        <f t="shared" si="9"/>
        <v>9.9899999999999878</v>
      </c>
      <c r="L58" s="81"/>
    </row>
    <row r="59" spans="2:12" x14ac:dyDescent="0.25">
      <c r="B59" s="22"/>
      <c r="C59" s="55"/>
      <c r="D59" s="24" t="s">
        <v>53</v>
      </c>
      <c r="E59" s="81">
        <v>0.27410000000000001</v>
      </c>
      <c r="F59" s="81">
        <v>0.55030000000000001</v>
      </c>
      <c r="G59" s="81">
        <v>0.49869999999999998</v>
      </c>
      <c r="H59" s="81">
        <v>0.55449999999999999</v>
      </c>
      <c r="I59" s="81">
        <v>0.58630000000000004</v>
      </c>
      <c r="J59" s="80">
        <f t="shared" si="0"/>
        <v>5.7348963029756561E-2</v>
      </c>
      <c r="K59" s="56">
        <f t="shared" si="9"/>
        <v>3.180000000000005</v>
      </c>
      <c r="L59" s="81"/>
    </row>
    <row r="60" spans="2:12" x14ac:dyDescent="0.25">
      <c r="B60" s="22"/>
      <c r="C60" s="55"/>
      <c r="D60" s="24" t="s">
        <v>54</v>
      </c>
      <c r="E60" s="27">
        <v>0.2611</v>
      </c>
      <c r="F60" s="27">
        <v>0.79280000000000006</v>
      </c>
      <c r="G60" s="27">
        <v>0.78159999999999996</v>
      </c>
      <c r="H60" s="27">
        <v>0.80359999999999998</v>
      </c>
      <c r="I60" s="27">
        <v>0.8216</v>
      </c>
      <c r="J60" s="26">
        <f t="shared" si="0"/>
        <v>2.2399203583872485E-2</v>
      </c>
      <c r="K60" s="56">
        <f t="shared" si="9"/>
        <v>1.8000000000000016</v>
      </c>
      <c r="L60" s="27"/>
    </row>
    <row r="61" spans="2:12" x14ac:dyDescent="0.25">
      <c r="B61" s="22"/>
      <c r="C61" s="57"/>
      <c r="D61" s="29" t="s">
        <v>55</v>
      </c>
      <c r="E61" s="58">
        <v>0.16039999999999999</v>
      </c>
      <c r="F61" s="58">
        <v>0.47609999999999997</v>
      </c>
      <c r="G61" s="58">
        <v>0.71129999999999993</v>
      </c>
      <c r="H61" s="58">
        <v>0.66980000000000006</v>
      </c>
      <c r="I61" s="58">
        <v>0.6623</v>
      </c>
      <c r="J61" s="31">
        <f t="shared" si="0"/>
        <v>-1.1197372349955326E-2</v>
      </c>
      <c r="K61" s="102">
        <f t="shared" si="9"/>
        <v>-0.75000000000000622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50241</v>
      </c>
      <c r="F62" s="87">
        <v>125504</v>
      </c>
      <c r="G62" s="87">
        <v>125206</v>
      </c>
      <c r="H62" s="87">
        <v>126945</v>
      </c>
      <c r="I62" s="87">
        <v>124624</v>
      </c>
      <c r="J62" s="88">
        <f t="shared" si="0"/>
        <v>-1.8283508606089294E-2</v>
      </c>
      <c r="K62" s="87">
        <f t="shared" ref="K62:K63" si="10">I62-H62</f>
        <v>-2321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16751</v>
      </c>
      <c r="F63" s="34">
        <v>45246</v>
      </c>
      <c r="G63" s="34">
        <v>45736</v>
      </c>
      <c r="H63" s="34">
        <v>46121</v>
      </c>
      <c r="I63" s="34">
        <v>44735</v>
      </c>
      <c r="J63" s="45">
        <f t="shared" si="0"/>
        <v>-3.0051386570109084E-2</v>
      </c>
      <c r="K63" s="34">
        <f t="shared" si="10"/>
        <v>-1386</v>
      </c>
      <c r="L63" s="47">
        <f t="shared" si="11"/>
        <v>0.35895975093079985</v>
      </c>
    </row>
    <row r="64" spans="2:12" x14ac:dyDescent="0.25">
      <c r="B64" s="22"/>
      <c r="C64" s="60"/>
      <c r="D64" s="4" t="s">
        <v>47</v>
      </c>
      <c r="E64" s="37">
        <v>13487</v>
      </c>
      <c r="F64" s="37">
        <v>38116</v>
      </c>
      <c r="G64" s="37">
        <v>37203</v>
      </c>
      <c r="H64" s="37">
        <v>37697</v>
      </c>
      <c r="I64" s="37">
        <v>37015</v>
      </c>
      <c r="J64" s="97">
        <f>I64/H64-1</f>
        <v>-1.8091625328275462E-2</v>
      </c>
      <c r="K64" s="37">
        <f>I64-H64</f>
        <v>-682</v>
      </c>
      <c r="L64" s="98">
        <f>I64/$I$62</f>
        <v>0.29701341635640005</v>
      </c>
    </row>
    <row r="65" spans="2:12" x14ac:dyDescent="0.25">
      <c r="B65" s="22"/>
      <c r="C65" s="60"/>
      <c r="D65" s="4" t="s">
        <v>48</v>
      </c>
      <c r="E65" s="37">
        <v>482</v>
      </c>
      <c r="F65" s="37">
        <v>844</v>
      </c>
      <c r="G65" s="37">
        <v>912</v>
      </c>
      <c r="H65" s="37">
        <v>912</v>
      </c>
      <c r="I65" s="37">
        <v>916</v>
      </c>
      <c r="J65" s="97">
        <f t="shared" ref="J65:J72" si="12">I65/H65-1</f>
        <v>4.3859649122806044E-3</v>
      </c>
      <c r="K65" s="37">
        <f t="shared" ref="K65:K72" si="13">I65-H65</f>
        <v>4</v>
      </c>
      <c r="L65" s="98">
        <f t="shared" ref="L65:L72" si="14">I65/$I$62</f>
        <v>7.3501091282577998E-3</v>
      </c>
    </row>
    <row r="66" spans="2:12" x14ac:dyDescent="0.25">
      <c r="B66" s="22"/>
      <c r="C66" s="60"/>
      <c r="D66" s="4" t="s">
        <v>49</v>
      </c>
      <c r="E66" s="37">
        <v>3652</v>
      </c>
      <c r="F66" s="37">
        <v>4562</v>
      </c>
      <c r="G66" s="37">
        <v>4562</v>
      </c>
      <c r="H66" s="37">
        <v>4307</v>
      </c>
      <c r="I66" s="37">
        <v>4616</v>
      </c>
      <c r="J66" s="97">
        <f t="shared" si="12"/>
        <v>7.1743673090318039E-2</v>
      </c>
      <c r="K66" s="37">
        <f t="shared" si="13"/>
        <v>309</v>
      </c>
      <c r="L66" s="98">
        <f t="shared" si="14"/>
        <v>3.7039414558993455E-2</v>
      </c>
    </row>
    <row r="67" spans="2:12" x14ac:dyDescent="0.25">
      <c r="B67" s="22"/>
      <c r="C67" s="60"/>
      <c r="D67" s="4" t="s">
        <v>50</v>
      </c>
      <c r="E67" s="37">
        <v>5546</v>
      </c>
      <c r="F67" s="37">
        <v>18878</v>
      </c>
      <c r="G67" s="37">
        <v>19226</v>
      </c>
      <c r="H67" s="37">
        <v>20140</v>
      </c>
      <c r="I67" s="37">
        <v>19545</v>
      </c>
      <c r="J67" s="97">
        <f t="shared" si="12"/>
        <v>-2.9543197616683226E-2</v>
      </c>
      <c r="K67" s="37">
        <f t="shared" si="13"/>
        <v>-595</v>
      </c>
      <c r="L67" s="98">
        <f t="shared" si="14"/>
        <v>0.15683174990371035</v>
      </c>
    </row>
    <row r="68" spans="2:12" x14ac:dyDescent="0.25">
      <c r="B68" s="22"/>
      <c r="C68" s="60"/>
      <c r="D68" s="4" t="s">
        <v>51</v>
      </c>
      <c r="E68" s="37">
        <v>465</v>
      </c>
      <c r="F68" s="37">
        <v>663</v>
      </c>
      <c r="G68" s="37">
        <v>663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5.4002439337527278E-3</v>
      </c>
    </row>
    <row r="69" spans="2:12" x14ac:dyDescent="0.25">
      <c r="B69" s="22"/>
      <c r="C69" s="60"/>
      <c r="D69" s="4" t="s">
        <v>52</v>
      </c>
      <c r="E69" s="37">
        <v>1992</v>
      </c>
      <c r="F69" s="37">
        <v>4653</v>
      </c>
      <c r="G69" s="37">
        <v>4791</v>
      </c>
      <c r="H69" s="37">
        <v>4797</v>
      </c>
      <c r="I69" s="37">
        <v>4863</v>
      </c>
      <c r="J69" s="97">
        <f t="shared" si="12"/>
        <v>1.3758599124452875E-2</v>
      </c>
      <c r="K69" s="37">
        <f t="shared" si="13"/>
        <v>66</v>
      </c>
      <c r="L69" s="98">
        <f t="shared" si="14"/>
        <v>3.9021376299910128E-2</v>
      </c>
    </row>
    <row r="70" spans="2:12" x14ac:dyDescent="0.25">
      <c r="B70" s="22"/>
      <c r="C70" s="60"/>
      <c r="D70" s="4" t="s">
        <v>53</v>
      </c>
      <c r="E70" s="37">
        <v>2378</v>
      </c>
      <c r="F70" s="37">
        <v>2637</v>
      </c>
      <c r="G70" s="37">
        <v>2855</v>
      </c>
      <c r="H70" s="37">
        <v>2773</v>
      </c>
      <c r="I70" s="37">
        <v>2679</v>
      </c>
      <c r="J70" s="97">
        <f t="shared" si="12"/>
        <v>-3.3898305084745783E-2</v>
      </c>
      <c r="K70" s="37">
        <f t="shared" si="13"/>
        <v>-94</v>
      </c>
      <c r="L70" s="98">
        <f t="shared" si="14"/>
        <v>2.1496661959173193E-2</v>
      </c>
    </row>
    <row r="71" spans="2:12" x14ac:dyDescent="0.25">
      <c r="B71" s="22"/>
      <c r="C71" s="60"/>
      <c r="D71" s="4" t="s">
        <v>54</v>
      </c>
      <c r="E71" s="37">
        <v>2827</v>
      </c>
      <c r="F71" s="37">
        <v>6412</v>
      </c>
      <c r="G71" s="37">
        <v>6177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5.2132815509051224E-2</v>
      </c>
    </row>
    <row r="72" spans="2:12" x14ac:dyDescent="0.25">
      <c r="B72" s="61"/>
      <c r="C72" s="62"/>
      <c r="D72" s="41" t="s">
        <v>55</v>
      </c>
      <c r="E72" s="92">
        <v>2661</v>
      </c>
      <c r="F72" s="92">
        <v>3493</v>
      </c>
      <c r="G72" s="92">
        <v>3081</v>
      </c>
      <c r="H72" s="92">
        <v>3110</v>
      </c>
      <c r="I72" s="92">
        <v>3085</v>
      </c>
      <c r="J72" s="83">
        <f t="shared" si="12"/>
        <v>-8.0385852090032461E-3</v>
      </c>
      <c r="K72" s="92">
        <f t="shared" si="13"/>
        <v>-25</v>
      </c>
      <c r="L72" s="73">
        <f t="shared" si="14"/>
        <v>2.4754461419951215E-2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4" t="s">
        <v>231</v>
      </c>
      <c r="F79" s="14" t="s">
        <v>232</v>
      </c>
      <c r="G79" s="14" t="s">
        <v>233</v>
      </c>
      <c r="H79" s="14" t="s">
        <v>234</v>
      </c>
      <c r="I79" s="14" t="s">
        <v>235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abril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263510</v>
      </c>
      <c r="F80" s="87">
        <v>1442150</v>
      </c>
      <c r="G80" s="87">
        <v>1700823</v>
      </c>
      <c r="H80" s="87">
        <v>1787917</v>
      </c>
      <c r="I80" s="87">
        <v>1783504</v>
      </c>
      <c r="J80" s="88">
        <f t="shared" ref="J80:J81" si="15">I80/H80-1</f>
        <v>-2.4682353822912395E-3</v>
      </c>
      <c r="K80" s="87">
        <f t="shared" ref="K80:K81" si="16">I80-H80</f>
        <v>-4413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92300</v>
      </c>
      <c r="F81" s="19">
        <v>537375</v>
      </c>
      <c r="G81" s="19">
        <v>608370</v>
      </c>
      <c r="H81" s="19">
        <v>640291</v>
      </c>
      <c r="I81" s="19">
        <v>618160</v>
      </c>
      <c r="J81" s="21">
        <f t="shared" si="15"/>
        <v>-3.4563971694120288E-2</v>
      </c>
      <c r="K81" s="19">
        <f t="shared" si="16"/>
        <v>-22131</v>
      </c>
      <c r="L81" s="21">
        <f t="shared" si="17"/>
        <v>0.34659860589042696</v>
      </c>
      <c r="M81" s="103"/>
    </row>
    <row r="82" spans="2:13" x14ac:dyDescent="0.25">
      <c r="B82" s="22"/>
      <c r="C82" s="23"/>
      <c r="D82" s="24" t="s">
        <v>47</v>
      </c>
      <c r="E82" s="25">
        <v>44784</v>
      </c>
      <c r="F82" s="25">
        <v>376595</v>
      </c>
      <c r="G82" s="25">
        <v>431484</v>
      </c>
      <c r="H82" s="25">
        <v>450886</v>
      </c>
      <c r="I82" s="25">
        <v>462494</v>
      </c>
      <c r="J82" s="81">
        <f>I82/H82-1</f>
        <v>2.5744866773419472E-2</v>
      </c>
      <c r="K82" s="25">
        <f>I82-H82</f>
        <v>11608</v>
      </c>
      <c r="L82" s="81">
        <f>I82/$I$80</f>
        <v>0.25931761296862804</v>
      </c>
      <c r="M82" s="103"/>
    </row>
    <row r="83" spans="2:13" x14ac:dyDescent="0.25">
      <c r="B83" s="22"/>
      <c r="C83" s="23"/>
      <c r="D83" s="24" t="s">
        <v>48</v>
      </c>
      <c r="E83" s="25">
        <v>2365</v>
      </c>
      <c r="F83" s="25">
        <v>11908</v>
      </c>
      <c r="G83" s="25">
        <v>20755</v>
      </c>
      <c r="H83" s="25">
        <v>18984</v>
      </c>
      <c r="I83" s="25">
        <v>15822</v>
      </c>
      <c r="J83" s="81">
        <f t="shared" ref="J83:J136" si="18">I83/H83-1</f>
        <v>-0.16656131479140324</v>
      </c>
      <c r="K83" s="25">
        <f t="shared" ref="K83:K112" si="19">I83-H83</f>
        <v>-3162</v>
      </c>
      <c r="L83" s="81">
        <f t="shared" ref="L83:L90" si="20">I83/$I$80</f>
        <v>8.871300540957576E-3</v>
      </c>
      <c r="M83" s="103"/>
    </row>
    <row r="84" spans="2:13" x14ac:dyDescent="0.25">
      <c r="B84" s="22"/>
      <c r="C84" s="23"/>
      <c r="D84" s="24" t="s">
        <v>49</v>
      </c>
      <c r="E84" s="25">
        <v>9370</v>
      </c>
      <c r="F84" s="25">
        <v>44258</v>
      </c>
      <c r="G84" s="25">
        <v>64172</v>
      </c>
      <c r="H84" s="25">
        <v>78533</v>
      </c>
      <c r="I84" s="25">
        <v>61659</v>
      </c>
      <c r="J84" s="81">
        <f t="shared" si="18"/>
        <v>-0.21486508856149644</v>
      </c>
      <c r="K84" s="25">
        <f t="shared" si="19"/>
        <v>-16874</v>
      </c>
      <c r="L84" s="81">
        <f t="shared" si="20"/>
        <v>3.4571831630318746E-2</v>
      </c>
      <c r="M84" s="103"/>
    </row>
    <row r="85" spans="2:13" x14ac:dyDescent="0.25">
      <c r="B85" s="22"/>
      <c r="C85" s="23"/>
      <c r="D85" s="24" t="s">
        <v>50</v>
      </c>
      <c r="E85" s="25">
        <v>27049</v>
      </c>
      <c r="F85" s="25">
        <v>204530</v>
      </c>
      <c r="G85" s="25">
        <v>249495</v>
      </c>
      <c r="H85" s="25">
        <v>274173</v>
      </c>
      <c r="I85" s="25">
        <v>289656</v>
      </c>
      <c r="J85" s="81">
        <f t="shared" si="18"/>
        <v>5.647164381613079E-2</v>
      </c>
      <c r="K85" s="25">
        <f t="shared" si="19"/>
        <v>15483</v>
      </c>
      <c r="L85" s="81">
        <f t="shared" si="20"/>
        <v>0.16240838259964654</v>
      </c>
      <c r="M85" s="103"/>
    </row>
    <row r="86" spans="2:13" x14ac:dyDescent="0.25">
      <c r="B86" s="22"/>
      <c r="C86" s="23"/>
      <c r="D86" s="24" t="s">
        <v>51</v>
      </c>
      <c r="E86" s="25">
        <v>6649</v>
      </c>
      <c r="F86" s="25">
        <v>16519</v>
      </c>
      <c r="G86" s="25">
        <v>21489</v>
      </c>
      <c r="H86" s="25">
        <v>20242</v>
      </c>
      <c r="I86" s="25">
        <v>19155</v>
      </c>
      <c r="J86" s="81">
        <f t="shared" si="18"/>
        <v>-5.3700227250271682E-2</v>
      </c>
      <c r="K86" s="25">
        <f t="shared" si="19"/>
        <v>-1087</v>
      </c>
      <c r="L86" s="81">
        <f t="shared" si="20"/>
        <v>1.074009365832653E-2</v>
      </c>
      <c r="M86" s="103"/>
    </row>
    <row r="87" spans="2:13" x14ac:dyDescent="0.25">
      <c r="B87" s="22"/>
      <c r="C87" s="23"/>
      <c r="D87" s="24" t="s">
        <v>52</v>
      </c>
      <c r="E87" s="25">
        <v>13358</v>
      </c>
      <c r="F87" s="25">
        <v>62525</v>
      </c>
      <c r="G87" s="25">
        <v>83965</v>
      </c>
      <c r="H87" s="25">
        <v>76840</v>
      </c>
      <c r="I87" s="25">
        <v>85109</v>
      </c>
      <c r="J87" s="81">
        <f t="shared" si="18"/>
        <v>0.10761322228006254</v>
      </c>
      <c r="K87" s="25">
        <f t="shared" si="19"/>
        <v>8269</v>
      </c>
      <c r="L87" s="81">
        <f t="shared" si="20"/>
        <v>4.7720106038450151E-2</v>
      </c>
      <c r="M87" s="103"/>
    </row>
    <row r="88" spans="2:13" x14ac:dyDescent="0.25">
      <c r="B88" s="22"/>
      <c r="C88" s="23"/>
      <c r="D88" s="24" t="s">
        <v>53</v>
      </c>
      <c r="E88" s="25">
        <v>32717</v>
      </c>
      <c r="F88" s="25">
        <v>68599</v>
      </c>
      <c r="G88" s="25">
        <v>90712</v>
      </c>
      <c r="H88" s="25">
        <v>88492</v>
      </c>
      <c r="I88" s="25">
        <v>97268</v>
      </c>
      <c r="J88" s="81">
        <f t="shared" si="18"/>
        <v>9.9172806581385942E-2</v>
      </c>
      <c r="K88" s="25">
        <f t="shared" si="19"/>
        <v>8776</v>
      </c>
      <c r="L88" s="81">
        <f t="shared" si="20"/>
        <v>5.4537584440517095E-2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23234</v>
      </c>
      <c r="F89" s="25">
        <v>83389</v>
      </c>
      <c r="G89" s="25">
        <v>90749</v>
      </c>
      <c r="H89" s="25">
        <v>96132</v>
      </c>
      <c r="I89" s="25">
        <v>93370</v>
      </c>
      <c r="J89" s="27">
        <f t="shared" si="18"/>
        <v>-2.8731327757666514E-2</v>
      </c>
      <c r="K89" s="25">
        <f t="shared" si="19"/>
        <v>-2762</v>
      </c>
      <c r="L89" s="27">
        <f t="shared" si="20"/>
        <v>5.2351999210542843E-2</v>
      </c>
      <c r="M89" s="103"/>
    </row>
    <row r="90" spans="2:13" x14ac:dyDescent="0.25">
      <c r="B90" s="22"/>
      <c r="C90" s="28"/>
      <c r="D90" s="29" t="s">
        <v>55</v>
      </c>
      <c r="E90" s="90">
        <v>11684</v>
      </c>
      <c r="F90" s="90">
        <v>36452</v>
      </c>
      <c r="G90" s="90">
        <v>39632</v>
      </c>
      <c r="H90" s="90">
        <v>43344</v>
      </c>
      <c r="I90" s="90">
        <v>40811</v>
      </c>
      <c r="J90" s="58">
        <f t="shared" si="18"/>
        <v>-5.8439461055740161E-2</v>
      </c>
      <c r="K90" s="90">
        <f t="shared" si="19"/>
        <v>-2533</v>
      </c>
      <c r="L90" s="58">
        <f t="shared" si="20"/>
        <v>2.288248302218554E-2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300978</v>
      </c>
      <c r="F91" s="87">
        <v>1711410</v>
      </c>
      <c r="G91" s="87">
        <v>2026391</v>
      </c>
      <c r="H91" s="87">
        <v>2139392</v>
      </c>
      <c r="I91" s="87">
        <v>2114687</v>
      </c>
      <c r="J91" s="88">
        <f t="shared" si="18"/>
        <v>-1.1547673357664268E-2</v>
      </c>
      <c r="K91" s="87">
        <f t="shared" si="19"/>
        <v>-24705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108123</v>
      </c>
      <c r="F92" s="34">
        <v>647133</v>
      </c>
      <c r="G92" s="34">
        <v>736259</v>
      </c>
      <c r="H92" s="34">
        <v>778566</v>
      </c>
      <c r="I92" s="34">
        <v>744690</v>
      </c>
      <c r="J92" s="104">
        <f t="shared" si="18"/>
        <v>-4.3510762093387112E-2</v>
      </c>
      <c r="K92" s="34">
        <f t="shared" si="19"/>
        <v>-33876</v>
      </c>
      <c r="L92" s="47">
        <f t="shared" si="21"/>
        <v>0.3521514058581719</v>
      </c>
    </row>
    <row r="93" spans="2:13" x14ac:dyDescent="0.25">
      <c r="B93" s="22"/>
      <c r="C93" s="36"/>
      <c r="D93" s="4" t="s">
        <v>47</v>
      </c>
      <c r="E93" s="37">
        <v>53047</v>
      </c>
      <c r="F93" s="37">
        <v>453532</v>
      </c>
      <c r="G93" s="37">
        <v>525656</v>
      </c>
      <c r="H93" s="37">
        <v>548980</v>
      </c>
      <c r="I93" s="37">
        <v>557236</v>
      </c>
      <c r="J93" s="105">
        <f t="shared" si="18"/>
        <v>1.5038799227658606E-2</v>
      </c>
      <c r="K93" s="37">
        <f t="shared" si="19"/>
        <v>8256</v>
      </c>
      <c r="L93" s="98">
        <f>I93/$I$91</f>
        <v>0.26350755454589736</v>
      </c>
    </row>
    <row r="94" spans="2:13" x14ac:dyDescent="0.25">
      <c r="B94" s="22"/>
      <c r="C94" s="36"/>
      <c r="D94" s="4" t="s">
        <v>48</v>
      </c>
      <c r="E94" s="37">
        <v>2749</v>
      </c>
      <c r="F94" s="37">
        <v>13399</v>
      </c>
      <c r="G94" s="37">
        <v>22430</v>
      </c>
      <c r="H94" s="37">
        <v>20862</v>
      </c>
      <c r="I94" s="37">
        <v>17744</v>
      </c>
      <c r="J94" s="105">
        <f t="shared" si="18"/>
        <v>-0.14945834531684399</v>
      </c>
      <c r="K94" s="37">
        <f t="shared" si="19"/>
        <v>-3118</v>
      </c>
      <c r="L94" s="98">
        <f t="shared" ref="L94:L101" si="22">I94/$I$91</f>
        <v>8.3908398737023489E-3</v>
      </c>
    </row>
    <row r="95" spans="2:13" x14ac:dyDescent="0.25">
      <c r="B95" s="22"/>
      <c r="C95" s="36"/>
      <c r="D95" s="4" t="s">
        <v>49</v>
      </c>
      <c r="E95" s="37">
        <v>11875</v>
      </c>
      <c r="F95" s="37">
        <v>52343</v>
      </c>
      <c r="G95" s="37">
        <v>75567</v>
      </c>
      <c r="H95" s="37">
        <v>92107</v>
      </c>
      <c r="I95" s="37">
        <v>71768</v>
      </c>
      <c r="J95" s="105">
        <f t="shared" si="18"/>
        <v>-0.22081926455101131</v>
      </c>
      <c r="K95" s="37">
        <f t="shared" si="19"/>
        <v>-20339</v>
      </c>
      <c r="L95" s="98">
        <f t="shared" si="22"/>
        <v>3.3937883005853819E-2</v>
      </c>
    </row>
    <row r="96" spans="2:13" x14ac:dyDescent="0.25">
      <c r="B96" s="22"/>
      <c r="C96" s="36"/>
      <c r="D96" s="4" t="s">
        <v>50</v>
      </c>
      <c r="E96" s="37">
        <v>30364</v>
      </c>
      <c r="F96" s="37">
        <v>240241</v>
      </c>
      <c r="G96" s="37">
        <v>297116</v>
      </c>
      <c r="H96" s="37">
        <v>327775</v>
      </c>
      <c r="I96" s="37">
        <v>343207</v>
      </c>
      <c r="J96" s="105">
        <f t="shared" si="18"/>
        <v>4.7081076958279233E-2</v>
      </c>
      <c r="K96" s="37">
        <f t="shared" si="19"/>
        <v>15432</v>
      </c>
      <c r="L96" s="98">
        <f t="shared" si="22"/>
        <v>0.16229683163513087</v>
      </c>
    </row>
    <row r="97" spans="2:12" x14ac:dyDescent="0.25">
      <c r="B97" s="22"/>
      <c r="C97" s="36"/>
      <c r="D97" s="4" t="s">
        <v>51</v>
      </c>
      <c r="E97" s="37">
        <v>6917</v>
      </c>
      <c r="F97" s="37">
        <v>17534</v>
      </c>
      <c r="G97" s="37">
        <v>22576</v>
      </c>
      <c r="H97" s="37">
        <v>21474</v>
      </c>
      <c r="I97" s="37">
        <v>20344</v>
      </c>
      <c r="J97" s="105">
        <f t="shared" si="18"/>
        <v>-5.2621775169973017E-2</v>
      </c>
      <c r="K97" s="37">
        <f t="shared" si="19"/>
        <v>-1130</v>
      </c>
      <c r="L97" s="98">
        <f t="shared" si="22"/>
        <v>9.6203362483431362E-3</v>
      </c>
    </row>
    <row r="98" spans="2:12" x14ac:dyDescent="0.25">
      <c r="B98" s="22"/>
      <c r="C98" s="36"/>
      <c r="D98" s="4" t="s">
        <v>52</v>
      </c>
      <c r="E98" s="37">
        <v>16007</v>
      </c>
      <c r="F98" s="37">
        <v>74430</v>
      </c>
      <c r="G98" s="37">
        <v>94963</v>
      </c>
      <c r="H98" s="37">
        <v>90035</v>
      </c>
      <c r="I98" s="37">
        <v>97511</v>
      </c>
      <c r="J98" s="105">
        <f t="shared" si="18"/>
        <v>8.3034375520630865E-2</v>
      </c>
      <c r="K98" s="37">
        <f t="shared" si="19"/>
        <v>7476</v>
      </c>
      <c r="L98" s="98">
        <f t="shared" si="22"/>
        <v>4.6111315764460648E-2</v>
      </c>
    </row>
    <row r="99" spans="2:12" x14ac:dyDescent="0.25">
      <c r="B99" s="22"/>
      <c r="C99" s="36"/>
      <c r="D99" s="4" t="s">
        <v>53</v>
      </c>
      <c r="E99" s="37">
        <v>33575</v>
      </c>
      <c r="F99" s="37">
        <v>72145</v>
      </c>
      <c r="G99" s="37">
        <v>94906</v>
      </c>
      <c r="H99" s="37">
        <v>93060</v>
      </c>
      <c r="I99" s="37">
        <v>102316</v>
      </c>
      <c r="J99" s="105">
        <f t="shared" si="18"/>
        <v>9.9462712228669758E-2</v>
      </c>
      <c r="K99" s="37">
        <f t="shared" si="19"/>
        <v>9256</v>
      </c>
      <c r="L99" s="98">
        <f t="shared" si="22"/>
        <v>4.8383519641441025E-2</v>
      </c>
    </row>
    <row r="100" spans="2:12" x14ac:dyDescent="0.25">
      <c r="B100" s="22"/>
      <c r="C100" s="36"/>
      <c r="D100" s="4" t="s">
        <v>54</v>
      </c>
      <c r="E100" s="37">
        <v>25757</v>
      </c>
      <c r="F100" s="37">
        <v>98992</v>
      </c>
      <c r="G100" s="37">
        <v>108701</v>
      </c>
      <c r="H100" s="37">
        <v>115706</v>
      </c>
      <c r="I100" s="37">
        <v>112386</v>
      </c>
      <c r="J100" s="39">
        <f t="shared" si="18"/>
        <v>-2.8693412614730462E-2</v>
      </c>
      <c r="K100" s="37">
        <f t="shared" si="19"/>
        <v>-3320</v>
      </c>
      <c r="L100" s="51">
        <f t="shared" si="22"/>
        <v>5.3145453677068993E-2</v>
      </c>
    </row>
    <row r="101" spans="2:12" x14ac:dyDescent="0.25">
      <c r="B101" s="22"/>
      <c r="C101" s="40"/>
      <c r="D101" s="41" t="s">
        <v>55</v>
      </c>
      <c r="E101" s="92">
        <v>12564</v>
      </c>
      <c r="F101" s="92">
        <v>41661</v>
      </c>
      <c r="G101" s="92">
        <v>48217</v>
      </c>
      <c r="H101" s="92">
        <v>50827</v>
      </c>
      <c r="I101" s="92">
        <v>47485</v>
      </c>
      <c r="J101" s="93">
        <f t="shared" si="18"/>
        <v>-6.5752454404155225E-2</v>
      </c>
      <c r="K101" s="92">
        <f t="shared" si="19"/>
        <v>-3342</v>
      </c>
      <c r="L101" s="73">
        <f t="shared" si="22"/>
        <v>2.2454859749929897E-2</v>
      </c>
    </row>
    <row r="102" spans="2:12" x14ac:dyDescent="0.25">
      <c r="B102" s="22"/>
      <c r="C102" s="17" t="s">
        <v>21</v>
      </c>
      <c r="D102" s="86" t="s">
        <v>45</v>
      </c>
      <c r="E102" s="87">
        <v>1239473</v>
      </c>
      <c r="F102" s="87">
        <v>9533834</v>
      </c>
      <c r="G102" s="87">
        <v>11318734</v>
      </c>
      <c r="H102" s="87">
        <v>12006102</v>
      </c>
      <c r="I102" s="87">
        <v>11636818</v>
      </c>
      <c r="J102" s="88">
        <f t="shared" si="18"/>
        <v>-3.075802621033874E-2</v>
      </c>
      <c r="K102" s="87">
        <f t="shared" si="19"/>
        <v>-369284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479916</v>
      </c>
      <c r="F103" s="19">
        <v>3872965</v>
      </c>
      <c r="G103" s="19">
        <v>4389120</v>
      </c>
      <c r="H103" s="19">
        <v>4572184</v>
      </c>
      <c r="I103" s="19">
        <v>4379140</v>
      </c>
      <c r="J103" s="21">
        <f t="shared" si="18"/>
        <v>-4.2221397913994707E-2</v>
      </c>
      <c r="K103" s="19">
        <f t="shared" si="19"/>
        <v>-193044</v>
      </c>
      <c r="L103" s="21">
        <f t="shared" si="23"/>
        <v>0.37631764972177101</v>
      </c>
    </row>
    <row r="104" spans="2:12" x14ac:dyDescent="0.25">
      <c r="B104" s="22"/>
      <c r="C104" s="23"/>
      <c r="D104" s="24" t="s">
        <v>47</v>
      </c>
      <c r="E104" s="25">
        <v>250141</v>
      </c>
      <c r="F104" s="25">
        <v>2658546</v>
      </c>
      <c r="G104" s="25">
        <v>3148928</v>
      </c>
      <c r="H104" s="25">
        <v>3318184</v>
      </c>
      <c r="I104" s="25">
        <v>3271624</v>
      </c>
      <c r="J104" s="81">
        <f t="shared" si="18"/>
        <v>-1.4031771595547471E-2</v>
      </c>
      <c r="K104" s="25">
        <f t="shared" si="19"/>
        <v>-46560</v>
      </c>
      <c r="L104" s="81">
        <f>I104/$I$102</f>
        <v>0.28114420969718695</v>
      </c>
    </row>
    <row r="105" spans="2:12" x14ac:dyDescent="0.25">
      <c r="B105" s="22"/>
      <c r="C105" s="23"/>
      <c r="D105" s="24" t="s">
        <v>48</v>
      </c>
      <c r="E105" s="25">
        <v>12448</v>
      </c>
      <c r="F105" s="25">
        <v>56272</v>
      </c>
      <c r="G105" s="25">
        <v>65549</v>
      </c>
      <c r="H105" s="25">
        <v>75339</v>
      </c>
      <c r="I105" s="25">
        <v>70664</v>
      </c>
      <c r="J105" s="81">
        <f t="shared" si="18"/>
        <v>-6.2052854431303817E-2</v>
      </c>
      <c r="K105" s="25">
        <f t="shared" si="19"/>
        <v>-4675</v>
      </c>
      <c r="L105" s="81">
        <f t="shared" ref="L105:L112" si="24">I105/$I$102</f>
        <v>6.0724503897886866E-3</v>
      </c>
    </row>
    <row r="106" spans="2:12" x14ac:dyDescent="0.25">
      <c r="B106" s="22"/>
      <c r="C106" s="23"/>
      <c r="D106" s="24" t="s">
        <v>49</v>
      </c>
      <c r="E106" s="25">
        <v>70994</v>
      </c>
      <c r="F106" s="25">
        <v>271858</v>
      </c>
      <c r="G106" s="25">
        <v>416036</v>
      </c>
      <c r="H106" s="25">
        <v>486806</v>
      </c>
      <c r="I106" s="25">
        <v>363302</v>
      </c>
      <c r="J106" s="81">
        <f t="shared" si="18"/>
        <v>-0.25370270703319187</v>
      </c>
      <c r="K106" s="25">
        <f t="shared" si="19"/>
        <v>-123504</v>
      </c>
      <c r="L106" s="81">
        <f t="shared" si="24"/>
        <v>3.1220046579743706E-2</v>
      </c>
    </row>
    <row r="107" spans="2:12" x14ac:dyDescent="0.25">
      <c r="B107" s="22"/>
      <c r="C107" s="23"/>
      <c r="D107" s="24" t="s">
        <v>50</v>
      </c>
      <c r="E107" s="25">
        <v>125212</v>
      </c>
      <c r="F107" s="25">
        <v>1277643</v>
      </c>
      <c r="G107" s="25">
        <v>1686660</v>
      </c>
      <c r="H107" s="25">
        <v>1869735</v>
      </c>
      <c r="I107" s="25">
        <v>1893996</v>
      </c>
      <c r="J107" s="81">
        <f t="shared" si="18"/>
        <v>1.2975635584721923E-2</v>
      </c>
      <c r="K107" s="25">
        <f t="shared" si="19"/>
        <v>24261</v>
      </c>
      <c r="L107" s="81">
        <f t="shared" si="24"/>
        <v>0.16275892602256045</v>
      </c>
    </row>
    <row r="108" spans="2:12" x14ac:dyDescent="0.25">
      <c r="B108" s="22"/>
      <c r="C108" s="23"/>
      <c r="D108" s="24" t="s">
        <v>51</v>
      </c>
      <c r="E108" s="25">
        <v>14907</v>
      </c>
      <c r="F108" s="25">
        <v>47686</v>
      </c>
      <c r="G108" s="25">
        <v>56910</v>
      </c>
      <c r="H108" s="25">
        <v>58450</v>
      </c>
      <c r="I108" s="25">
        <v>53439</v>
      </c>
      <c r="J108" s="81">
        <f t="shared" si="18"/>
        <v>-8.5731394354148893E-2</v>
      </c>
      <c r="K108" s="25">
        <f t="shared" si="19"/>
        <v>-5011</v>
      </c>
      <c r="L108" s="81">
        <f t="shared" si="24"/>
        <v>4.5922347500837431E-3</v>
      </c>
    </row>
    <row r="109" spans="2:12" x14ac:dyDescent="0.25">
      <c r="B109" s="22"/>
      <c r="C109" s="23"/>
      <c r="D109" s="24" t="s">
        <v>52</v>
      </c>
      <c r="E109" s="25">
        <v>89205</v>
      </c>
      <c r="F109" s="25">
        <v>419361</v>
      </c>
      <c r="G109" s="25">
        <v>437729</v>
      </c>
      <c r="H109" s="25">
        <v>463774</v>
      </c>
      <c r="I109" s="25">
        <v>472476</v>
      </c>
      <c r="J109" s="81">
        <f t="shared" si="18"/>
        <v>1.8763449438735202E-2</v>
      </c>
      <c r="K109" s="25">
        <f t="shared" si="19"/>
        <v>8702</v>
      </c>
      <c r="L109" s="81">
        <f t="shared" si="24"/>
        <v>4.0601820875775491E-2</v>
      </c>
    </row>
    <row r="110" spans="2:12" x14ac:dyDescent="0.25">
      <c r="B110" s="22"/>
      <c r="C110" s="23"/>
      <c r="D110" s="24" t="s">
        <v>53</v>
      </c>
      <c r="E110" s="25">
        <v>66096</v>
      </c>
      <c r="F110" s="25">
        <v>172608</v>
      </c>
      <c r="G110" s="25">
        <v>212843</v>
      </c>
      <c r="H110" s="25">
        <v>223384</v>
      </c>
      <c r="I110" s="25">
        <v>213590</v>
      </c>
      <c r="J110" s="81">
        <f t="shared" si="18"/>
        <v>-4.3843784693621712E-2</v>
      </c>
      <c r="K110" s="25">
        <f t="shared" si="19"/>
        <v>-9794</v>
      </c>
      <c r="L110" s="81">
        <f t="shared" si="24"/>
        <v>1.83546739323413E-2</v>
      </c>
    </row>
    <row r="111" spans="2:12" x14ac:dyDescent="0.25">
      <c r="B111" s="22"/>
      <c r="C111" s="23"/>
      <c r="D111" s="24" t="s">
        <v>54</v>
      </c>
      <c r="E111" s="25">
        <v>89271</v>
      </c>
      <c r="F111" s="25">
        <v>557575</v>
      </c>
      <c r="G111" s="25">
        <v>611263</v>
      </c>
      <c r="H111" s="25">
        <v>671699</v>
      </c>
      <c r="I111" s="25">
        <v>664657</v>
      </c>
      <c r="J111" s="27">
        <f t="shared" si="18"/>
        <v>-1.0483862563439916E-2</v>
      </c>
      <c r="K111" s="25">
        <f t="shared" si="19"/>
        <v>-7042</v>
      </c>
      <c r="L111" s="27">
        <f t="shared" si="24"/>
        <v>5.7116730707655647E-2</v>
      </c>
    </row>
    <row r="112" spans="2:12" x14ac:dyDescent="0.25">
      <c r="B112" s="22"/>
      <c r="C112" s="28"/>
      <c r="D112" s="29" t="s">
        <v>55</v>
      </c>
      <c r="E112" s="90">
        <v>41283</v>
      </c>
      <c r="F112" s="90">
        <v>199320</v>
      </c>
      <c r="G112" s="90">
        <v>293696</v>
      </c>
      <c r="H112" s="90">
        <v>266547</v>
      </c>
      <c r="I112" s="90">
        <v>253930</v>
      </c>
      <c r="J112" s="58">
        <f t="shared" si="18"/>
        <v>-4.7334991577470342E-2</v>
      </c>
      <c r="K112" s="90">
        <f t="shared" si="19"/>
        <v>-12617</v>
      </c>
      <c r="L112" s="58">
        <f t="shared" si="24"/>
        <v>2.1821257323092962E-2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4.7037038442563848</v>
      </c>
      <c r="F113" s="95">
        <f t="shared" si="25"/>
        <v>6.6108476926810669</v>
      </c>
      <c r="G113" s="95">
        <f t="shared" si="25"/>
        <v>6.6548570897735981</v>
      </c>
      <c r="H113" s="95">
        <f t="shared" si="25"/>
        <v>6.7151338680710566</v>
      </c>
      <c r="I113" s="95">
        <f t="shared" si="25"/>
        <v>6.5246940853510837</v>
      </c>
      <c r="J113" s="88">
        <f t="shared" si="18"/>
        <v>-2.8359789463836438E-2</v>
      </c>
      <c r="K113" s="95">
        <f t="shared" ref="K113:K114" si="26">(I113-H113)</f>
        <v>-0.19043978271997286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5.1995232936078004</v>
      </c>
      <c r="F114" s="46">
        <f t="shared" si="25"/>
        <v>7.2071923703186789</v>
      </c>
      <c r="G114" s="46">
        <f t="shared" si="25"/>
        <v>7.2145569308151289</v>
      </c>
      <c r="H114" s="46">
        <f t="shared" si="25"/>
        <v>7.1407906717414429</v>
      </c>
      <c r="I114" s="46">
        <f t="shared" si="25"/>
        <v>7.0841529701048271</v>
      </c>
      <c r="J114" s="104">
        <f t="shared" si="18"/>
        <v>-7.931572880402471E-3</v>
      </c>
      <c r="K114" s="46">
        <f t="shared" si="26"/>
        <v>-5.6637701636615745E-2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5.5854992854590924</v>
      </c>
      <c r="F115" s="50">
        <f>F104/F82</f>
        <v>7.0594298915280342</v>
      </c>
      <c r="G115" s="50">
        <f>G104/G82</f>
        <v>7.2979021238330972</v>
      </c>
      <c r="H115" s="50">
        <f>H104/H82</f>
        <v>7.3592526714069635</v>
      </c>
      <c r="I115" s="50">
        <f>I104/I82</f>
        <v>7.0738733907899345</v>
      </c>
      <c r="J115" s="105">
        <f t="shared" si="18"/>
        <v>-3.8778296297097947E-2</v>
      </c>
      <c r="K115" s="50">
        <f>(I115-H115)</f>
        <v>-0.285379280617029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5.2634249471458769</v>
      </c>
      <c r="F116" s="50">
        <f t="shared" si="27"/>
        <v>4.7255626469600269</v>
      </c>
      <c r="G116" s="50">
        <f t="shared" si="27"/>
        <v>3.1582269332690918</v>
      </c>
      <c r="H116" s="50">
        <f t="shared" si="27"/>
        <v>3.9685524652338811</v>
      </c>
      <c r="I116" s="50">
        <f t="shared" si="27"/>
        <v>4.4661863228416125</v>
      </c>
      <c r="J116" s="105">
        <f t="shared" si="18"/>
        <v>0.12539429980256145</v>
      </c>
      <c r="K116" s="50">
        <f t="shared" ref="K116:K123" si="28">(I116-H116)</f>
        <v>0.49763385760773149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7.5767342582710775</v>
      </c>
      <c r="F117" s="50">
        <f t="shared" si="27"/>
        <v>6.1425730941298751</v>
      </c>
      <c r="G117" s="50">
        <f t="shared" si="27"/>
        <v>6.4831390637661288</v>
      </c>
      <c r="H117" s="50">
        <f t="shared" si="27"/>
        <v>6.1987444768441291</v>
      </c>
      <c r="I117" s="50">
        <f t="shared" si="27"/>
        <v>5.8921163171637554</v>
      </c>
      <c r="J117" s="105">
        <f t="shared" si="18"/>
        <v>-4.9466171871708209E-2</v>
      </c>
      <c r="K117" s="50">
        <f t="shared" si="28"/>
        <v>-0.30662815968037371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4.6290805575067466</v>
      </c>
      <c r="F118" s="50">
        <f t="shared" si="27"/>
        <v>6.2467266415684737</v>
      </c>
      <c r="G118" s="50">
        <f t="shared" si="27"/>
        <v>6.7602957975109721</v>
      </c>
      <c r="H118" s="50">
        <f t="shared" si="27"/>
        <v>6.8195445941066408</v>
      </c>
      <c r="I118" s="50">
        <f t="shared" si="27"/>
        <v>6.5387770320656227</v>
      </c>
      <c r="J118" s="105">
        <f t="shared" si="18"/>
        <v>-4.1171013425684411E-2</v>
      </c>
      <c r="K118" s="50">
        <f t="shared" si="28"/>
        <v>-0.28076756204101816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2.2419912768837418</v>
      </c>
      <c r="F119" s="50">
        <f t="shared" si="27"/>
        <v>2.8867364852593984</v>
      </c>
      <c r="G119" s="50">
        <f t="shared" si="27"/>
        <v>2.6483317045930477</v>
      </c>
      <c r="H119" s="50">
        <f t="shared" si="27"/>
        <v>2.8875605177354018</v>
      </c>
      <c r="I119" s="50">
        <f t="shared" si="27"/>
        <v>2.78981989036805</v>
      </c>
      <c r="J119" s="105">
        <f t="shared" si="18"/>
        <v>-3.384885849734709E-2</v>
      </c>
      <c r="K119" s="50">
        <f t="shared" si="28"/>
        <v>-9.7740627367351784E-2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6.6780206617757152</v>
      </c>
      <c r="F120" s="50">
        <f t="shared" si="27"/>
        <v>6.707093162734906</v>
      </c>
      <c r="G120" s="50">
        <f t="shared" si="27"/>
        <v>5.21323170368606</v>
      </c>
      <c r="H120" s="50">
        <f t="shared" si="27"/>
        <v>6.03558042686101</v>
      </c>
      <c r="I120" s="50">
        <f t="shared" si="27"/>
        <v>5.5514222937644666</v>
      </c>
      <c r="J120" s="105">
        <f t="shared" si="18"/>
        <v>-8.0217327722421738E-2</v>
      </c>
      <c r="K120" s="50">
        <f t="shared" si="28"/>
        <v>-0.48415813309654343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2.0202341290460617</v>
      </c>
      <c r="F121" s="50">
        <f t="shared" si="27"/>
        <v>2.5161882826280269</v>
      </c>
      <c r="G121" s="50">
        <f t="shared" si="27"/>
        <v>2.3463599082811535</v>
      </c>
      <c r="H121" s="50">
        <f t="shared" si="27"/>
        <v>2.5243411833838088</v>
      </c>
      <c r="I121" s="50">
        <f t="shared" si="27"/>
        <v>2.1958917629641816</v>
      </c>
      <c r="J121" s="105">
        <f t="shared" si="18"/>
        <v>-0.130112927119998</v>
      </c>
      <c r="K121" s="50">
        <f t="shared" si="28"/>
        <v>-0.3284494204196271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3.8422570371008007</v>
      </c>
      <c r="F122" s="50">
        <f t="shared" si="27"/>
        <v>6.6864334624470851</v>
      </c>
      <c r="G122" s="50">
        <f t="shared" si="27"/>
        <v>6.7357546639632391</v>
      </c>
      <c r="H122" s="50">
        <f t="shared" si="27"/>
        <v>6.9872571048142138</v>
      </c>
      <c r="I122" s="50">
        <f t="shared" si="27"/>
        <v>7.1185284352575771</v>
      </c>
      <c r="J122" s="39">
        <f t="shared" si="18"/>
        <v>1.8787247767499071E-2</v>
      </c>
      <c r="K122" s="50">
        <f t="shared" si="28"/>
        <v>0.13127133044336325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3.533293392673742</v>
      </c>
      <c r="F123" s="101">
        <f t="shared" si="27"/>
        <v>5.4680127290683638</v>
      </c>
      <c r="G123" s="101">
        <f t="shared" si="27"/>
        <v>7.4105773112636255</v>
      </c>
      <c r="H123" s="101">
        <f t="shared" si="27"/>
        <v>6.1495708748615723</v>
      </c>
      <c r="I123" s="101">
        <f t="shared" si="27"/>
        <v>6.2220969836563675</v>
      </c>
      <c r="J123" s="93">
        <f t="shared" si="18"/>
        <v>1.1793686140161519E-2</v>
      </c>
      <c r="K123" s="101">
        <f t="shared" si="28"/>
        <v>7.2526108794795263E-2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0.19938216723726546</v>
      </c>
      <c r="F124" s="88">
        <v>0.65257788495920732</v>
      </c>
      <c r="G124" s="88">
        <v>0.74884352924177333</v>
      </c>
      <c r="H124" s="88">
        <v>0.77886323521703416</v>
      </c>
      <c r="I124" s="88">
        <v>0.76844501593176451</v>
      </c>
      <c r="J124" s="88">
        <f t="shared" si="18"/>
        <v>-1.3376185720676004E-2</v>
      </c>
      <c r="K124" s="95">
        <f t="shared" ref="K124:K125" si="29">(I124-H124)*100</f>
        <v>-1.0418219285269648</v>
      </c>
      <c r="L124" s="88"/>
    </row>
    <row r="125" spans="2:12" x14ac:dyDescent="0.25">
      <c r="B125" s="22"/>
      <c r="C125" s="55"/>
      <c r="D125" s="18" t="s">
        <v>46</v>
      </c>
      <c r="E125" s="21">
        <v>0.23226132423742035</v>
      </c>
      <c r="F125" s="21">
        <v>0.7399580782161671</v>
      </c>
      <c r="G125" s="21">
        <v>0.79734827634692584</v>
      </c>
      <c r="H125" s="21">
        <v>0.81228671003544106</v>
      </c>
      <c r="I125" s="21">
        <v>0.80975162000619827</v>
      </c>
      <c r="J125" s="21">
        <f t="shared" si="18"/>
        <v>-3.1209300828425324E-3</v>
      </c>
      <c r="K125" s="54">
        <f t="shared" si="29"/>
        <v>-0.25350900292427925</v>
      </c>
      <c r="L125" s="21"/>
    </row>
    <row r="126" spans="2:12" x14ac:dyDescent="0.25">
      <c r="B126" s="22"/>
      <c r="C126" s="55"/>
      <c r="D126" s="24" t="s">
        <v>47</v>
      </c>
      <c r="E126" s="81">
        <v>0.14198914565607704</v>
      </c>
      <c r="F126" s="81">
        <v>0.59936274988327454</v>
      </c>
      <c r="G126" s="81">
        <v>0.69616307876925987</v>
      </c>
      <c r="H126" s="81">
        <v>0.72325830943494596</v>
      </c>
      <c r="I126" s="81">
        <v>0.7240342371227928</v>
      </c>
      <c r="J126" s="81">
        <f t="shared" si="18"/>
        <v>1.0728223619760335E-3</v>
      </c>
      <c r="K126" s="56">
        <f>(I126-H126)*100</f>
        <v>7.7592768784684463E-2</v>
      </c>
      <c r="L126" s="81"/>
    </row>
    <row r="127" spans="2:12" x14ac:dyDescent="0.25">
      <c r="B127" s="22"/>
      <c r="C127" s="55"/>
      <c r="D127" s="24" t="s">
        <v>48</v>
      </c>
      <c r="E127" s="81">
        <v>0.21521438450899033</v>
      </c>
      <c r="F127" s="81">
        <v>0.56954312665735507</v>
      </c>
      <c r="G127" s="81">
        <v>0.5989491959064327</v>
      </c>
      <c r="H127" s="81">
        <v>0.68271531100478466</v>
      </c>
      <c r="I127" s="81">
        <v>0.64359357353637658</v>
      </c>
      <c r="J127" s="81">
        <f t="shared" si="18"/>
        <v>-5.7303149406200848E-2</v>
      </c>
      <c r="K127" s="56">
        <f t="shared" ref="K127:K134" si="30">(I127-H127)*100</f>
        <v>-3.912173746840808</v>
      </c>
      <c r="L127" s="81"/>
    </row>
    <row r="128" spans="2:12" x14ac:dyDescent="0.25">
      <c r="B128" s="22"/>
      <c r="C128" s="55"/>
      <c r="D128" s="24" t="s">
        <v>49</v>
      </c>
      <c r="E128" s="81">
        <v>0.16199799196787149</v>
      </c>
      <c r="F128" s="81">
        <v>0.49659871401432121</v>
      </c>
      <c r="G128" s="81">
        <v>0.75996638901066782</v>
      </c>
      <c r="H128" s="81">
        <v>0.90746336543964268</v>
      </c>
      <c r="I128" s="81">
        <v>0.65587449451184288</v>
      </c>
      <c r="J128" s="81">
        <f t="shared" si="18"/>
        <v>-0.27724410759646645</v>
      </c>
      <c r="K128" s="56">
        <f t="shared" si="30"/>
        <v>-25.158887092779981</v>
      </c>
      <c r="L128" s="81"/>
    </row>
    <row r="129" spans="2:12" x14ac:dyDescent="0.25">
      <c r="B129" s="22"/>
      <c r="C129" s="55"/>
      <c r="D129" s="24" t="s">
        <v>50</v>
      </c>
      <c r="E129" s="81">
        <v>0.18224424209962506</v>
      </c>
      <c r="F129" s="81">
        <v>0.57835662797203558</v>
      </c>
      <c r="G129" s="81">
        <v>0.7326738952616807</v>
      </c>
      <c r="H129" s="81">
        <v>0.77789459407285122</v>
      </c>
      <c r="I129" s="81">
        <v>0.78431271864730201</v>
      </c>
      <c r="J129" s="81">
        <f t="shared" si="18"/>
        <v>8.2506352703226593E-3</v>
      </c>
      <c r="K129" s="56">
        <f t="shared" si="30"/>
        <v>0.64181245744507898</v>
      </c>
      <c r="L129" s="81"/>
    </row>
    <row r="130" spans="2:12" x14ac:dyDescent="0.25">
      <c r="B130" s="22"/>
      <c r="C130" s="55"/>
      <c r="D130" s="24" t="s">
        <v>51</v>
      </c>
      <c r="E130" s="81">
        <v>0.2671505376344086</v>
      </c>
      <c r="F130" s="81">
        <v>0.6262936695560809</v>
      </c>
      <c r="G130" s="81">
        <v>0.71530920060331826</v>
      </c>
      <c r="H130" s="81">
        <v>0.71776798103962769</v>
      </c>
      <c r="I130" s="81">
        <v>0.66170133729569092</v>
      </c>
      <c r="J130" s="81">
        <f t="shared" si="18"/>
        <v>-7.811248930710013E-2</v>
      </c>
      <c r="K130" s="56">
        <f t="shared" si="30"/>
        <v>-5.6066643743936773</v>
      </c>
      <c r="L130" s="81"/>
    </row>
    <row r="131" spans="2:12" x14ac:dyDescent="0.25">
      <c r="B131" s="22"/>
      <c r="C131" s="55"/>
      <c r="D131" s="24" t="s">
        <v>52</v>
      </c>
      <c r="E131" s="81">
        <v>0.40206701342251627</v>
      </c>
      <c r="F131" s="81">
        <v>0.81460955710955707</v>
      </c>
      <c r="G131" s="81">
        <v>0.76137375634870941</v>
      </c>
      <c r="H131" s="81">
        <v>0.79900833337640431</v>
      </c>
      <c r="I131" s="81">
        <v>0.80964425251902117</v>
      </c>
      <c r="J131" s="81">
        <f t="shared" si="18"/>
        <v>1.3311399516538369E-2</v>
      </c>
      <c r="K131" s="56">
        <f t="shared" si="30"/>
        <v>1.0635919142616856</v>
      </c>
      <c r="L131" s="81"/>
    </row>
    <row r="132" spans="2:12" x14ac:dyDescent="0.25">
      <c r="B132" s="22"/>
      <c r="C132" s="55"/>
      <c r="D132" s="24" t="s">
        <v>53</v>
      </c>
      <c r="E132" s="81">
        <v>0.27809403597349319</v>
      </c>
      <c r="F132" s="81">
        <v>0.56598725112142911</v>
      </c>
      <c r="G132" s="81">
        <v>0.62372854534745037</v>
      </c>
      <c r="H132" s="81">
        <v>0.66618950482529915</v>
      </c>
      <c r="I132" s="81">
        <v>0.66439591887520222</v>
      </c>
      <c r="J132" s="81">
        <f t="shared" si="18"/>
        <v>-2.6923059236234614E-3</v>
      </c>
      <c r="K132" s="56">
        <f t="shared" si="30"/>
        <v>-0.1793585950096932</v>
      </c>
      <c r="L132" s="81"/>
    </row>
    <row r="133" spans="2:12" x14ac:dyDescent="0.25">
      <c r="B133" s="22"/>
      <c r="C133" s="55"/>
      <c r="D133" s="24" t="s">
        <v>54</v>
      </c>
      <c r="E133" s="81">
        <v>0.24109638616040685</v>
      </c>
      <c r="F133" s="81">
        <v>0.72465039509253482</v>
      </c>
      <c r="G133" s="81">
        <v>0.80148821230954814</v>
      </c>
      <c r="H133" s="81">
        <v>0.86535173888677752</v>
      </c>
      <c r="I133" s="81">
        <v>0.85251782874147042</v>
      </c>
      <c r="J133" s="81">
        <f t="shared" si="18"/>
        <v>-1.4830859601457691E-2</v>
      </c>
      <c r="K133" s="56">
        <f t="shared" si="30"/>
        <v>-1.2833910145307104</v>
      </c>
      <c r="L133" s="27"/>
    </row>
    <row r="134" spans="2:12" x14ac:dyDescent="0.25">
      <c r="B134" s="22"/>
      <c r="C134" s="57"/>
      <c r="D134" s="29" t="s">
        <v>55</v>
      </c>
      <c r="E134" s="81">
        <v>0.12906826239471758</v>
      </c>
      <c r="F134" s="81">
        <v>0.47552247351846549</v>
      </c>
      <c r="G134" s="81">
        <v>0.79437412095639948</v>
      </c>
      <c r="H134" s="81">
        <v>0.71171818259495023</v>
      </c>
      <c r="I134" s="81">
        <v>0.6812889031981112</v>
      </c>
      <c r="J134" s="81">
        <f t="shared" si="18"/>
        <v>-4.2754674730794084E-2</v>
      </c>
      <c r="K134" s="56">
        <f t="shared" si="30"/>
        <v>-3.0429279396839037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51703.25</v>
      </c>
      <c r="F135" s="87">
        <v>121718.75</v>
      </c>
      <c r="G135" s="87">
        <v>125943.5</v>
      </c>
      <c r="H135" s="87">
        <v>127396.75</v>
      </c>
      <c r="I135" s="87">
        <v>126193.25</v>
      </c>
      <c r="J135" s="88">
        <f t="shared" si="18"/>
        <v>-9.4468657952420099E-3</v>
      </c>
      <c r="K135" s="87">
        <f t="shared" ref="K135:K136" si="31">I135-H135</f>
        <v>-1203.5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17173</v>
      </c>
      <c r="F136" s="34">
        <v>43615.25</v>
      </c>
      <c r="G136" s="34">
        <v>45871.75</v>
      </c>
      <c r="H136" s="34">
        <v>46517</v>
      </c>
      <c r="I136" s="34">
        <v>45056</v>
      </c>
      <c r="J136" s="45">
        <f t="shared" si="18"/>
        <v>-3.1407872390738834E-2</v>
      </c>
      <c r="K136" s="34">
        <f t="shared" si="31"/>
        <v>-1461</v>
      </c>
      <c r="L136" s="47">
        <f t="shared" ref="L136:L145" si="32">I136/$I$135</f>
        <v>0.35703969903303068</v>
      </c>
    </row>
    <row r="137" spans="2:12" x14ac:dyDescent="0.25">
      <c r="B137" s="22"/>
      <c r="C137" s="36"/>
      <c r="D137" s="4" t="s">
        <v>47</v>
      </c>
      <c r="E137" s="37">
        <v>14658</v>
      </c>
      <c r="F137" s="37">
        <v>36937.25</v>
      </c>
      <c r="G137" s="37">
        <v>37678.5</v>
      </c>
      <c r="H137" s="37">
        <v>37916.5</v>
      </c>
      <c r="I137" s="37">
        <v>37661</v>
      </c>
      <c r="J137" s="97">
        <f>I137/H137-1</f>
        <v>-6.7384911582029083E-3</v>
      </c>
      <c r="K137" s="37">
        <f>I137-H137</f>
        <v>-255.5</v>
      </c>
      <c r="L137" s="98">
        <f t="shared" si="32"/>
        <v>0.29843910034807725</v>
      </c>
    </row>
    <row r="138" spans="2:12" x14ac:dyDescent="0.25">
      <c r="B138" s="22"/>
      <c r="C138" s="36"/>
      <c r="D138" s="4" t="s">
        <v>48</v>
      </c>
      <c r="E138" s="37">
        <v>482</v>
      </c>
      <c r="F138" s="37">
        <v>823</v>
      </c>
      <c r="G138" s="37">
        <v>912</v>
      </c>
      <c r="H138" s="37">
        <v>912</v>
      </c>
      <c r="I138" s="37">
        <v>915</v>
      </c>
      <c r="J138" s="97">
        <f t="shared" ref="J138:J145" si="33">I138/H138-1</f>
        <v>3.2894736842106198E-3</v>
      </c>
      <c r="K138" s="37">
        <f t="shared" ref="K138:K145" si="34">I138-H138</f>
        <v>3</v>
      </c>
      <c r="L138" s="98">
        <f t="shared" si="32"/>
        <v>7.2507840157853137E-3</v>
      </c>
    </row>
    <row r="139" spans="2:12" x14ac:dyDescent="0.25">
      <c r="B139" s="22"/>
      <c r="C139" s="36"/>
      <c r="D139" s="4" t="s">
        <v>49</v>
      </c>
      <c r="E139" s="37">
        <v>3652</v>
      </c>
      <c r="F139" s="37">
        <v>4562</v>
      </c>
      <c r="G139" s="37">
        <v>4562</v>
      </c>
      <c r="H139" s="37">
        <v>4434.5</v>
      </c>
      <c r="I139" s="37">
        <v>4616</v>
      </c>
      <c r="J139" s="97">
        <f t="shared" si="33"/>
        <v>4.0929078813845887E-2</v>
      </c>
      <c r="K139" s="37">
        <f t="shared" si="34"/>
        <v>181.5</v>
      </c>
      <c r="L139" s="98">
        <f t="shared" si="32"/>
        <v>3.6578818597666672E-2</v>
      </c>
    </row>
    <row r="140" spans="2:12" x14ac:dyDescent="0.25">
      <c r="B140" s="22"/>
      <c r="C140" s="36"/>
      <c r="D140" s="4" t="s">
        <v>50</v>
      </c>
      <c r="E140" s="37">
        <v>5719</v>
      </c>
      <c r="F140" s="37">
        <v>18410.75</v>
      </c>
      <c r="G140" s="37">
        <v>19185.25</v>
      </c>
      <c r="H140" s="37">
        <v>19865</v>
      </c>
      <c r="I140" s="37">
        <v>20127.25</v>
      </c>
      <c r="J140" s="97">
        <f t="shared" si="33"/>
        <v>1.3201610873395442E-2</v>
      </c>
      <c r="K140" s="37">
        <f t="shared" si="34"/>
        <v>262.25</v>
      </c>
      <c r="L140" s="98">
        <f t="shared" si="32"/>
        <v>0.15949545637345897</v>
      </c>
    </row>
    <row r="141" spans="2:12" x14ac:dyDescent="0.25">
      <c r="B141" s="22"/>
      <c r="C141" s="36"/>
      <c r="D141" s="4" t="s">
        <v>51</v>
      </c>
      <c r="E141" s="37">
        <v>465</v>
      </c>
      <c r="F141" s="37">
        <v>634.5</v>
      </c>
      <c r="G141" s="37">
        <v>663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5.3330903198071213E-3</v>
      </c>
    </row>
    <row r="142" spans="2:12" x14ac:dyDescent="0.25">
      <c r="B142" s="22"/>
      <c r="C142" s="36"/>
      <c r="D142" s="4" t="s">
        <v>52</v>
      </c>
      <c r="E142" s="37">
        <v>1837</v>
      </c>
      <c r="F142" s="37">
        <v>4290</v>
      </c>
      <c r="G142" s="37">
        <v>4791</v>
      </c>
      <c r="H142" s="37">
        <v>4797</v>
      </c>
      <c r="I142" s="37">
        <v>4863</v>
      </c>
      <c r="J142" s="97">
        <f t="shared" si="33"/>
        <v>1.3758599124452875E-2</v>
      </c>
      <c r="K142" s="37">
        <f t="shared" si="34"/>
        <v>66</v>
      </c>
      <c r="L142" s="98">
        <f t="shared" si="32"/>
        <v>3.8536134064222925E-2</v>
      </c>
    </row>
    <row r="143" spans="2:12" x14ac:dyDescent="0.25">
      <c r="B143" s="22"/>
      <c r="C143" s="36"/>
      <c r="D143" s="4" t="s">
        <v>53</v>
      </c>
      <c r="E143" s="37">
        <v>1976</v>
      </c>
      <c r="F143" s="37">
        <v>2541</v>
      </c>
      <c r="G143" s="37">
        <v>2843.5</v>
      </c>
      <c r="H143" s="37">
        <v>2771.25</v>
      </c>
      <c r="I143" s="37">
        <v>2679</v>
      </c>
      <c r="J143" s="97">
        <f t="shared" si="33"/>
        <v>-3.3288227334235421E-2</v>
      </c>
      <c r="K143" s="37">
        <f t="shared" si="34"/>
        <v>-92.25</v>
      </c>
      <c r="L143" s="98">
        <f t="shared" si="32"/>
        <v>2.1229344675725525E-2</v>
      </c>
    </row>
    <row r="144" spans="2:12" x14ac:dyDescent="0.25">
      <c r="B144" s="22"/>
      <c r="C144" s="36"/>
      <c r="D144" s="4" t="s">
        <v>54</v>
      </c>
      <c r="E144" s="37">
        <v>3077.25</v>
      </c>
      <c r="F144" s="37">
        <v>6412</v>
      </c>
      <c r="G144" s="37">
        <v>6355.5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5.148452868913353E-2</v>
      </c>
    </row>
    <row r="145" spans="2:12" x14ac:dyDescent="0.25">
      <c r="B145" s="61"/>
      <c r="C145" s="40"/>
      <c r="D145" s="41" t="s">
        <v>55</v>
      </c>
      <c r="E145" s="92">
        <v>2664</v>
      </c>
      <c r="F145" s="92">
        <v>3493</v>
      </c>
      <c r="G145" s="92">
        <v>3081</v>
      </c>
      <c r="H145" s="92">
        <v>3095.5</v>
      </c>
      <c r="I145" s="92">
        <v>3106</v>
      </c>
      <c r="J145" s="83">
        <f t="shared" si="33"/>
        <v>3.3920206751736348E-3</v>
      </c>
      <c r="K145" s="92">
        <f t="shared" si="34"/>
        <v>10.5</v>
      </c>
      <c r="L145" s="73">
        <f t="shared" si="32"/>
        <v>2.4613043883092003E-2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0.53127749995092155</v>
      </c>
      <c r="H207" s="81">
        <v>0.69652045193105105</v>
      </c>
      <c r="I207" s="81">
        <v>0.64923634412435949</v>
      </c>
      <c r="J207" s="81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</v>
      </c>
      <c r="I208" s="87">
        <v>127400</v>
      </c>
      <c r="J208" s="88">
        <f t="shared" si="38"/>
        <v>1.4848330359418904E-2</v>
      </c>
      <c r="K208" s="87">
        <f t="shared" ref="K208:K209" si="52">I208-H208</f>
        <v>1864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7">
        <f t="shared" si="38"/>
        <v>1.4613778705636626E-3</v>
      </c>
      <c r="K215" s="37">
        <f t="shared" si="54"/>
        <v>7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52EA2-A813-4E3B-8E41-EA98DE8F8CDF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7.5032095478103749</v>
      </c>
      <c r="D9" s="221">
        <v>-0.41634465685021294</v>
      </c>
      <c r="E9" s="220">
        <v>4.2534147517274628</v>
      </c>
      <c r="F9" s="221">
        <f t="shared" ref="F9:J21" si="0">IFERROR(E9-C9,"-")</f>
        <v>-3.2497947960829121</v>
      </c>
      <c r="G9" s="220">
        <v>7.3644056930375692</v>
      </c>
      <c r="H9" s="221">
        <f t="shared" si="0"/>
        <v>3.1109909413101065</v>
      </c>
      <c r="I9" s="220">
        <v>7.2885726989773234</v>
      </c>
      <c r="J9" s="221">
        <f t="shared" si="0"/>
        <v>-7.5832994060245795E-2</v>
      </c>
      <c r="K9" s="220">
        <v>7.65598233995585</v>
      </c>
      <c r="L9" s="221">
        <f t="shared" ref="L9:L21" si="1">IFERROR(K9-I9,"-")</f>
        <v>0.36740964097852657</v>
      </c>
      <c r="M9" s="220">
        <v>7.5436789772727275</v>
      </c>
      <c r="N9" s="221">
        <f t="shared" ref="N9:N12" si="2">IFERROR(M9-K9,"-")</f>
        <v>-0.11230336268312247</v>
      </c>
    </row>
    <row r="10" spans="1:15" x14ac:dyDescent="0.25">
      <c r="A10" s="1" t="s">
        <v>74</v>
      </c>
      <c r="B10" s="145" t="s">
        <v>75</v>
      </c>
      <c r="C10" s="220">
        <v>7.7170021872070702</v>
      </c>
      <c r="D10" s="221">
        <v>0.18300645293042272</v>
      </c>
      <c r="E10" s="220">
        <v>3.6048685491723464</v>
      </c>
      <c r="F10" s="221">
        <f t="shared" si="0"/>
        <v>-4.1121336380347238</v>
      </c>
      <c r="G10" s="220">
        <v>6.5212775777716239</v>
      </c>
      <c r="H10" s="221">
        <f t="shared" si="0"/>
        <v>2.9164090285992774</v>
      </c>
      <c r="I10" s="220">
        <v>6.7735424066533829</v>
      </c>
      <c r="J10" s="221">
        <f t="shared" si="0"/>
        <v>0.25226482888175905</v>
      </c>
      <c r="K10" s="220">
        <v>6.9712386605911121</v>
      </c>
      <c r="L10" s="221">
        <f t="shared" si="1"/>
        <v>0.19769625393772916</v>
      </c>
      <c r="M10" s="220">
        <v>7.2220742967575688</v>
      </c>
      <c r="N10" s="221">
        <f t="shared" si="2"/>
        <v>0.25083563616645677</v>
      </c>
    </row>
    <row r="11" spans="1:15" x14ac:dyDescent="0.25">
      <c r="A11" s="1" t="s">
        <v>76</v>
      </c>
      <c r="B11" s="145" t="s">
        <v>77</v>
      </c>
      <c r="C11" s="220">
        <v>9.2506486181613088</v>
      </c>
      <c r="D11" s="221">
        <v>2.2028171886796724</v>
      </c>
      <c r="E11" s="220">
        <v>4.0907075558839834</v>
      </c>
      <c r="F11" s="221">
        <f t="shared" si="0"/>
        <v>-5.1599410622773254</v>
      </c>
      <c r="G11" s="220">
        <v>6.6980792586928164</v>
      </c>
      <c r="H11" s="221">
        <f t="shared" si="0"/>
        <v>2.607371702808833</v>
      </c>
      <c r="I11" s="220">
        <v>6.7377011388261332</v>
      </c>
      <c r="J11" s="221">
        <f t="shared" si="0"/>
        <v>3.96218801333168E-2</v>
      </c>
      <c r="K11" s="220">
        <v>6.4654920309986839</v>
      </c>
      <c r="L11" s="221">
        <f t="shared" si="1"/>
        <v>-0.27220910782744934</v>
      </c>
      <c r="M11" s="220">
        <v>6.9178930739170204</v>
      </c>
      <c r="N11" s="221">
        <f t="shared" si="2"/>
        <v>0.45240104291833649</v>
      </c>
    </row>
    <row r="12" spans="1:15" x14ac:dyDescent="0.25">
      <c r="A12" s="1" t="s">
        <v>78</v>
      </c>
      <c r="B12" s="145" t="s">
        <v>79</v>
      </c>
      <c r="C12" s="220" t="s">
        <v>250</v>
      </c>
      <c r="D12" s="221" t="s">
        <v>250</v>
      </c>
      <c r="E12" s="220">
        <v>3.4268915364381867</v>
      </c>
      <c r="F12" s="221" t="str">
        <f t="shared" si="0"/>
        <v>-</v>
      </c>
      <c r="G12" s="220">
        <v>6.3827739181384446</v>
      </c>
      <c r="H12" s="221">
        <f t="shared" si="0"/>
        <v>2.955882381700258</v>
      </c>
      <c r="I12" s="220">
        <v>6.1673905637881115</v>
      </c>
      <c r="J12" s="221">
        <f t="shared" si="0"/>
        <v>-0.21538335435033318</v>
      </c>
      <c r="K12" s="220">
        <v>6.965188020716055</v>
      </c>
      <c r="L12" s="221">
        <f t="shared" si="1"/>
        <v>0.79779745692794357</v>
      </c>
      <c r="M12" s="220">
        <v>6.8137684550908393</v>
      </c>
      <c r="N12" s="221">
        <f t="shared" si="2"/>
        <v>-0.15141956562521575</v>
      </c>
    </row>
    <row r="13" spans="1:15" x14ac:dyDescent="0.25">
      <c r="A13" s="1" t="s">
        <v>80</v>
      </c>
      <c r="B13" s="145" t="s">
        <v>81</v>
      </c>
      <c r="C13" s="220" t="s">
        <v>250</v>
      </c>
      <c r="D13" s="221" t="s">
        <v>250</v>
      </c>
      <c r="E13" s="220">
        <v>3.5315843470614099</v>
      </c>
      <c r="F13" s="221" t="str">
        <f t="shared" si="0"/>
        <v>-</v>
      </c>
      <c r="G13" s="220">
        <v>6.2174707421855713</v>
      </c>
      <c r="H13" s="221">
        <f t="shared" si="0"/>
        <v>2.6858863951241614</v>
      </c>
      <c r="I13" s="220">
        <v>6.5183552234649831</v>
      </c>
      <c r="J13" s="221">
        <f t="shared" si="0"/>
        <v>0.30088448127941181</v>
      </c>
      <c r="K13" s="220">
        <v>6.820077615250117</v>
      </c>
      <c r="L13" s="221">
        <f t="shared" si="1"/>
        <v>0.30172239178513394</v>
      </c>
      <c r="M13" s="220"/>
      <c r="N13" s="221"/>
    </row>
    <row r="14" spans="1:15" x14ac:dyDescent="0.25">
      <c r="A14" s="1" t="s">
        <v>82</v>
      </c>
      <c r="B14" s="145" t="s">
        <v>83</v>
      </c>
      <c r="C14" s="220" t="s">
        <v>250</v>
      </c>
      <c r="D14" s="221" t="s">
        <v>250</v>
      </c>
      <c r="E14" s="220">
        <v>4.9431877958968959</v>
      </c>
      <c r="F14" s="221" t="str">
        <f t="shared" si="0"/>
        <v>-</v>
      </c>
      <c r="G14" s="220">
        <v>7.000953086942709</v>
      </c>
      <c r="H14" s="221">
        <f t="shared" si="0"/>
        <v>2.0577652910458131</v>
      </c>
      <c r="I14" s="220">
        <v>6.7547590790410634</v>
      </c>
      <c r="J14" s="221">
        <f t="shared" si="0"/>
        <v>-0.24619400790164558</v>
      </c>
      <c r="K14" s="220">
        <v>6.8785517271573049</v>
      </c>
      <c r="L14" s="221">
        <f t="shared" si="1"/>
        <v>0.12379264811624147</v>
      </c>
      <c r="M14" s="220"/>
      <c r="N14" s="221"/>
    </row>
    <row r="15" spans="1:15" x14ac:dyDescent="0.25">
      <c r="A15" s="1" t="s">
        <v>84</v>
      </c>
      <c r="B15" s="145" t="s">
        <v>85</v>
      </c>
      <c r="C15" s="220" t="s">
        <v>250</v>
      </c>
      <c r="D15" s="221" t="s">
        <v>250</v>
      </c>
      <c r="E15" s="220">
        <v>5.9776886192386733</v>
      </c>
      <c r="F15" s="221" t="str">
        <f t="shared" si="0"/>
        <v>-</v>
      </c>
      <c r="G15" s="220">
        <v>6.9023408766388297</v>
      </c>
      <c r="H15" s="221">
        <f t="shared" si="0"/>
        <v>0.92465225740015633</v>
      </c>
      <c r="I15" s="220">
        <v>6.8557834898665346</v>
      </c>
      <c r="J15" s="221">
        <f t="shared" si="0"/>
        <v>-4.655738677229504E-2</v>
      </c>
      <c r="K15" s="220">
        <v>6.9805567830313739</v>
      </c>
      <c r="L15" s="221">
        <f t="shared" si="1"/>
        <v>0.12477329316483932</v>
      </c>
      <c r="M15" s="220"/>
      <c r="N15" s="221"/>
    </row>
    <row r="16" spans="1:15" x14ac:dyDescent="0.25">
      <c r="A16" s="1" t="s">
        <v>86</v>
      </c>
      <c r="B16" s="145" t="s">
        <v>87</v>
      </c>
      <c r="C16" s="220">
        <v>4.5515607371192175</v>
      </c>
      <c r="D16" s="221">
        <v>-2.8081057811534764</v>
      </c>
      <c r="E16" s="220">
        <v>5.1992433795712483</v>
      </c>
      <c r="F16" s="221">
        <f t="shared" si="0"/>
        <v>0.64768264245203078</v>
      </c>
      <c r="G16" s="220">
        <v>7.2397501926274384</v>
      </c>
      <c r="H16" s="221">
        <f t="shared" si="0"/>
        <v>2.0405068130561901</v>
      </c>
      <c r="I16" s="220">
        <v>7.1337124926456168</v>
      </c>
      <c r="J16" s="221">
        <f t="shared" si="0"/>
        <v>-0.10603769998182155</v>
      </c>
      <c r="K16" s="220">
        <v>7.0900904459101861</v>
      </c>
      <c r="L16" s="221">
        <f t="shared" si="1"/>
        <v>-4.3622046735430686E-2</v>
      </c>
      <c r="M16" s="220"/>
      <c r="N16" s="221"/>
    </row>
    <row r="17" spans="1:15" x14ac:dyDescent="0.25">
      <c r="A17" s="1" t="s">
        <v>88</v>
      </c>
      <c r="B17" s="145" t="s">
        <v>89</v>
      </c>
      <c r="C17" s="220">
        <v>4.0015720524017464</v>
      </c>
      <c r="D17" s="221">
        <v>-3.4080175453227559</v>
      </c>
      <c r="E17" s="220">
        <v>5.8313355603589443</v>
      </c>
      <c r="F17" s="221">
        <f t="shared" si="0"/>
        <v>1.8297635079571979</v>
      </c>
      <c r="G17" s="220">
        <v>6.7605067064083455</v>
      </c>
      <c r="H17" s="221">
        <f t="shared" si="0"/>
        <v>0.92917114604940121</v>
      </c>
      <c r="I17" s="220">
        <v>6.8220845019451737</v>
      </c>
      <c r="J17" s="221">
        <f t="shared" si="0"/>
        <v>6.1577795536828184E-2</v>
      </c>
      <c r="K17" s="220">
        <v>6.8866018317439339</v>
      </c>
      <c r="L17" s="221">
        <f t="shared" si="1"/>
        <v>6.4517329798760237E-2</v>
      </c>
      <c r="M17" s="220"/>
      <c r="N17" s="221"/>
    </row>
    <row r="18" spans="1:15" x14ac:dyDescent="0.25">
      <c r="A18" s="1" t="s">
        <v>90</v>
      </c>
      <c r="B18" s="145" t="s">
        <v>91</v>
      </c>
      <c r="C18" s="220">
        <v>3.6523630907726932</v>
      </c>
      <c r="D18" s="221">
        <v>-3.4295121010880272</v>
      </c>
      <c r="E18" s="220">
        <v>5.9282195332757128</v>
      </c>
      <c r="F18" s="221">
        <f t="shared" si="0"/>
        <v>2.2758564425030197</v>
      </c>
      <c r="G18" s="220">
        <v>6.9025843149549875</v>
      </c>
      <c r="H18" s="221">
        <f t="shared" si="0"/>
        <v>0.97436478167927465</v>
      </c>
      <c r="I18" s="220">
        <v>6.8264086055904345</v>
      </c>
      <c r="J18" s="221">
        <f t="shared" si="0"/>
        <v>-7.6175709364552979E-2</v>
      </c>
      <c r="K18" s="220">
        <v>6.499798836911598</v>
      </c>
      <c r="L18" s="221">
        <f t="shared" si="1"/>
        <v>-0.32660976867883651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6.220779220779221</v>
      </c>
      <c r="D19" s="221">
        <v>-1.2079309678614418</v>
      </c>
      <c r="E19" s="220">
        <v>6.9308398023994355</v>
      </c>
      <c r="F19" s="221">
        <f t="shared" si="0"/>
        <v>0.71006058162021457</v>
      </c>
      <c r="G19" s="220">
        <v>7.2594999762797094</v>
      </c>
      <c r="H19" s="221">
        <f t="shared" si="0"/>
        <v>0.32866017388027391</v>
      </c>
      <c r="I19" s="220">
        <v>6.7909695542611646</v>
      </c>
      <c r="J19" s="221">
        <f t="shared" si="0"/>
        <v>-0.46853042201854489</v>
      </c>
      <c r="K19" s="220">
        <v>6.9614775499721784</v>
      </c>
      <c r="L19" s="221">
        <f t="shared" si="1"/>
        <v>0.17050799571101383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5.3013895543842837</v>
      </c>
      <c r="D20" s="221">
        <v>-1.8246712828427594</v>
      </c>
      <c r="E20" s="220">
        <v>6.2279114435907807</v>
      </c>
      <c r="F20" s="221">
        <f t="shared" si="0"/>
        <v>0.92652188920649703</v>
      </c>
      <c r="G20" s="220">
        <v>6.7056474124973162</v>
      </c>
      <c r="H20" s="221">
        <f t="shared" si="0"/>
        <v>0.47773596890653547</v>
      </c>
      <c r="I20" s="220">
        <v>6.5663159638803741</v>
      </c>
      <c r="J20" s="221">
        <f t="shared" si="0"/>
        <v>-0.13933144861694213</v>
      </c>
      <c r="K20" s="220">
        <v>6.8930442249892661</v>
      </c>
      <c r="L20" s="221">
        <f t="shared" si="1"/>
        <v>0.32672826110889197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6.3173322576307651</v>
      </c>
      <c r="D21" s="223">
        <v>-1.1030430860612865</v>
      </c>
      <c r="E21" s="222">
        <v>5.5219885141008653</v>
      </c>
      <c r="F21" s="223">
        <f t="shared" si="0"/>
        <v>-0.79534374352989978</v>
      </c>
      <c r="G21" s="222">
        <v>6.81836284648623</v>
      </c>
      <c r="H21" s="223">
        <f t="shared" si="0"/>
        <v>1.2963743323853647</v>
      </c>
      <c r="I21" s="222">
        <v>6.7723569064660403</v>
      </c>
      <c r="J21" s="223">
        <f t="shared" si="0"/>
        <v>-4.6005940020189762E-2</v>
      </c>
      <c r="K21" s="222">
        <v>6.910044821236232</v>
      </c>
      <c r="L21" s="223">
        <f t="shared" si="1"/>
        <v>0.13768791477019171</v>
      </c>
      <c r="M21" s="222">
        <v>7.1185284352575771</v>
      </c>
      <c r="N21" s="223">
        <v>0.13127133044336325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3.3978234582829505</v>
      </c>
      <c r="D31" s="221">
        <v>-1.3914885810290891</v>
      </c>
      <c r="E31" s="220">
        <v>2.3659409484044138</v>
      </c>
      <c r="F31" s="221">
        <f t="shared" ref="F31:J43" si="3">IFERROR(E31-C31,"-")</f>
        <v>-1.0318825098785367</v>
      </c>
      <c r="G31" s="220">
        <v>5.724462365591398</v>
      </c>
      <c r="H31" s="221">
        <f t="shared" si="3"/>
        <v>3.3585214171869842</v>
      </c>
      <c r="I31" s="220">
        <v>4.65979381443299</v>
      </c>
      <c r="J31" s="221">
        <f t="shared" si="3"/>
        <v>-1.064668551158408</v>
      </c>
      <c r="K31" s="220">
        <v>4.4990310077519382</v>
      </c>
      <c r="L31" s="221">
        <f t="shared" ref="L31:N43" si="4">IFERROR(K31-I31,"-")</f>
        <v>-0.16076280668105181</v>
      </c>
      <c r="M31" s="220">
        <v>4.9236192714453582</v>
      </c>
      <c r="N31" s="221">
        <f t="shared" si="4"/>
        <v>0.42458826369341995</v>
      </c>
    </row>
    <row r="32" spans="1:15" x14ac:dyDescent="0.25">
      <c r="B32" s="145" t="s">
        <v>75</v>
      </c>
      <c r="C32" s="220">
        <v>3.4050151975683889</v>
      </c>
      <c r="D32" s="221">
        <v>-0.3983267047452359</v>
      </c>
      <c r="E32" s="220">
        <v>2.1904255319148938</v>
      </c>
      <c r="F32" s="221">
        <f t="shared" si="3"/>
        <v>-1.2145896656534951</v>
      </c>
      <c r="G32" s="220">
        <v>2.9379509379509381</v>
      </c>
      <c r="H32" s="221">
        <f t="shared" si="3"/>
        <v>0.74752540603604434</v>
      </c>
      <c r="I32" s="220">
        <v>4.0410122164048863</v>
      </c>
      <c r="J32" s="221">
        <f t="shared" si="3"/>
        <v>1.1030612784539482</v>
      </c>
      <c r="K32" s="220">
        <v>2.5011169024571855</v>
      </c>
      <c r="L32" s="221">
        <f t="shared" si="4"/>
        <v>-1.5398953139477007</v>
      </c>
      <c r="M32" s="220">
        <v>3.7223880597014927</v>
      </c>
      <c r="N32" s="221">
        <f t="shared" si="4"/>
        <v>1.2212711572443071</v>
      </c>
    </row>
    <row r="33" spans="2:15" x14ac:dyDescent="0.25">
      <c r="B33" s="145" t="s">
        <v>77</v>
      </c>
      <c r="C33" s="220">
        <v>3.8292181069958846</v>
      </c>
      <c r="D33" s="221">
        <v>1.798215193970476E-2</v>
      </c>
      <c r="E33" s="220">
        <v>2.2533892834086506</v>
      </c>
      <c r="F33" s="221">
        <f t="shared" si="3"/>
        <v>-1.575828823587234</v>
      </c>
      <c r="G33" s="220">
        <v>3.2213947190250507</v>
      </c>
      <c r="H33" s="221">
        <f t="shared" si="3"/>
        <v>0.96800543561640007</v>
      </c>
      <c r="I33" s="220">
        <v>3.6146943353897925</v>
      </c>
      <c r="J33" s="221">
        <f t="shared" si="3"/>
        <v>0.39329961636474176</v>
      </c>
      <c r="K33" s="220">
        <v>3.1333333333333333</v>
      </c>
      <c r="L33" s="221">
        <f t="shared" si="4"/>
        <v>-0.48136100205645915</v>
      </c>
      <c r="M33" s="220">
        <v>3.7395048439181915</v>
      </c>
      <c r="N33" s="221">
        <f t="shared" si="4"/>
        <v>0.60617151058485819</v>
      </c>
    </row>
    <row r="34" spans="2:15" x14ac:dyDescent="0.25">
      <c r="B34" s="145" t="s">
        <v>79</v>
      </c>
      <c r="C34" s="220" t="s">
        <v>250</v>
      </c>
      <c r="D34" s="221" t="s">
        <v>250</v>
      </c>
      <c r="E34" s="220">
        <v>2.3930635838150289</v>
      </c>
      <c r="F34" s="221" t="str">
        <f>IFERROR(E34-C34,"-")</f>
        <v>-</v>
      </c>
      <c r="G34" s="220">
        <v>2.8110674525212835</v>
      </c>
      <c r="H34" s="221">
        <f>IFERROR(G34-E34,"-")</f>
        <v>0.41800386870625461</v>
      </c>
      <c r="I34" s="220">
        <v>2.8504016064257027</v>
      </c>
      <c r="J34" s="221">
        <f>IFERROR(I34-G34,"-")</f>
        <v>3.9334153904419189E-2</v>
      </c>
      <c r="K34" s="220">
        <v>3.7895878524945772</v>
      </c>
      <c r="L34" s="221">
        <f>IFERROR(K34-I34,"-")</f>
        <v>0.93918624606887446</v>
      </c>
      <c r="M34" s="220">
        <v>3.6893333333333334</v>
      </c>
      <c r="N34" s="221">
        <f t="shared" si="4"/>
        <v>-0.10025451916124384</v>
      </c>
    </row>
    <row r="35" spans="2:15" x14ac:dyDescent="0.25">
      <c r="B35" s="145" t="s">
        <v>81</v>
      </c>
      <c r="C35" s="220" t="s">
        <v>250</v>
      </c>
      <c r="D35" s="221" t="s">
        <v>250</v>
      </c>
      <c r="E35" s="220">
        <v>2.5417176413016884</v>
      </c>
      <c r="F35" s="221" t="str">
        <f t="shared" si="3"/>
        <v>-</v>
      </c>
      <c r="G35" s="220">
        <v>2.6286314315715784</v>
      </c>
      <c r="H35" s="221">
        <f t="shared" si="3"/>
        <v>8.691379026988999E-2</v>
      </c>
      <c r="I35" s="220">
        <v>3.2831715210355985</v>
      </c>
      <c r="J35" s="221">
        <f t="shared" si="3"/>
        <v>0.65454008946402009</v>
      </c>
      <c r="K35" s="220">
        <v>3.0149592021758838</v>
      </c>
      <c r="L35" s="221">
        <f t="shared" si="4"/>
        <v>-0.26821231885971475</v>
      </c>
      <c r="M35" s="220"/>
      <c r="N35" s="221"/>
    </row>
    <row r="36" spans="2:15" x14ac:dyDescent="0.25">
      <c r="B36" s="145" t="s">
        <v>83</v>
      </c>
      <c r="C36" s="220" t="s">
        <v>250</v>
      </c>
      <c r="D36" s="221" t="s">
        <v>250</v>
      </c>
      <c r="E36" s="220">
        <v>3.5864474339810664</v>
      </c>
      <c r="F36" s="221" t="str">
        <f t="shared" si="3"/>
        <v>-</v>
      </c>
      <c r="G36" s="220">
        <v>3.6400807672892479</v>
      </c>
      <c r="H36" s="221">
        <f t="shared" si="3"/>
        <v>5.3633333308181541E-2</v>
      </c>
      <c r="I36" s="220">
        <v>3.3483852529294085</v>
      </c>
      <c r="J36" s="221">
        <f t="shared" si="3"/>
        <v>-0.29169551435983943</v>
      </c>
      <c r="K36" s="220">
        <v>3.406364301389905</v>
      </c>
      <c r="L36" s="221">
        <f t="shared" si="4"/>
        <v>5.7979048460496507E-2</v>
      </c>
      <c r="M36" s="220"/>
      <c r="N36" s="221"/>
    </row>
    <row r="37" spans="2:15" x14ac:dyDescent="0.25">
      <c r="B37" s="145" t="s">
        <v>85</v>
      </c>
      <c r="C37" s="220" t="s">
        <v>250</v>
      </c>
      <c r="D37" s="221" t="s">
        <v>250</v>
      </c>
      <c r="E37" s="220">
        <v>4.4459262851600387</v>
      </c>
      <c r="F37" s="221" t="str">
        <f t="shared" si="3"/>
        <v>-</v>
      </c>
      <c r="G37" s="220">
        <v>4.1811648079306076</v>
      </c>
      <c r="H37" s="221">
        <f t="shared" si="3"/>
        <v>-0.26476147722943111</v>
      </c>
      <c r="I37" s="220">
        <v>3.8014415252266915</v>
      </c>
      <c r="J37" s="221">
        <f t="shared" si="3"/>
        <v>-0.37972328270391609</v>
      </c>
      <c r="K37" s="220">
        <v>3.6836089494163424</v>
      </c>
      <c r="L37" s="221">
        <f t="shared" si="4"/>
        <v>-0.11783257581034912</v>
      </c>
      <c r="M37" s="220"/>
      <c r="N37" s="221"/>
    </row>
    <row r="38" spans="2:15" x14ac:dyDescent="0.25">
      <c r="B38" s="145" t="s">
        <v>87</v>
      </c>
      <c r="C38" s="220">
        <v>3.0742075823492852</v>
      </c>
      <c r="D38" s="221">
        <v>-0.71711502086974921</v>
      </c>
      <c r="E38" s="220">
        <v>3.7990708478513358</v>
      </c>
      <c r="F38" s="221">
        <f t="shared" si="3"/>
        <v>0.7248632655020506</v>
      </c>
      <c r="G38" s="220">
        <v>4.0331521739130434</v>
      </c>
      <c r="H38" s="221">
        <f t="shared" si="3"/>
        <v>0.23408132606170762</v>
      </c>
      <c r="I38" s="220">
        <v>4.0018788163457026</v>
      </c>
      <c r="J38" s="221">
        <f t="shared" si="3"/>
        <v>-3.1273357567340732E-2</v>
      </c>
      <c r="K38" s="220">
        <v>3.593650159744409</v>
      </c>
      <c r="L38" s="221">
        <f t="shared" si="4"/>
        <v>-0.40822865660129359</v>
      </c>
      <c r="M38" s="220"/>
      <c r="N38" s="221"/>
    </row>
    <row r="39" spans="2:15" x14ac:dyDescent="0.25">
      <c r="B39" s="145" t="s">
        <v>89</v>
      </c>
      <c r="C39" s="220">
        <v>2.647812971342383</v>
      </c>
      <c r="D39" s="221">
        <v>-1.8377936085068289</v>
      </c>
      <c r="E39" s="220">
        <v>3.4035053929121726</v>
      </c>
      <c r="F39" s="221">
        <f t="shared" si="3"/>
        <v>0.75569242156978955</v>
      </c>
      <c r="G39" s="220">
        <v>3.5713871154962273</v>
      </c>
      <c r="H39" s="221">
        <f t="shared" si="3"/>
        <v>0.16788172258405476</v>
      </c>
      <c r="I39" s="220">
        <v>3.6274393849793021</v>
      </c>
      <c r="J39" s="221">
        <f t="shared" si="3"/>
        <v>5.6052269483074735E-2</v>
      </c>
      <c r="K39" s="220">
        <v>3.963002114164905</v>
      </c>
      <c r="L39" s="221">
        <f t="shared" si="4"/>
        <v>0.33556272918560293</v>
      </c>
      <c r="M39" s="220"/>
      <c r="N39" s="221"/>
    </row>
    <row r="40" spans="2:15" x14ac:dyDescent="0.25">
      <c r="B40" s="145" t="s">
        <v>91</v>
      </c>
      <c r="C40" s="220">
        <v>2.4842917997870075</v>
      </c>
      <c r="D40" s="221">
        <v>-1.3228621659983735</v>
      </c>
      <c r="E40" s="220">
        <v>3.132591562355123</v>
      </c>
      <c r="F40" s="221">
        <f t="shared" si="3"/>
        <v>0.6482997625681155</v>
      </c>
      <c r="G40" s="220">
        <v>3.554815263476681</v>
      </c>
      <c r="H40" s="221">
        <f t="shared" si="3"/>
        <v>0.42222370112155794</v>
      </c>
      <c r="I40" s="220">
        <v>3.2132940681531341</v>
      </c>
      <c r="J40" s="221">
        <f t="shared" si="3"/>
        <v>-0.34152119532354686</v>
      </c>
      <c r="K40" s="220">
        <v>3.3147033533963888</v>
      </c>
      <c r="L40" s="221">
        <f t="shared" si="4"/>
        <v>0.10140928524325465</v>
      </c>
      <c r="M40" s="220"/>
      <c r="N40" s="221"/>
    </row>
    <row r="41" spans="2:15" x14ac:dyDescent="0.25">
      <c r="B41" s="145" t="s">
        <v>93</v>
      </c>
      <c r="C41" s="220">
        <v>3.945582586427657</v>
      </c>
      <c r="D41" s="221">
        <v>0.37689414682164335</v>
      </c>
      <c r="E41" s="220">
        <v>3.4310897435897436</v>
      </c>
      <c r="F41" s="221">
        <f t="shared" si="3"/>
        <v>-0.51449284283791341</v>
      </c>
      <c r="G41" s="220">
        <v>3.6112132352941178</v>
      </c>
      <c r="H41" s="221">
        <f t="shared" si="3"/>
        <v>0.18012349170437414</v>
      </c>
      <c r="I41" s="220">
        <v>3.4485981308411215</v>
      </c>
      <c r="J41" s="221">
        <f t="shared" si="3"/>
        <v>-0.16261510445299621</v>
      </c>
      <c r="K41" s="220">
        <v>4.3719325153374236</v>
      </c>
      <c r="L41" s="221">
        <f t="shared" si="4"/>
        <v>0.92333438449630201</v>
      </c>
      <c r="M41" s="220"/>
      <c r="N41" s="221"/>
    </row>
    <row r="42" spans="2:15" x14ac:dyDescent="0.25">
      <c r="B42" s="145" t="s">
        <v>95</v>
      </c>
      <c r="C42" s="220">
        <v>2.4285714285714284</v>
      </c>
      <c r="D42" s="221">
        <v>-1.1950747808148532</v>
      </c>
      <c r="E42" s="220">
        <v>3.166830225711482</v>
      </c>
      <c r="F42" s="221">
        <f t="shared" si="3"/>
        <v>0.7382587971400536</v>
      </c>
      <c r="G42" s="220">
        <v>4.1630076838638859</v>
      </c>
      <c r="H42" s="221">
        <f t="shared" si="3"/>
        <v>0.99617745815240388</v>
      </c>
      <c r="I42" s="220">
        <v>3.404673393520977</v>
      </c>
      <c r="J42" s="221">
        <f t="shared" si="3"/>
        <v>-0.75833429034290889</v>
      </c>
      <c r="K42" s="220">
        <v>3.9628305932809149</v>
      </c>
      <c r="L42" s="221">
        <f t="shared" si="4"/>
        <v>0.55815719975993794</v>
      </c>
      <c r="M42" s="220"/>
      <c r="N42" s="221"/>
    </row>
    <row r="43" spans="2:15" ht="15.75" x14ac:dyDescent="0.25">
      <c r="B43" s="148" t="s">
        <v>32</v>
      </c>
      <c r="C43" s="222">
        <v>2.875516971571221</v>
      </c>
      <c r="D43" s="223">
        <v>-1.3570125937797233</v>
      </c>
      <c r="E43" s="222">
        <v>3.140326433121019</v>
      </c>
      <c r="F43" s="223">
        <f t="shared" si="3"/>
        <v>0.26480946154979801</v>
      </c>
      <c r="G43" s="222">
        <v>3.6206255806751315</v>
      </c>
      <c r="H43" s="223">
        <f t="shared" si="3"/>
        <v>0.48029914755411252</v>
      </c>
      <c r="I43" s="222">
        <v>3.5630895121494159</v>
      </c>
      <c r="J43" s="223">
        <f t="shared" si="3"/>
        <v>-5.7536068525715578E-2</v>
      </c>
      <c r="K43" s="222">
        <v>3.5542003563108127</v>
      </c>
      <c r="L43" s="223">
        <f t="shared" si="4"/>
        <v>-8.8891558386032798E-3</v>
      </c>
      <c r="M43" s="222">
        <v>3.9274468085106382</v>
      </c>
      <c r="N43" s="223">
        <v>0.55338974061952628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4.8253012048192767</v>
      </c>
      <c r="D53" s="221">
        <v>1.2480832420591454</v>
      </c>
      <c r="E53" s="220">
        <v>5.3652173913043475</v>
      </c>
      <c r="F53" s="221">
        <f t="shared" ref="F53:J65" si="5">IFERROR(E53-C53,"-")</f>
        <v>0.53991618648507078</v>
      </c>
      <c r="G53" s="220">
        <v>5.7339805825242722</v>
      </c>
      <c r="H53" s="221">
        <f t="shared" si="5"/>
        <v>0.36876319121992474</v>
      </c>
      <c r="I53" s="220">
        <v>5.0429362880886428</v>
      </c>
      <c r="J53" s="221">
        <f t="shared" si="5"/>
        <v>-0.69104429443562942</v>
      </c>
      <c r="K53" s="220">
        <v>5.8047722342733188</v>
      </c>
      <c r="L53" s="221">
        <f t="shared" ref="L53:N65" si="6">IFERROR(K53-I53,"-")</f>
        <v>0.76183594618467598</v>
      </c>
      <c r="M53" s="220">
        <v>5.9452736318407959</v>
      </c>
      <c r="N53" s="221">
        <f t="shared" si="6"/>
        <v>0.14050139756747715</v>
      </c>
    </row>
    <row r="54" spans="1:15" x14ac:dyDescent="0.25">
      <c r="A54" s="1">
        <v>2</v>
      </c>
      <c r="B54" s="145" t="s">
        <v>75</v>
      </c>
      <c r="C54" s="220">
        <v>4.333333333333333</v>
      </c>
      <c r="D54" s="221">
        <v>1.3131567885666242</v>
      </c>
      <c r="E54" s="220">
        <v>4.1810699588477362</v>
      </c>
      <c r="F54" s="221">
        <f t="shared" si="5"/>
        <v>-0.15226337448559679</v>
      </c>
      <c r="G54" s="220">
        <v>4.2582524271844662</v>
      </c>
      <c r="H54" s="221">
        <f t="shared" si="5"/>
        <v>7.7182468336729926E-2</v>
      </c>
      <c r="I54" s="220">
        <v>4.5245579567779961</v>
      </c>
      <c r="J54" s="221">
        <f t="shared" si="5"/>
        <v>0.26630552959352993</v>
      </c>
      <c r="K54" s="220">
        <v>3.5454545454545454</v>
      </c>
      <c r="L54" s="221">
        <f t="shared" si="6"/>
        <v>-0.97910341132345069</v>
      </c>
      <c r="M54" s="220">
        <v>4.55</v>
      </c>
      <c r="N54" s="221">
        <f t="shared" si="6"/>
        <v>1.0045454545454544</v>
      </c>
    </row>
    <row r="55" spans="1:15" x14ac:dyDescent="0.25">
      <c r="A55" s="1">
        <v>3</v>
      </c>
      <c r="B55" s="145" t="s">
        <v>77</v>
      </c>
      <c r="C55" s="220">
        <v>5.8444444444444441</v>
      </c>
      <c r="D55" s="221">
        <v>3.1606251191156849</v>
      </c>
      <c r="E55" s="220">
        <v>3.6339522546419096</v>
      </c>
      <c r="F55" s="221">
        <f t="shared" si="5"/>
        <v>-2.2104921898025345</v>
      </c>
      <c r="G55" s="220">
        <v>4.8299445471349349</v>
      </c>
      <c r="H55" s="221">
        <f t="shared" si="5"/>
        <v>1.1959922924930253</v>
      </c>
      <c r="I55" s="220">
        <v>4.1807228915662646</v>
      </c>
      <c r="J55" s="221">
        <f t="shared" si="5"/>
        <v>-0.64922165556867029</v>
      </c>
      <c r="K55" s="220">
        <v>4.1143911439114387</v>
      </c>
      <c r="L55" s="221">
        <f t="shared" si="6"/>
        <v>-6.6331747654825968E-2</v>
      </c>
      <c r="M55" s="220">
        <v>4.6043046357615891</v>
      </c>
      <c r="N55" s="221">
        <f t="shared" si="6"/>
        <v>0.48991349185015043</v>
      </c>
    </row>
    <row r="56" spans="1:15" x14ac:dyDescent="0.25">
      <c r="A56" s="1">
        <v>4</v>
      </c>
      <c r="B56" s="145" t="s">
        <v>79</v>
      </c>
      <c r="C56" s="220" t="s">
        <v>250</v>
      </c>
      <c r="D56" s="221" t="s">
        <v>250</v>
      </c>
      <c r="E56" s="220">
        <v>3.7015945330296129</v>
      </c>
      <c r="F56" s="221" t="str">
        <f>IFERROR(E56-C56,"-")</f>
        <v>-</v>
      </c>
      <c r="G56" s="220">
        <v>3.7936046511627906</v>
      </c>
      <c r="H56" s="221">
        <f>IFERROR(G56-E56,"-")</f>
        <v>9.201011813317761E-2</v>
      </c>
      <c r="I56" s="220">
        <v>4.0883054892601436</v>
      </c>
      <c r="J56" s="221">
        <f>IFERROR(I56-G56,"-")</f>
        <v>0.29470083809735304</v>
      </c>
      <c r="K56" s="220">
        <v>4.7992895204262878</v>
      </c>
      <c r="L56" s="221">
        <f>IFERROR(K56-I56,"-")</f>
        <v>0.71098403116614417</v>
      </c>
      <c r="M56" s="220">
        <v>4.6322350845948357</v>
      </c>
      <c r="N56" s="221">
        <f t="shared" si="6"/>
        <v>-0.16705443583145207</v>
      </c>
    </row>
    <row r="57" spans="1:15" x14ac:dyDescent="0.25">
      <c r="A57" s="1">
        <v>5</v>
      </c>
      <c r="B57" s="145" t="s">
        <v>81</v>
      </c>
      <c r="C57" s="220" t="s">
        <v>250</v>
      </c>
      <c r="D57" s="221" t="s">
        <v>250</v>
      </c>
      <c r="E57" s="220">
        <v>3.6545718432510887</v>
      </c>
      <c r="F57" s="221" t="str">
        <f t="shared" si="5"/>
        <v>-</v>
      </c>
      <c r="G57" s="220">
        <v>3.9125596184419713</v>
      </c>
      <c r="H57" s="221">
        <f t="shared" si="5"/>
        <v>0.25798777519088256</v>
      </c>
      <c r="I57" s="220">
        <v>3.9587750294464077</v>
      </c>
      <c r="J57" s="221">
        <f t="shared" si="5"/>
        <v>4.621541100443638E-2</v>
      </c>
      <c r="K57" s="220">
        <v>4.9326145552560643</v>
      </c>
      <c r="L57" s="221">
        <f t="shared" si="6"/>
        <v>0.9738395258096566</v>
      </c>
      <c r="M57" s="220"/>
      <c r="N57" s="221"/>
    </row>
    <row r="58" spans="1:15" x14ac:dyDescent="0.25">
      <c r="A58" s="1">
        <v>6</v>
      </c>
      <c r="B58" s="145" t="s">
        <v>83</v>
      </c>
      <c r="C58" s="220" t="s">
        <v>250</v>
      </c>
      <c r="D58" s="221" t="s">
        <v>250</v>
      </c>
      <c r="E58" s="220">
        <v>4.3600000000000003</v>
      </c>
      <c r="F58" s="221" t="str">
        <f t="shared" si="5"/>
        <v>-</v>
      </c>
      <c r="G58" s="220">
        <v>5.4429347826086953</v>
      </c>
      <c r="H58" s="221">
        <f t="shared" si="5"/>
        <v>1.082934782608695</v>
      </c>
      <c r="I58" s="220">
        <v>4.3403590944574555</v>
      </c>
      <c r="J58" s="221">
        <f t="shared" si="5"/>
        <v>-1.1025756881512399</v>
      </c>
      <c r="K58" s="220">
        <v>4.7995337995337994</v>
      </c>
      <c r="L58" s="221">
        <f t="shared" si="6"/>
        <v>0.45917470507634395</v>
      </c>
      <c r="M58" s="220"/>
      <c r="N58" s="221"/>
    </row>
    <row r="59" spans="1:15" x14ac:dyDescent="0.25">
      <c r="A59" s="1">
        <v>7</v>
      </c>
      <c r="B59" s="145" t="s">
        <v>85</v>
      </c>
      <c r="C59" s="220" t="s">
        <v>250</v>
      </c>
      <c r="D59" s="221" t="s">
        <v>250</v>
      </c>
      <c r="E59" s="220">
        <v>5.7505060728744937</v>
      </c>
      <c r="F59" s="221" t="str">
        <f t="shared" si="5"/>
        <v>-</v>
      </c>
      <c r="G59" s="220">
        <v>6.2126563649742454</v>
      </c>
      <c r="H59" s="221">
        <f t="shared" si="5"/>
        <v>0.46215029209975178</v>
      </c>
      <c r="I59" s="220">
        <v>5.4324683965402532</v>
      </c>
      <c r="J59" s="221">
        <f t="shared" si="5"/>
        <v>-0.7801879684339923</v>
      </c>
      <c r="K59" s="220">
        <v>6.0435855263157894</v>
      </c>
      <c r="L59" s="221">
        <f t="shared" si="6"/>
        <v>0.61111712977553623</v>
      </c>
      <c r="M59" s="220"/>
      <c r="N59" s="221"/>
    </row>
    <row r="60" spans="1:15" x14ac:dyDescent="0.25">
      <c r="A60" s="1">
        <v>8</v>
      </c>
      <c r="B60" s="145" t="s">
        <v>87</v>
      </c>
      <c r="C60" s="220">
        <v>3.7919020715630887</v>
      </c>
      <c r="D60" s="221">
        <v>-1.5639215243660485</v>
      </c>
      <c r="E60" s="220">
        <v>5.5321725965177899</v>
      </c>
      <c r="F60" s="221">
        <f t="shared" si="5"/>
        <v>1.7402705249547012</v>
      </c>
      <c r="G60" s="220">
        <v>6.4098601913171454</v>
      </c>
      <c r="H60" s="221">
        <f t="shared" si="5"/>
        <v>0.87768759479935543</v>
      </c>
      <c r="I60" s="220">
        <v>5.612125162972621</v>
      </c>
      <c r="J60" s="221">
        <f t="shared" si="5"/>
        <v>-0.79773502834452437</v>
      </c>
      <c r="K60" s="220">
        <v>5.8556461001164148</v>
      </c>
      <c r="L60" s="221">
        <f t="shared" si="6"/>
        <v>0.24352093714379386</v>
      </c>
      <c r="M60" s="220"/>
      <c r="N60" s="221"/>
    </row>
    <row r="61" spans="1:15" x14ac:dyDescent="0.25">
      <c r="A61" s="1">
        <v>9</v>
      </c>
      <c r="B61" s="145" t="s">
        <v>89</v>
      </c>
      <c r="C61" s="220">
        <v>2.9774577332498433</v>
      </c>
      <c r="D61" s="221">
        <v>-1.295903841631791</v>
      </c>
      <c r="E61" s="220">
        <v>5.5271779597915112</v>
      </c>
      <c r="F61" s="221">
        <f t="shared" si="5"/>
        <v>2.5497202265416679</v>
      </c>
      <c r="G61" s="220">
        <v>5.5612691466083151</v>
      </c>
      <c r="H61" s="221">
        <f t="shared" si="5"/>
        <v>3.4091186816803898E-2</v>
      </c>
      <c r="I61" s="220">
        <v>5.5102239532619279</v>
      </c>
      <c r="J61" s="221">
        <f t="shared" si="5"/>
        <v>-5.104519334638713E-2</v>
      </c>
      <c r="K61" s="220">
        <v>5.8552746294681777</v>
      </c>
      <c r="L61" s="221">
        <f t="shared" si="6"/>
        <v>0.34505067620624974</v>
      </c>
      <c r="M61" s="220"/>
      <c r="N61" s="221"/>
    </row>
    <row r="62" spans="1:15" x14ac:dyDescent="0.25">
      <c r="A62" s="1">
        <v>10</v>
      </c>
      <c r="B62" s="145" t="s">
        <v>91</v>
      </c>
      <c r="C62" s="220">
        <v>4.8207171314741037</v>
      </c>
      <c r="D62" s="221">
        <v>0.93619746995095809</v>
      </c>
      <c r="E62" s="220">
        <v>4.9938775510204083</v>
      </c>
      <c r="F62" s="221">
        <f t="shared" si="5"/>
        <v>0.17316041954630457</v>
      </c>
      <c r="G62" s="220">
        <v>4.6286201022146507</v>
      </c>
      <c r="H62" s="221">
        <f t="shared" si="5"/>
        <v>-0.36525744880575761</v>
      </c>
      <c r="I62" s="220">
        <v>4.8662790697674421</v>
      </c>
      <c r="J62" s="221">
        <f t="shared" si="5"/>
        <v>0.23765896755279137</v>
      </c>
      <c r="K62" s="220">
        <v>5.0836909871244638</v>
      </c>
      <c r="L62" s="221">
        <f t="shared" si="6"/>
        <v>0.2174119173570217</v>
      </c>
      <c r="M62" s="220"/>
      <c r="N62" s="221"/>
    </row>
    <row r="63" spans="1:15" x14ac:dyDescent="0.25">
      <c r="A63" s="1">
        <v>11</v>
      </c>
      <c r="B63" s="145" t="s">
        <v>93</v>
      </c>
      <c r="C63" s="220">
        <v>4.9330543933054392</v>
      </c>
      <c r="D63" s="221">
        <v>0.56119509682302748</v>
      </c>
      <c r="E63" s="220">
        <v>5.2996845425867507</v>
      </c>
      <c r="F63" s="221">
        <f t="shared" si="5"/>
        <v>0.36663014928131155</v>
      </c>
      <c r="G63" s="220">
        <v>4.5814977973568283</v>
      </c>
      <c r="H63" s="221">
        <f t="shared" si="5"/>
        <v>-0.71818674522992243</v>
      </c>
      <c r="I63" s="220">
        <v>4.4314049586776862</v>
      </c>
      <c r="J63" s="221">
        <f t="shared" si="5"/>
        <v>-0.15009283867914203</v>
      </c>
      <c r="K63" s="220">
        <v>4.5080042689434361</v>
      </c>
      <c r="L63" s="221">
        <f t="shared" si="6"/>
        <v>7.6599310265749843E-2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4.270833333333333</v>
      </c>
      <c r="D64" s="221">
        <v>0.42991959706719474</v>
      </c>
      <c r="E64" s="220">
        <v>4.0808510638297868</v>
      </c>
      <c r="F64" s="221">
        <f t="shared" si="5"/>
        <v>-0.18998226950354624</v>
      </c>
      <c r="G64" s="220">
        <v>4.6321559074299632</v>
      </c>
      <c r="H64" s="221">
        <f t="shared" si="5"/>
        <v>0.5513048436001764</v>
      </c>
      <c r="I64" s="220">
        <v>4.2139201637666321</v>
      </c>
      <c r="J64" s="221">
        <f t="shared" si="5"/>
        <v>-0.41823574366333105</v>
      </c>
      <c r="K64" s="220">
        <v>4.8214285714285712</v>
      </c>
      <c r="L64" s="221">
        <f t="shared" si="6"/>
        <v>0.60750840766193903</v>
      </c>
      <c r="M64" s="220"/>
      <c r="N64" s="221"/>
    </row>
    <row r="65" spans="1:15" ht="15.75" x14ac:dyDescent="0.25">
      <c r="B65" s="148" t="s">
        <v>32</v>
      </c>
      <c r="C65" s="222">
        <v>3.8516443002507006</v>
      </c>
      <c r="D65" s="223">
        <v>-0.88940080053723358</v>
      </c>
      <c r="E65" s="222">
        <v>5.0409218764177481</v>
      </c>
      <c r="F65" s="223">
        <f t="shared" si="5"/>
        <v>1.1892775761670475</v>
      </c>
      <c r="G65" s="222">
        <v>5.2284492213204654</v>
      </c>
      <c r="H65" s="223">
        <f t="shared" si="5"/>
        <v>0.18752734490271727</v>
      </c>
      <c r="I65" s="222">
        <v>4.7866134751773046</v>
      </c>
      <c r="J65" s="223">
        <f t="shared" si="5"/>
        <v>-0.44183574614316079</v>
      </c>
      <c r="K65" s="222">
        <v>5.166019237883833</v>
      </c>
      <c r="L65" s="223">
        <f t="shared" si="6"/>
        <v>0.37940576270652837</v>
      </c>
      <c r="M65" s="222">
        <v>4.9040293040293044</v>
      </c>
      <c r="N65" s="223">
        <v>0.40186480186480189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2.4404040404040406</v>
      </c>
      <c r="D75" s="221">
        <v>-3.8966588966588964</v>
      </c>
      <c r="E75" s="220">
        <v>1.8890425164189422</v>
      </c>
      <c r="F75" s="221">
        <f t="shared" ref="F75:J77" si="7">IFERROR(E75-C75,"-")</f>
        <v>-0.55136152398509841</v>
      </c>
      <c r="G75" s="220">
        <v>5.7030567685589517</v>
      </c>
      <c r="H75" s="221">
        <f t="shared" si="7"/>
        <v>3.8140142521400096</v>
      </c>
      <c r="I75" s="220">
        <v>4.361380798274002</v>
      </c>
      <c r="J75" s="221">
        <f t="shared" si="7"/>
        <v>-1.3416759702849497</v>
      </c>
      <c r="K75" s="220">
        <v>3.444833625218914</v>
      </c>
      <c r="L75" s="221">
        <f t="shared" ref="L75:L77" si="8">IFERROR(K75-I75,"-")</f>
        <v>-0.91654717305508804</v>
      </c>
      <c r="M75" s="220">
        <v>2.439516129032258</v>
      </c>
      <c r="N75" s="221">
        <f t="shared" ref="N75:N78" si="9">IFERROR(M75-K75,"-")</f>
        <v>-1.005317496186656</v>
      </c>
    </row>
    <row r="76" spans="1:15" x14ac:dyDescent="0.25">
      <c r="A76" s="1">
        <v>2</v>
      </c>
      <c r="B76" s="145" t="s">
        <v>75</v>
      </c>
      <c r="C76" s="220">
        <v>3.0010905125408942</v>
      </c>
      <c r="D76" s="221">
        <v>-1.6162096185207049</v>
      </c>
      <c r="E76" s="220">
        <v>2.0027163368257663</v>
      </c>
      <c r="F76" s="221">
        <f t="shared" si="7"/>
        <v>-0.99837417571512788</v>
      </c>
      <c r="G76" s="220">
        <v>2.1572904707233067</v>
      </c>
      <c r="H76" s="221">
        <f t="shared" si="7"/>
        <v>0.15457413389754038</v>
      </c>
      <c r="I76" s="220">
        <v>3.6546310832025117</v>
      </c>
      <c r="J76" s="221">
        <f t="shared" si="7"/>
        <v>1.497340612479205</v>
      </c>
      <c r="K76" s="220">
        <v>1.9333333333333333</v>
      </c>
      <c r="L76" s="221">
        <f t="shared" si="8"/>
        <v>-1.7212977498691784</v>
      </c>
      <c r="M76" s="220">
        <v>2.4962962962962965</v>
      </c>
      <c r="N76" s="221">
        <f t="shared" si="9"/>
        <v>0.56296296296296311</v>
      </c>
    </row>
    <row r="77" spans="1:15" x14ac:dyDescent="0.25">
      <c r="A77" s="1">
        <v>3</v>
      </c>
      <c r="B77" s="145" t="s">
        <v>77</v>
      </c>
      <c r="C77" s="220">
        <v>3.0541310541310542</v>
      </c>
      <c r="D77" s="221">
        <v>-1.6311526338122082</v>
      </c>
      <c r="E77" s="220">
        <v>2.0621095185593532</v>
      </c>
      <c r="F77" s="221">
        <f t="shared" si="7"/>
        <v>-0.99202153557170103</v>
      </c>
      <c r="G77" s="220">
        <v>2.2916666666666665</v>
      </c>
      <c r="H77" s="221">
        <f t="shared" si="7"/>
        <v>0.22955714810731331</v>
      </c>
      <c r="I77" s="220">
        <v>3.2065637065637067</v>
      </c>
      <c r="J77" s="221">
        <f t="shared" si="7"/>
        <v>0.91489703989704019</v>
      </c>
      <c r="K77" s="220">
        <v>2.6110019646365421</v>
      </c>
      <c r="L77" s="221">
        <f t="shared" si="8"/>
        <v>-0.5955617419271646</v>
      </c>
      <c r="M77" s="220">
        <v>2.1323076923076925</v>
      </c>
      <c r="N77" s="221">
        <f t="shared" si="9"/>
        <v>-0.47869427232884965</v>
      </c>
    </row>
    <row r="78" spans="1:15" x14ac:dyDescent="0.25">
      <c r="A78" s="1">
        <v>4</v>
      </c>
      <c r="B78" s="145" t="s">
        <v>79</v>
      </c>
      <c r="C78" s="220" t="s">
        <v>250</v>
      </c>
      <c r="D78" s="221" t="s">
        <v>250</v>
      </c>
      <c r="E78" s="220">
        <v>2.2452393206381882</v>
      </c>
      <c r="F78" s="221" t="str">
        <f>IFERROR(E78-C78,"-")</f>
        <v>-</v>
      </c>
      <c r="G78" s="220">
        <v>2.5253592561284868</v>
      </c>
      <c r="H78" s="221">
        <f>IFERROR(G78-E78,"-")</f>
        <v>0.28011993549029857</v>
      </c>
      <c r="I78" s="220">
        <v>2.5206611570247932</v>
      </c>
      <c r="J78" s="221">
        <f>IFERROR(I78-G78,"-")</f>
        <v>-4.6980991036935649E-3</v>
      </c>
      <c r="K78" s="220">
        <v>3.096341463414634</v>
      </c>
      <c r="L78" s="221">
        <f>IFERROR(K78-I78,"-")</f>
        <v>0.5756803063898408</v>
      </c>
      <c r="M78" s="220">
        <v>2.7497781721384205</v>
      </c>
      <c r="N78" s="221">
        <f t="shared" si="9"/>
        <v>-0.34656329127621355</v>
      </c>
    </row>
    <row r="79" spans="1:15" x14ac:dyDescent="0.25">
      <c r="A79" s="1">
        <v>5</v>
      </c>
      <c r="B79" s="145" t="s">
        <v>81</v>
      </c>
      <c r="C79" s="220" t="s">
        <v>250</v>
      </c>
      <c r="D79" s="221" t="s">
        <v>250</v>
      </c>
      <c r="E79" s="220">
        <v>2.3160682754561508</v>
      </c>
      <c r="F79" s="221" t="str">
        <f t="shared" ref="F79:J87" si="10">IFERROR(E79-C79,"-")</f>
        <v>-</v>
      </c>
      <c r="G79" s="220">
        <v>2.2661579892280073</v>
      </c>
      <c r="H79" s="221">
        <f t="shared" si="10"/>
        <v>-4.991028622814353E-2</v>
      </c>
      <c r="I79" s="220">
        <v>2.9297597042513863</v>
      </c>
      <c r="J79" s="221">
        <f t="shared" si="10"/>
        <v>0.66360171502337906</v>
      </c>
      <c r="K79" s="220">
        <v>2.043032786885246</v>
      </c>
      <c r="L79" s="221">
        <f t="shared" ref="L79:L87" si="11">IFERROR(K79-I79,"-")</f>
        <v>-0.88672691736614029</v>
      </c>
      <c r="M79" s="220"/>
      <c r="N79" s="221"/>
    </row>
    <row r="80" spans="1:15" x14ac:dyDescent="0.25">
      <c r="A80" s="1">
        <v>6</v>
      </c>
      <c r="B80" s="145" t="s">
        <v>83</v>
      </c>
      <c r="C80" s="220" t="s">
        <v>250</v>
      </c>
      <c r="D80" s="221" t="s">
        <v>250</v>
      </c>
      <c r="E80" s="220">
        <v>3.0181503889369057</v>
      </c>
      <c r="F80" s="221" t="str">
        <f t="shared" si="10"/>
        <v>-</v>
      </c>
      <c r="G80" s="220">
        <v>2.5742971887550201</v>
      </c>
      <c r="H80" s="221">
        <f t="shared" si="10"/>
        <v>-0.44385320018188557</v>
      </c>
      <c r="I80" s="220">
        <v>2.775473399458972</v>
      </c>
      <c r="J80" s="221">
        <f t="shared" si="10"/>
        <v>0.20117621070395186</v>
      </c>
      <c r="K80" s="220">
        <v>2.7691897654584223</v>
      </c>
      <c r="L80" s="221">
        <f t="shared" si="11"/>
        <v>-6.2836340005496538E-3</v>
      </c>
      <c r="M80" s="220"/>
      <c r="N80" s="221"/>
    </row>
    <row r="81" spans="1:15" x14ac:dyDescent="0.25">
      <c r="A81" s="1">
        <v>7</v>
      </c>
      <c r="B81" s="145" t="s">
        <v>85</v>
      </c>
      <c r="C81" s="220" t="s">
        <v>250</v>
      </c>
      <c r="D81" s="221" t="s">
        <v>250</v>
      </c>
      <c r="E81" s="220">
        <v>3.2458100558659218</v>
      </c>
      <c r="F81" s="221" t="str">
        <f t="shared" si="10"/>
        <v>-</v>
      </c>
      <c r="G81" s="220">
        <v>3.1494768310911807</v>
      </c>
      <c r="H81" s="221">
        <f t="shared" si="10"/>
        <v>-9.6333224774741044E-2</v>
      </c>
      <c r="I81" s="220">
        <v>2.9253037884203001</v>
      </c>
      <c r="J81" s="221">
        <f t="shared" si="10"/>
        <v>-0.22417304267088056</v>
      </c>
      <c r="K81" s="220">
        <v>2.6926795580110499</v>
      </c>
      <c r="L81" s="221">
        <f t="shared" si="11"/>
        <v>-0.23262423040925029</v>
      </c>
      <c r="M81" s="220"/>
      <c r="N81" s="221"/>
    </row>
    <row r="82" spans="1:15" x14ac:dyDescent="0.25">
      <c r="A82" s="1">
        <v>8</v>
      </c>
      <c r="B82" s="145" t="s">
        <v>87</v>
      </c>
      <c r="C82" s="220">
        <v>2.8167539267015709</v>
      </c>
      <c r="D82" s="221">
        <v>-5.0565752728527258E-2</v>
      </c>
      <c r="E82" s="220">
        <v>3.0318364611260056</v>
      </c>
      <c r="F82" s="221">
        <f t="shared" si="10"/>
        <v>0.2150825344244347</v>
      </c>
      <c r="G82" s="220">
        <v>3.2569093967796201</v>
      </c>
      <c r="H82" s="221">
        <f t="shared" si="10"/>
        <v>0.22507293565361453</v>
      </c>
      <c r="I82" s="220">
        <v>3.095080763582966</v>
      </c>
      <c r="J82" s="221">
        <f t="shared" si="10"/>
        <v>-0.16182863319665408</v>
      </c>
      <c r="K82" s="220">
        <v>2.4124620060790272</v>
      </c>
      <c r="L82" s="221">
        <f t="shared" si="11"/>
        <v>-0.68261875750393886</v>
      </c>
      <c r="M82" s="220"/>
      <c r="N82" s="221"/>
    </row>
    <row r="83" spans="1:15" x14ac:dyDescent="0.25">
      <c r="A83" s="1">
        <v>9</v>
      </c>
      <c r="B83" s="145" t="s">
        <v>89</v>
      </c>
      <c r="C83" s="220">
        <v>2.4267114657706848</v>
      </c>
      <c r="D83" s="221">
        <v>-2.5261135479429737</v>
      </c>
      <c r="E83" s="220">
        <v>2.662509742790335</v>
      </c>
      <c r="F83" s="221">
        <f t="shared" si="10"/>
        <v>0.23579827701965028</v>
      </c>
      <c r="G83" s="220">
        <v>2.8530805687203791</v>
      </c>
      <c r="H83" s="221">
        <f t="shared" si="10"/>
        <v>0.19057082593004404</v>
      </c>
      <c r="I83" s="220">
        <v>2.8063694267515924</v>
      </c>
      <c r="J83" s="221">
        <f t="shared" si="10"/>
        <v>-4.6711141968786674E-2</v>
      </c>
      <c r="K83" s="220">
        <v>2.6794795978710821</v>
      </c>
      <c r="L83" s="221">
        <f t="shared" si="11"/>
        <v>-0.12688982888051026</v>
      </c>
      <c r="M83" s="220"/>
      <c r="N83" s="221"/>
    </row>
    <row r="84" spans="1:15" x14ac:dyDescent="0.25">
      <c r="A84" s="1">
        <v>10</v>
      </c>
      <c r="B84" s="145" t="s">
        <v>91</v>
      </c>
      <c r="C84" s="220">
        <v>2.1238475722188075</v>
      </c>
      <c r="D84" s="221">
        <v>-1.5992459918698891</v>
      </c>
      <c r="E84" s="220">
        <v>2.5854829034193161</v>
      </c>
      <c r="F84" s="221">
        <f t="shared" si="10"/>
        <v>0.46163533120050859</v>
      </c>
      <c r="G84" s="220">
        <v>2.9624060150375939</v>
      </c>
      <c r="H84" s="221">
        <f t="shared" si="10"/>
        <v>0.37692311161827785</v>
      </c>
      <c r="I84" s="220">
        <v>2.5399644760213143</v>
      </c>
      <c r="J84" s="221">
        <f t="shared" si="10"/>
        <v>-0.42244153901627968</v>
      </c>
      <c r="K84" s="220">
        <v>2.6699256941728589</v>
      </c>
      <c r="L84" s="221">
        <f t="shared" si="11"/>
        <v>0.1299612181515446</v>
      </c>
      <c r="M84" s="220"/>
      <c r="N84" s="221"/>
    </row>
    <row r="85" spans="1:15" x14ac:dyDescent="0.25">
      <c r="A85" s="1">
        <v>11</v>
      </c>
      <c r="B85" s="145" t="s">
        <v>93</v>
      </c>
      <c r="C85" s="220">
        <v>3.767195767195767</v>
      </c>
      <c r="D85" s="221">
        <v>1.0541336686946963</v>
      </c>
      <c r="E85" s="220">
        <v>2.79484425349087</v>
      </c>
      <c r="F85" s="221">
        <f t="shared" si="10"/>
        <v>-0.97235151370489703</v>
      </c>
      <c r="G85" s="220">
        <v>2.9164037854889591</v>
      </c>
      <c r="H85" s="221">
        <f t="shared" si="10"/>
        <v>0.12155953199808911</v>
      </c>
      <c r="I85" s="220">
        <v>2.5729013254786453</v>
      </c>
      <c r="J85" s="221">
        <f t="shared" si="10"/>
        <v>-0.34350246001031381</v>
      </c>
      <c r="K85" s="220">
        <v>4.0245231607629428</v>
      </c>
      <c r="L85" s="221">
        <f t="shared" si="11"/>
        <v>1.4516218352842976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2.0899808551372048</v>
      </c>
      <c r="D86" s="221">
        <v>1.337408533153214</v>
      </c>
      <c r="E86" s="220">
        <v>2.6834208552138032</v>
      </c>
      <c r="F86" s="221">
        <f t="shared" si="10"/>
        <v>0.59344000007659847</v>
      </c>
      <c r="G86" s="220">
        <v>3.7782217782217784</v>
      </c>
      <c r="H86" s="221">
        <f t="shared" si="10"/>
        <v>1.0948009230079752</v>
      </c>
      <c r="I86" s="220">
        <v>2.5320088300220749</v>
      </c>
      <c r="J86" s="221">
        <f t="shared" si="10"/>
        <v>-1.2462129481997035</v>
      </c>
      <c r="K86" s="220">
        <v>2.1342281879194629</v>
      </c>
      <c r="L86" s="221">
        <f t="shared" si="11"/>
        <v>-0.39778064210261199</v>
      </c>
      <c r="M86" s="220"/>
      <c r="N86" s="221"/>
    </row>
    <row r="87" spans="1:15" ht="15.75" x14ac:dyDescent="0.25">
      <c r="B87" s="148" t="s">
        <v>32</v>
      </c>
      <c r="C87" s="222">
        <v>2.5455179978063613</v>
      </c>
      <c r="D87" s="223">
        <v>-1.2643654895379535</v>
      </c>
      <c r="E87" s="222">
        <v>2.5277672174294485</v>
      </c>
      <c r="F87" s="223">
        <f t="shared" si="10"/>
        <v>-1.77507803769128E-2</v>
      </c>
      <c r="G87" s="222">
        <v>2.8855237426665998</v>
      </c>
      <c r="H87" s="223">
        <f t="shared" si="10"/>
        <v>0.35775652523715129</v>
      </c>
      <c r="I87" s="222">
        <v>2.8975793229819655</v>
      </c>
      <c r="J87" s="223">
        <f t="shared" si="10"/>
        <v>1.2055580315365688E-2</v>
      </c>
      <c r="K87" s="222">
        <v>2.6058445798868091</v>
      </c>
      <c r="L87" s="223">
        <f t="shared" si="11"/>
        <v>-0.29173474309515646</v>
      </c>
      <c r="M87" s="222">
        <v>2.5741116751269035</v>
      </c>
      <c r="N87" s="223">
        <v>-0.11200236922367734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7.6712532171847156</v>
      </c>
      <c r="D97" s="221">
        <v>-0.5296633022499142</v>
      </c>
      <c r="E97" s="220">
        <v>6.4585365853658541</v>
      </c>
      <c r="F97" s="221">
        <f t="shared" ref="F97:J99" si="12">IFERROR(E97-C97,"-")</f>
        <v>-1.2127166318188616</v>
      </c>
      <c r="G97" s="220">
        <v>7.446546384812172</v>
      </c>
      <c r="H97" s="221">
        <f t="shared" si="12"/>
        <v>0.98800979944631795</v>
      </c>
      <c r="I97" s="220">
        <v>7.4965692625113958</v>
      </c>
      <c r="J97" s="221">
        <f t="shared" si="12"/>
        <v>5.0022877699223756E-2</v>
      </c>
      <c r="K97" s="220">
        <v>7.8066888703857895</v>
      </c>
      <c r="L97" s="221">
        <f t="shared" ref="L97:L99" si="13">IFERROR(K97-I97,"-")</f>
        <v>0.31011960787439374</v>
      </c>
      <c r="M97" s="220">
        <v>7.6465378050468242</v>
      </c>
      <c r="N97" s="221">
        <f t="shared" ref="N97:N100" si="14">IFERROR(M97-K97,"-")</f>
        <v>-0.16015106533896528</v>
      </c>
    </row>
    <row r="98" spans="2:14" x14ac:dyDescent="0.25">
      <c r="B98" s="145" t="s">
        <v>75</v>
      </c>
      <c r="C98" s="220">
        <v>7.9861051832882817</v>
      </c>
      <c r="D98" s="221">
        <v>0.12353655250773077</v>
      </c>
      <c r="E98" s="220">
        <v>5.3278617710583154</v>
      </c>
      <c r="F98" s="221">
        <f t="shared" si="12"/>
        <v>-2.6582434122299663</v>
      </c>
      <c r="G98" s="220">
        <v>6.7661735700197241</v>
      </c>
      <c r="H98" s="221">
        <f t="shared" si="12"/>
        <v>1.4383117989614087</v>
      </c>
      <c r="I98" s="220">
        <v>6.916271649954421</v>
      </c>
      <c r="J98" s="221">
        <f t="shared" si="12"/>
        <v>0.15009807993469693</v>
      </c>
      <c r="K98" s="220">
        <v>7.2371334927805826</v>
      </c>
      <c r="L98" s="221">
        <f t="shared" si="13"/>
        <v>0.32086184282616159</v>
      </c>
      <c r="M98" s="220">
        <v>7.3257572407694012</v>
      </c>
      <c r="N98" s="221">
        <f t="shared" si="14"/>
        <v>8.8623747988818558E-2</v>
      </c>
    </row>
    <row r="99" spans="2:14" x14ac:dyDescent="0.25">
      <c r="B99" s="145" t="s">
        <v>77</v>
      </c>
      <c r="C99" s="220">
        <v>9.565103234276167</v>
      </c>
      <c r="D99" s="221">
        <v>1.7958467783545284</v>
      </c>
      <c r="E99" s="220">
        <v>6.549460043196544</v>
      </c>
      <c r="F99" s="221">
        <f t="shared" si="12"/>
        <v>-3.0156431910796231</v>
      </c>
      <c r="G99" s="220">
        <v>6.9455044810638915</v>
      </c>
      <c r="H99" s="221">
        <f t="shared" si="12"/>
        <v>0.39604443786734755</v>
      </c>
      <c r="I99" s="220">
        <v>7.0174319300713357</v>
      </c>
      <c r="J99" s="221">
        <f t="shared" si="12"/>
        <v>7.1927449007444189E-2</v>
      </c>
      <c r="K99" s="220">
        <v>6.7771826031339941</v>
      </c>
      <c r="L99" s="221">
        <f t="shared" si="13"/>
        <v>-0.24024932693734158</v>
      </c>
      <c r="M99" s="220">
        <v>7.0455783783783783</v>
      </c>
      <c r="N99" s="221">
        <f t="shared" si="14"/>
        <v>0.26839577524438418</v>
      </c>
    </row>
    <row r="100" spans="2:14" x14ac:dyDescent="0.25">
      <c r="B100" s="145" t="s">
        <v>79</v>
      </c>
      <c r="C100" s="220" t="s">
        <v>250</v>
      </c>
      <c r="D100" s="221" t="s">
        <v>250</v>
      </c>
      <c r="E100" s="220">
        <v>5.5182413470533209</v>
      </c>
      <c r="F100" s="221" t="str">
        <f>IFERROR(E100-C100,"-")</f>
        <v>-</v>
      </c>
      <c r="G100" s="220">
        <v>6.9061900191938577</v>
      </c>
      <c r="H100" s="221">
        <f>IFERROR(G100-E100,"-")</f>
        <v>1.3879486721405367</v>
      </c>
      <c r="I100" s="220">
        <v>6.8450769230769231</v>
      </c>
      <c r="J100" s="221">
        <f>IFERROR(I100-G100,"-")</f>
        <v>-6.1113096116934607E-2</v>
      </c>
      <c r="K100" s="220">
        <v>7.1761118048218231</v>
      </c>
      <c r="L100" s="221">
        <f>IFERROR(K100-I100,"-")</f>
        <v>0.33103488174490003</v>
      </c>
      <c r="M100" s="220">
        <v>7.1445442996282882</v>
      </c>
      <c r="N100" s="221">
        <f t="shared" si="14"/>
        <v>-3.1567505193534906E-2</v>
      </c>
    </row>
    <row r="101" spans="2:14" x14ac:dyDescent="0.25">
      <c r="B101" s="145" t="s">
        <v>81</v>
      </c>
      <c r="C101" s="220" t="s">
        <v>250</v>
      </c>
      <c r="D101" s="221" t="s">
        <v>250</v>
      </c>
      <c r="E101" s="220">
        <v>5.0102339181286553</v>
      </c>
      <c r="F101" s="221" t="str">
        <f t="shared" ref="F101:J109" si="15">IFERROR(E101-C101,"-")</f>
        <v>-</v>
      </c>
      <c r="G101" s="220">
        <v>6.806944923536852</v>
      </c>
      <c r="H101" s="221">
        <f t="shared" si="15"/>
        <v>1.7967110054081967</v>
      </c>
      <c r="I101" s="220">
        <v>6.9376146788990827</v>
      </c>
      <c r="J101" s="221">
        <f t="shared" si="15"/>
        <v>0.13066975536223069</v>
      </c>
      <c r="K101" s="220">
        <v>7.215223838440898</v>
      </c>
      <c r="L101" s="221">
        <f t="shared" ref="L101:L109" si="16">IFERROR(K101-I101,"-")</f>
        <v>0.27760915954181531</v>
      </c>
      <c r="M101" s="220"/>
      <c r="N101" s="221"/>
    </row>
    <row r="102" spans="2:14" x14ac:dyDescent="0.25">
      <c r="B102" s="145" t="s">
        <v>83</v>
      </c>
      <c r="C102" s="220" t="s">
        <v>250</v>
      </c>
      <c r="D102" s="221" t="s">
        <v>250</v>
      </c>
      <c r="E102" s="220">
        <v>6.4601671309192197</v>
      </c>
      <c r="F102" s="221" t="str">
        <f t="shared" si="15"/>
        <v>-</v>
      </c>
      <c r="G102" s="220">
        <v>7.3947944395149365</v>
      </c>
      <c r="H102" s="221">
        <f t="shared" si="15"/>
        <v>0.93462730859571685</v>
      </c>
      <c r="I102" s="220">
        <v>7.4332802003871112</v>
      </c>
      <c r="J102" s="221">
        <f t="shared" si="15"/>
        <v>3.8485760872174701E-2</v>
      </c>
      <c r="K102" s="220">
        <v>7.3506738946635499</v>
      </c>
      <c r="L102" s="221">
        <f t="shared" si="16"/>
        <v>-8.2606305723561313E-2</v>
      </c>
      <c r="M102" s="220"/>
      <c r="N102" s="221"/>
    </row>
    <row r="103" spans="2:14" x14ac:dyDescent="0.25">
      <c r="B103" s="145" t="s">
        <v>85</v>
      </c>
      <c r="C103" s="220" t="s">
        <v>250</v>
      </c>
      <c r="D103" s="221" t="s">
        <v>250</v>
      </c>
      <c r="E103" s="220">
        <v>7.0141099261689908</v>
      </c>
      <c r="F103" s="221" t="str">
        <f t="shared" si="15"/>
        <v>-</v>
      </c>
      <c r="G103" s="220">
        <v>7.4779303837282445</v>
      </c>
      <c r="H103" s="221">
        <f t="shared" si="15"/>
        <v>0.46382045755925372</v>
      </c>
      <c r="I103" s="220">
        <v>7.5134418022528164</v>
      </c>
      <c r="J103" s="221">
        <f t="shared" si="15"/>
        <v>3.5511418524571958E-2</v>
      </c>
      <c r="K103" s="220">
        <v>7.632933930032241</v>
      </c>
      <c r="L103" s="221">
        <f t="shared" si="16"/>
        <v>0.11949212777942453</v>
      </c>
      <c r="M103" s="220"/>
      <c r="N103" s="221"/>
    </row>
    <row r="104" spans="2:14" x14ac:dyDescent="0.25">
      <c r="B104" s="145" t="s">
        <v>87</v>
      </c>
      <c r="C104" s="220">
        <v>6.8154285714285718</v>
      </c>
      <c r="D104" s="221">
        <v>-1.9958331001724305</v>
      </c>
      <c r="E104" s="220">
        <v>6.4512410426835602</v>
      </c>
      <c r="F104" s="221">
        <f t="shared" si="15"/>
        <v>-0.36418752874501159</v>
      </c>
      <c r="G104" s="220">
        <v>8.1645854015361312</v>
      </c>
      <c r="H104" s="221">
        <f t="shared" si="15"/>
        <v>1.713344358852571</v>
      </c>
      <c r="I104" s="220">
        <v>7.7616424165371756</v>
      </c>
      <c r="J104" s="221">
        <f t="shared" si="15"/>
        <v>-0.40294298499895564</v>
      </c>
      <c r="K104" s="220">
        <v>7.9521933927428483</v>
      </c>
      <c r="L104" s="221">
        <f t="shared" si="16"/>
        <v>0.19055097620567274</v>
      </c>
      <c r="M104" s="220"/>
      <c r="N104" s="221"/>
    </row>
    <row r="105" spans="2:14" x14ac:dyDescent="0.25">
      <c r="B105" s="145" t="s">
        <v>89</v>
      </c>
      <c r="C105" s="220">
        <v>7.0841442472810536</v>
      </c>
      <c r="D105" s="221">
        <v>-1.3715046217191302</v>
      </c>
      <c r="E105" s="220">
        <v>7.082481389578164</v>
      </c>
      <c r="F105" s="221">
        <f t="shared" si="15"/>
        <v>-1.662857702889653E-3</v>
      </c>
      <c r="G105" s="220">
        <v>7.4192040278110767</v>
      </c>
      <c r="H105" s="221">
        <f t="shared" si="15"/>
        <v>0.33672263823291271</v>
      </c>
      <c r="I105" s="220">
        <v>7.3991134372997225</v>
      </c>
      <c r="J105" s="221">
        <f t="shared" si="15"/>
        <v>-2.00905905113542E-2</v>
      </c>
      <c r="K105" s="220">
        <v>7.3389119058002619</v>
      </c>
      <c r="L105" s="221">
        <f t="shared" si="16"/>
        <v>-6.0201531499460614E-2</v>
      </c>
      <c r="M105" s="220"/>
      <c r="N105" s="221"/>
    </row>
    <row r="106" spans="2:14" x14ac:dyDescent="0.25">
      <c r="B106" s="145" t="s">
        <v>91</v>
      </c>
      <c r="C106" s="220">
        <v>5.1605362667583359</v>
      </c>
      <c r="D106" s="221">
        <v>-2.5882101043158263</v>
      </c>
      <c r="E106" s="220">
        <v>6.5688409646233934</v>
      </c>
      <c r="F106" s="221">
        <f t="shared" si="15"/>
        <v>1.4083046978650575</v>
      </c>
      <c r="G106" s="220">
        <v>7.1699071387115501</v>
      </c>
      <c r="H106" s="221">
        <f t="shared" si="15"/>
        <v>0.60106617408815666</v>
      </c>
      <c r="I106" s="220">
        <v>7.2059213433495364</v>
      </c>
      <c r="J106" s="221">
        <f t="shared" si="15"/>
        <v>3.6014204637986325E-2</v>
      </c>
      <c r="K106" s="220">
        <v>6.9657051819553919</v>
      </c>
      <c r="L106" s="221">
        <f t="shared" si="16"/>
        <v>-0.24021616139414448</v>
      </c>
      <c r="M106" s="220"/>
      <c r="N106" s="221"/>
    </row>
    <row r="107" spans="2:14" x14ac:dyDescent="0.25">
      <c r="B107" s="145" t="s">
        <v>93</v>
      </c>
      <c r="C107" s="220">
        <v>7.2765894236482476</v>
      </c>
      <c r="D107" s="221">
        <v>-0.57442010448242353</v>
      </c>
      <c r="E107" s="220">
        <v>7.1657880580957505</v>
      </c>
      <c r="F107" s="221">
        <f t="shared" si="15"/>
        <v>-0.11080136555249709</v>
      </c>
      <c r="G107" s="220">
        <v>7.4580561252563653</v>
      </c>
      <c r="H107" s="221">
        <f t="shared" si="15"/>
        <v>0.29226806716061482</v>
      </c>
      <c r="I107" s="220">
        <v>6.9781878462679403</v>
      </c>
      <c r="J107" s="221">
        <f t="shared" si="15"/>
        <v>-0.47986827898842499</v>
      </c>
      <c r="K107" s="220">
        <v>7.1145564168819986</v>
      </c>
      <c r="L107" s="221">
        <f t="shared" si="16"/>
        <v>0.13636857061405827</v>
      </c>
      <c r="M107" s="220"/>
      <c r="N107" s="221"/>
    </row>
    <row r="108" spans="2:14" x14ac:dyDescent="0.25">
      <c r="B108" s="145" t="s">
        <v>95</v>
      </c>
      <c r="C108" s="220">
        <v>6.5108942351339083</v>
      </c>
      <c r="D108" s="221">
        <v>-1.0289287737156494</v>
      </c>
      <c r="E108" s="220">
        <v>6.5794545249633725</v>
      </c>
      <c r="F108" s="221">
        <f t="shared" si="15"/>
        <v>6.8560289829464161E-2</v>
      </c>
      <c r="G108" s="220">
        <v>6.9214928015654849</v>
      </c>
      <c r="H108" s="221">
        <f t="shared" si="15"/>
        <v>0.34203827660211239</v>
      </c>
      <c r="I108" s="220">
        <v>6.8337751022058493</v>
      </c>
      <c r="J108" s="221">
        <f t="shared" si="15"/>
        <v>-8.7717699359635581E-2</v>
      </c>
      <c r="K108" s="220">
        <v>7.0803069754693713</v>
      </c>
      <c r="L108" s="221">
        <f t="shared" si="16"/>
        <v>0.24653187326352199</v>
      </c>
      <c r="M108" s="220"/>
      <c r="N108" s="221"/>
    </row>
    <row r="109" spans="2:14" ht="15.75" x14ac:dyDescent="0.25">
      <c r="B109" s="148" t="s">
        <v>32</v>
      </c>
      <c r="C109" s="222">
        <v>7.6399587640674662</v>
      </c>
      <c r="D109" s="223">
        <v>-0.49038275083380345</v>
      </c>
      <c r="E109" s="222">
        <v>6.6540103016924208</v>
      </c>
      <c r="F109" s="223">
        <f t="shared" si="15"/>
        <v>-0.98594846237504541</v>
      </c>
      <c r="G109" s="222">
        <v>7.225848037324166</v>
      </c>
      <c r="H109" s="223">
        <f t="shared" si="15"/>
        <v>0.57183773563174523</v>
      </c>
      <c r="I109" s="222">
        <v>7.1890816624489</v>
      </c>
      <c r="J109" s="223">
        <f t="shared" si="15"/>
        <v>-3.6766374875266017E-2</v>
      </c>
      <c r="K109" s="222">
        <v>7.2887844034923557</v>
      </c>
      <c r="L109" s="223">
        <f t="shared" si="16"/>
        <v>9.9702741043455667E-2</v>
      </c>
      <c r="M109" s="222">
        <v>7.2876733957370021</v>
      </c>
      <c r="N109" s="223">
        <v>5.5694365592834139E-2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8.6530306522240146</v>
      </c>
      <c r="D119" s="221">
        <v>-2.1207018751013607E-2</v>
      </c>
      <c r="E119" s="220">
        <v>6.5042016806722689</v>
      </c>
      <c r="F119" s="221">
        <f t="shared" ref="F119:J121" si="17">IFERROR(E119-C119,"-")</f>
        <v>-2.1488289715517457</v>
      </c>
      <c r="G119" s="220">
        <v>7.8397561506640541</v>
      </c>
      <c r="H119" s="221">
        <f t="shared" si="17"/>
        <v>1.3355544699917852</v>
      </c>
      <c r="I119" s="220">
        <v>7.6294527620030976</v>
      </c>
      <c r="J119" s="221">
        <f t="shared" si="17"/>
        <v>-0.21030338866095644</v>
      </c>
      <c r="K119" s="220">
        <v>7.7992768836015864</v>
      </c>
      <c r="L119" s="221">
        <f t="shared" ref="L119:L121" si="18">IFERROR(K119-I119,"-")</f>
        <v>0.16982412159848881</v>
      </c>
      <c r="M119" s="220">
        <v>8.2206811005863774</v>
      </c>
      <c r="N119" s="221">
        <f t="shared" ref="N119:N122" si="19">IFERROR(M119-K119,"-")</f>
        <v>0.42140421698479091</v>
      </c>
    </row>
    <row r="120" spans="1:15" x14ac:dyDescent="0.25">
      <c r="B120" s="145" t="s">
        <v>75</v>
      </c>
      <c r="C120" s="220">
        <v>9.1680054304785603</v>
      </c>
      <c r="D120" s="221">
        <v>1.1175489784677044</v>
      </c>
      <c r="E120" s="220">
        <v>4.0470588235294116</v>
      </c>
      <c r="F120" s="221">
        <f t="shared" si="17"/>
        <v>-5.1209466069491487</v>
      </c>
      <c r="G120" s="220">
        <v>7.1585677749360617</v>
      </c>
      <c r="H120" s="221">
        <f t="shared" si="17"/>
        <v>3.1115089514066501</v>
      </c>
      <c r="I120" s="220">
        <v>6.7291277985074629</v>
      </c>
      <c r="J120" s="221">
        <f t="shared" si="17"/>
        <v>-0.42943997642859877</v>
      </c>
      <c r="K120" s="220">
        <v>7.3254189944134076</v>
      </c>
      <c r="L120" s="221">
        <f t="shared" si="18"/>
        <v>0.5962911959059447</v>
      </c>
      <c r="M120" s="220">
        <v>7.6376719576719578</v>
      </c>
      <c r="N120" s="221">
        <f t="shared" si="19"/>
        <v>0.31225296325855023</v>
      </c>
    </row>
    <row r="121" spans="1:15" x14ac:dyDescent="0.25">
      <c r="B121" s="145" t="s">
        <v>77</v>
      </c>
      <c r="C121" s="220">
        <v>9.9803084223013041</v>
      </c>
      <c r="D121" s="221">
        <v>2.0719353964802965</v>
      </c>
      <c r="E121" s="220">
        <v>3.8153846153846156</v>
      </c>
      <c r="F121" s="221">
        <f t="shared" si="17"/>
        <v>-6.1649238069166881</v>
      </c>
      <c r="G121" s="220">
        <v>7.3829883497341928</v>
      </c>
      <c r="H121" s="221">
        <f t="shared" si="17"/>
        <v>3.5676037343495772</v>
      </c>
      <c r="I121" s="220">
        <v>6.494187655687794</v>
      </c>
      <c r="J121" s="221">
        <f t="shared" si="17"/>
        <v>-0.88880069404639883</v>
      </c>
      <c r="K121" s="220">
        <v>6.58644785600847</v>
      </c>
      <c r="L121" s="221">
        <f t="shared" si="18"/>
        <v>9.2260200320676056E-2</v>
      </c>
      <c r="M121" s="220">
        <v>7.1928329509450455</v>
      </c>
      <c r="N121" s="221">
        <f t="shared" si="19"/>
        <v>0.60638509493657544</v>
      </c>
    </row>
    <row r="122" spans="1:15" x14ac:dyDescent="0.25">
      <c r="B122" s="145" t="s">
        <v>79</v>
      </c>
      <c r="C122" s="220" t="s">
        <v>250</v>
      </c>
      <c r="D122" s="221" t="s">
        <v>250</v>
      </c>
      <c r="E122" s="220">
        <v>2.0697674418604652</v>
      </c>
      <c r="F122" s="221" t="str">
        <f>IFERROR(E122-C122,"-")</f>
        <v>-</v>
      </c>
      <c r="G122" s="220">
        <v>7.6654097815237883</v>
      </c>
      <c r="H122" s="221">
        <f>IFERROR(G122-E122,"-")</f>
        <v>5.595642339663323</v>
      </c>
      <c r="I122" s="220">
        <v>6.8568426950553301</v>
      </c>
      <c r="J122" s="221">
        <f>IFERROR(I122-G122,"-")</f>
        <v>-0.80856708646845821</v>
      </c>
      <c r="K122" s="220">
        <v>7.2563217110393223</v>
      </c>
      <c r="L122" s="221">
        <f>IFERROR(K122-I122,"-")</f>
        <v>0.39947901598399227</v>
      </c>
      <c r="M122" s="220">
        <v>7.4496042216358838</v>
      </c>
      <c r="N122" s="221">
        <f t="shared" si="19"/>
        <v>0.19328251059656143</v>
      </c>
    </row>
    <row r="123" spans="1:15" x14ac:dyDescent="0.25">
      <c r="B123" s="145" t="s">
        <v>81</v>
      </c>
      <c r="C123" s="220" t="s">
        <v>250</v>
      </c>
      <c r="D123" s="221" t="s">
        <v>250</v>
      </c>
      <c r="E123" s="220">
        <v>2.9821428571428572</v>
      </c>
      <c r="F123" s="221" t="str">
        <f t="shared" ref="F123:J131" si="20">IFERROR(E123-C123,"-")</f>
        <v>-</v>
      </c>
      <c r="G123" s="220">
        <v>7.2070941004388107</v>
      </c>
      <c r="H123" s="221">
        <f t="shared" si="20"/>
        <v>4.2249512432959531</v>
      </c>
      <c r="I123" s="220">
        <v>6.6725205448609701</v>
      </c>
      <c r="J123" s="221">
        <f t="shared" si="20"/>
        <v>-0.53457355557784059</v>
      </c>
      <c r="K123" s="220">
        <v>7.2387146878943796</v>
      </c>
      <c r="L123" s="221">
        <f t="shared" ref="L123:L131" si="21">IFERROR(K123-I123,"-")</f>
        <v>0.56619414303340942</v>
      </c>
      <c r="M123" s="220"/>
      <c r="N123" s="221"/>
    </row>
    <row r="124" spans="1:15" x14ac:dyDescent="0.25">
      <c r="B124" s="145" t="s">
        <v>83</v>
      </c>
      <c r="C124" s="220" t="s">
        <v>250</v>
      </c>
      <c r="D124" s="221" t="s">
        <v>250</v>
      </c>
      <c r="E124" s="220">
        <v>5.4222222222222225</v>
      </c>
      <c r="F124" s="221" t="str">
        <f t="shared" si="20"/>
        <v>-</v>
      </c>
      <c r="G124" s="220">
        <v>8.0422956616347072</v>
      </c>
      <c r="H124" s="221">
        <f t="shared" si="20"/>
        <v>2.6200734394124847</v>
      </c>
      <c r="I124" s="220">
        <v>7.1928683291169735</v>
      </c>
      <c r="J124" s="221">
        <f t="shared" si="20"/>
        <v>-0.84942733251773372</v>
      </c>
      <c r="K124" s="220">
        <v>7.4717546914296769</v>
      </c>
      <c r="L124" s="221">
        <f t="shared" si="21"/>
        <v>0.27888636231270336</v>
      </c>
      <c r="M124" s="220"/>
      <c r="N124" s="221"/>
    </row>
    <row r="125" spans="1:15" x14ac:dyDescent="0.25">
      <c r="B125" s="145" t="s">
        <v>85</v>
      </c>
      <c r="C125" s="220" t="s">
        <v>250</v>
      </c>
      <c r="D125" s="221" t="s">
        <v>250</v>
      </c>
      <c r="E125" s="220">
        <v>6.4112291350531105</v>
      </c>
      <c r="F125" s="221" t="str">
        <f t="shared" si="20"/>
        <v>-</v>
      </c>
      <c r="G125" s="220">
        <v>7.680676270984641</v>
      </c>
      <c r="H125" s="221">
        <f t="shared" si="20"/>
        <v>1.2694471359315305</v>
      </c>
      <c r="I125" s="220">
        <v>7.0888216261350587</v>
      </c>
      <c r="J125" s="221">
        <f t="shared" si="20"/>
        <v>-0.59185464484958228</v>
      </c>
      <c r="K125" s="220">
        <v>7.5208927342444207</v>
      </c>
      <c r="L125" s="221">
        <f t="shared" si="21"/>
        <v>0.432071108109362</v>
      </c>
      <c r="M125" s="220"/>
      <c r="N125" s="221"/>
    </row>
    <row r="126" spans="1:15" x14ac:dyDescent="0.25">
      <c r="B126" s="145" t="s">
        <v>87</v>
      </c>
      <c r="C126" s="220">
        <v>6.7682119205298017</v>
      </c>
      <c r="D126" s="221">
        <v>-1.9659930899502855</v>
      </c>
      <c r="E126" s="220">
        <v>5.0424137931034485</v>
      </c>
      <c r="F126" s="221">
        <f t="shared" si="20"/>
        <v>-1.7257981274263532</v>
      </c>
      <c r="G126" s="220">
        <v>8.3796070100902806</v>
      </c>
      <c r="H126" s="221">
        <f t="shared" si="20"/>
        <v>3.3371932169868321</v>
      </c>
      <c r="I126" s="220">
        <v>7.4306201550387598</v>
      </c>
      <c r="J126" s="221">
        <f t="shared" si="20"/>
        <v>-0.94898685505152081</v>
      </c>
      <c r="K126" s="220">
        <v>8.2123629112662009</v>
      </c>
      <c r="L126" s="221">
        <f t="shared" si="21"/>
        <v>0.78174275622744105</v>
      </c>
      <c r="M126" s="220"/>
      <c r="N126" s="221"/>
    </row>
    <row r="127" spans="1:15" x14ac:dyDescent="0.25">
      <c r="B127" s="145" t="s">
        <v>89</v>
      </c>
      <c r="C127" s="220">
        <v>5.57085020242915</v>
      </c>
      <c r="D127" s="221">
        <v>-3.3044382147374405</v>
      </c>
      <c r="E127" s="220">
        <v>7.7452655031563316</v>
      </c>
      <c r="F127" s="221">
        <f t="shared" si="20"/>
        <v>2.1744153007271816</v>
      </c>
      <c r="G127" s="220">
        <v>7.5430274431888735</v>
      </c>
      <c r="H127" s="221">
        <f t="shared" si="20"/>
        <v>-0.20223805996745803</v>
      </c>
      <c r="I127" s="220">
        <v>7.533498492029298</v>
      </c>
      <c r="J127" s="221">
        <f t="shared" si="20"/>
        <v>-9.5289511595755272E-3</v>
      </c>
      <c r="K127" s="220">
        <v>7.5409499080385158</v>
      </c>
      <c r="L127" s="221">
        <f t="shared" si="21"/>
        <v>7.4514160092178372E-3</v>
      </c>
      <c r="M127" s="220"/>
      <c r="N127" s="221"/>
    </row>
    <row r="128" spans="1:15" x14ac:dyDescent="0.25">
      <c r="A128" s="151"/>
      <c r="B128" s="145" t="s">
        <v>91</v>
      </c>
      <c r="C128" s="220">
        <v>3.9648609077598831</v>
      </c>
      <c r="D128" s="221">
        <v>-3.8540766429294928</v>
      </c>
      <c r="E128" s="220">
        <v>7.1007009011586328</v>
      </c>
      <c r="F128" s="221">
        <f t="shared" si="20"/>
        <v>3.1358399933987497</v>
      </c>
      <c r="G128" s="220">
        <v>7.8303074824220795</v>
      </c>
      <c r="H128" s="221">
        <f t="shared" si="20"/>
        <v>0.72960658126344669</v>
      </c>
      <c r="I128" s="220">
        <v>7.0412095510279338</v>
      </c>
      <c r="J128" s="221">
        <f t="shared" si="20"/>
        <v>-0.78909793139414575</v>
      </c>
      <c r="K128" s="220">
        <v>7.3660401115208201</v>
      </c>
      <c r="L128" s="221">
        <f t="shared" si="21"/>
        <v>0.32483056049288628</v>
      </c>
      <c r="M128" s="220"/>
      <c r="N128" s="221"/>
    </row>
    <row r="129" spans="2:15" x14ac:dyDescent="0.25">
      <c r="B129" s="145" t="s">
        <v>93</v>
      </c>
      <c r="C129" s="220">
        <v>7.705363703159442</v>
      </c>
      <c r="D129" s="221">
        <v>-0.38217105684539376</v>
      </c>
      <c r="E129" s="220">
        <v>7.5264134780125644</v>
      </c>
      <c r="F129" s="221">
        <f t="shared" si="20"/>
        <v>-0.17895022514687753</v>
      </c>
      <c r="G129" s="220">
        <v>7.7274300932090547</v>
      </c>
      <c r="H129" s="221">
        <f t="shared" si="20"/>
        <v>0.20101661519649028</v>
      </c>
      <c r="I129" s="220">
        <v>7.0028126352228472</v>
      </c>
      <c r="J129" s="221">
        <f t="shared" si="20"/>
        <v>-0.72461745798620747</v>
      </c>
      <c r="K129" s="220">
        <v>7.3525042444821729</v>
      </c>
      <c r="L129" s="221">
        <f t="shared" si="21"/>
        <v>0.34969160925932563</v>
      </c>
      <c r="M129" s="220"/>
      <c r="N129" s="221"/>
    </row>
    <row r="130" spans="2:15" x14ac:dyDescent="0.25">
      <c r="B130" s="145" t="s">
        <v>95</v>
      </c>
      <c r="C130" s="220">
        <v>7.0630990415335466</v>
      </c>
      <c r="D130" s="221">
        <v>-0.29745040901590425</v>
      </c>
      <c r="E130" s="220">
        <v>6.7358556056924677</v>
      </c>
      <c r="F130" s="221">
        <f t="shared" si="20"/>
        <v>-0.32724343584107896</v>
      </c>
      <c r="G130" s="220">
        <v>7.4731719187249057</v>
      </c>
      <c r="H130" s="221">
        <f t="shared" si="20"/>
        <v>0.73731631303243805</v>
      </c>
      <c r="I130" s="220">
        <v>6.727220366317245</v>
      </c>
      <c r="J130" s="221">
        <f t="shared" si="20"/>
        <v>-0.74595155240766076</v>
      </c>
      <c r="K130" s="220">
        <v>6.8791851771589556</v>
      </c>
      <c r="L130" s="221">
        <f t="shared" si="21"/>
        <v>0.15196481084171065</v>
      </c>
      <c r="M130" s="220"/>
      <c r="N130" s="221"/>
    </row>
    <row r="131" spans="2:15" ht="15.75" x14ac:dyDescent="0.25">
      <c r="B131" s="148" t="s">
        <v>32</v>
      </c>
      <c r="C131" s="222">
        <v>8.6881922354654506</v>
      </c>
      <c r="D131" s="223">
        <v>0.26016761897956364</v>
      </c>
      <c r="E131" s="222">
        <v>6.9136660747345751</v>
      </c>
      <c r="F131" s="223">
        <f t="shared" si="20"/>
        <v>-1.7745261607308755</v>
      </c>
      <c r="G131" s="222">
        <v>7.6641018205919513</v>
      </c>
      <c r="H131" s="223">
        <f t="shared" si="20"/>
        <v>0.75043574585737627</v>
      </c>
      <c r="I131" s="222">
        <v>7.0465085514504393</v>
      </c>
      <c r="J131" s="223">
        <f t="shared" si="20"/>
        <v>-0.61759326914151202</v>
      </c>
      <c r="K131" s="222">
        <v>7.3817870332905757</v>
      </c>
      <c r="L131" s="223">
        <f t="shared" si="21"/>
        <v>0.33527848184013642</v>
      </c>
      <c r="M131" s="222">
        <v>7.619173929518757</v>
      </c>
      <c r="N131" s="223">
        <v>0.39118252361307171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296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6.9177173191771733</v>
      </c>
      <c r="D141" s="221">
        <v>-1.7796964739262755</v>
      </c>
      <c r="E141" s="220">
        <v>7.5774058577405858</v>
      </c>
      <c r="F141" s="221">
        <f t="shared" ref="F141:J143" si="22">IFERROR(E141-C141,"-")</f>
        <v>0.65968853856341259</v>
      </c>
      <c r="G141" s="220">
        <v>9.500934579439253</v>
      </c>
      <c r="H141" s="221">
        <f t="shared" si="22"/>
        <v>1.9235287216986672</v>
      </c>
      <c r="I141" s="220">
        <v>8.3240911891558849</v>
      </c>
      <c r="J141" s="221">
        <f t="shared" si="22"/>
        <v>-1.1768433902833682</v>
      </c>
      <c r="K141" s="220">
        <v>9.6112149532710287</v>
      </c>
      <c r="L141" s="221">
        <f t="shared" ref="L141:L143" si="23">IFERROR(K141-I141,"-")</f>
        <v>1.2871237641151438</v>
      </c>
      <c r="M141" s="220">
        <v>8.2321326472269867</v>
      </c>
      <c r="N141" s="221">
        <f t="shared" ref="N141:N144" si="24">IFERROR(M141-K141,"-")</f>
        <v>-1.379082306044042</v>
      </c>
    </row>
    <row r="142" spans="2:15" x14ac:dyDescent="0.25">
      <c r="B142" s="145" t="s">
        <v>75</v>
      </c>
      <c r="C142" s="220">
        <v>7.3316831683168315</v>
      </c>
      <c r="D142" s="221">
        <v>-1.0215047511462556</v>
      </c>
      <c r="E142" s="220">
        <v>7.015625</v>
      </c>
      <c r="F142" s="221">
        <f t="shared" si="22"/>
        <v>-0.31605816831683153</v>
      </c>
      <c r="G142" s="220">
        <v>7.2494226327944569</v>
      </c>
      <c r="H142" s="221">
        <f t="shared" si="22"/>
        <v>0.23379763279445687</v>
      </c>
      <c r="I142" s="220">
        <v>7.9921135646687693</v>
      </c>
      <c r="J142" s="221">
        <f t="shared" si="22"/>
        <v>0.74269093187431245</v>
      </c>
      <c r="K142" s="220">
        <v>9.1799802761341223</v>
      </c>
      <c r="L142" s="221">
        <f t="shared" si="23"/>
        <v>1.1878667114653529</v>
      </c>
      <c r="M142" s="220">
        <v>8.9388221841052022</v>
      </c>
      <c r="N142" s="221">
        <f t="shared" si="24"/>
        <v>-0.24115809202892002</v>
      </c>
    </row>
    <row r="143" spans="2:15" x14ac:dyDescent="0.25">
      <c r="B143" s="145" t="s">
        <v>77</v>
      </c>
      <c r="C143" s="220">
        <v>10.029032258064516</v>
      </c>
      <c r="D143" s="221">
        <v>2.0616080156402736</v>
      </c>
      <c r="E143" s="220">
        <v>7.231012658227848</v>
      </c>
      <c r="F143" s="221">
        <f t="shared" si="22"/>
        <v>-2.7980195998366684</v>
      </c>
      <c r="G143" s="220">
        <v>7.4262717321313589</v>
      </c>
      <c r="H143" s="221">
        <f t="shared" si="22"/>
        <v>0.19525907390351094</v>
      </c>
      <c r="I143" s="220">
        <v>8.19392523364486</v>
      </c>
      <c r="J143" s="221">
        <f t="shared" si="22"/>
        <v>0.76765350151350109</v>
      </c>
      <c r="K143" s="220">
        <v>7.9189031505250878</v>
      </c>
      <c r="L143" s="221">
        <f t="shared" si="23"/>
        <v>-0.27502208311977228</v>
      </c>
      <c r="M143" s="220">
        <v>8.2895294616362865</v>
      </c>
      <c r="N143" s="221">
        <f t="shared" si="24"/>
        <v>0.3706263111111987</v>
      </c>
    </row>
    <row r="144" spans="2:15" x14ac:dyDescent="0.25">
      <c r="B144" s="145" t="s">
        <v>79</v>
      </c>
      <c r="C144" s="220" t="s">
        <v>250</v>
      </c>
      <c r="D144" s="221" t="s">
        <v>250</v>
      </c>
      <c r="E144" s="220">
        <v>7.3420074349442377</v>
      </c>
      <c r="F144" s="221" t="str">
        <f>IFERROR(E144-C144,"-")</f>
        <v>-</v>
      </c>
      <c r="G144" s="220">
        <v>7.5292955892034232</v>
      </c>
      <c r="H144" s="221">
        <f>IFERROR(G144-E144,"-")</f>
        <v>0.18728815425918555</v>
      </c>
      <c r="I144" s="220">
        <v>7.7774952320406863</v>
      </c>
      <c r="J144" s="221">
        <f>IFERROR(I144-G144,"-")</f>
        <v>0.24819964283726303</v>
      </c>
      <c r="K144" s="220">
        <v>9.9245283018867916</v>
      </c>
      <c r="L144" s="221">
        <f>IFERROR(K144-I144,"-")</f>
        <v>2.1470330698461053</v>
      </c>
      <c r="M144" s="220">
        <v>7.8938468764678253</v>
      </c>
      <c r="N144" s="221">
        <f t="shared" si="24"/>
        <v>-2.0306814254189662</v>
      </c>
    </row>
    <row r="145" spans="1:15" x14ac:dyDescent="0.25">
      <c r="B145" s="145" t="s">
        <v>81</v>
      </c>
      <c r="C145" s="220" t="s">
        <v>250</v>
      </c>
      <c r="D145" s="221" t="s">
        <v>250</v>
      </c>
      <c r="E145" s="220">
        <v>6.5496183206106871</v>
      </c>
      <c r="F145" s="221" t="str">
        <f t="shared" ref="F145:J153" si="25">IFERROR(E145-C145,"-")</f>
        <v>-</v>
      </c>
      <c r="G145" s="220">
        <v>7.7900113507377977</v>
      </c>
      <c r="H145" s="221">
        <f t="shared" si="25"/>
        <v>1.2403930301271107</v>
      </c>
      <c r="I145" s="220">
        <v>7.8512089274643522</v>
      </c>
      <c r="J145" s="221">
        <f t="shared" si="25"/>
        <v>6.1197576726554459E-2</v>
      </c>
      <c r="K145" s="220">
        <v>9.1011302795954787</v>
      </c>
      <c r="L145" s="221">
        <f t="shared" ref="L145:L153" si="26">IFERROR(K145-I145,"-")</f>
        <v>1.2499213521311265</v>
      </c>
      <c r="M145" s="220"/>
      <c r="N145" s="221"/>
    </row>
    <row r="146" spans="1:15" x14ac:dyDescent="0.25">
      <c r="B146" s="145" t="s">
        <v>83</v>
      </c>
      <c r="C146" s="220" t="s">
        <v>250</v>
      </c>
      <c r="D146" s="221" t="s">
        <v>250</v>
      </c>
      <c r="E146" s="220">
        <v>7.9567099567099566</v>
      </c>
      <c r="F146" s="221" t="str">
        <f t="shared" si="25"/>
        <v>-</v>
      </c>
      <c r="G146" s="220">
        <v>7.3679031037093115</v>
      </c>
      <c r="H146" s="221">
        <f t="shared" si="25"/>
        <v>-0.58880685300064517</v>
      </c>
      <c r="I146" s="220">
        <v>10.041487839771101</v>
      </c>
      <c r="J146" s="221">
        <f t="shared" si="25"/>
        <v>2.6735847360617893</v>
      </c>
      <c r="K146" s="220">
        <v>8.6592379583033789</v>
      </c>
      <c r="L146" s="221">
        <f t="shared" si="26"/>
        <v>-1.3822498814677218</v>
      </c>
      <c r="M146" s="220"/>
      <c r="N146" s="221"/>
    </row>
    <row r="147" spans="1:15" x14ac:dyDescent="0.25">
      <c r="B147" s="145" t="s">
        <v>85</v>
      </c>
      <c r="C147" s="220" t="s">
        <v>250</v>
      </c>
      <c r="D147" s="221" t="s">
        <v>250</v>
      </c>
      <c r="E147" s="220">
        <v>7.3955555555555552</v>
      </c>
      <c r="F147" s="221" t="str">
        <f t="shared" si="25"/>
        <v>-</v>
      </c>
      <c r="G147" s="220">
        <v>8.3393177737881512</v>
      </c>
      <c r="H147" s="221">
        <f t="shared" si="25"/>
        <v>0.94376221823259598</v>
      </c>
      <c r="I147" s="220">
        <v>9.5324041811846687</v>
      </c>
      <c r="J147" s="221">
        <f t="shared" si="25"/>
        <v>1.1930864073965175</v>
      </c>
      <c r="K147" s="220">
        <v>9.7504288164665525</v>
      </c>
      <c r="L147" s="221">
        <f t="shared" si="26"/>
        <v>0.21802463528188376</v>
      </c>
      <c r="M147" s="220"/>
      <c r="N147" s="221"/>
    </row>
    <row r="148" spans="1:15" x14ac:dyDescent="0.25">
      <c r="B148" s="145" t="s">
        <v>87</v>
      </c>
      <c r="C148" s="220">
        <v>7.3946784922394677</v>
      </c>
      <c r="D148" s="221">
        <v>-0.82032608232594839</v>
      </c>
      <c r="E148" s="220">
        <v>6.5977900552486188</v>
      </c>
      <c r="F148" s="221">
        <f t="shared" si="25"/>
        <v>-0.79688843699084888</v>
      </c>
      <c r="G148" s="220">
        <v>9.4428857715430858</v>
      </c>
      <c r="H148" s="221">
        <f t="shared" si="25"/>
        <v>2.845095716294467</v>
      </c>
      <c r="I148" s="220">
        <v>9.9661354581673312</v>
      </c>
      <c r="J148" s="221">
        <f t="shared" si="25"/>
        <v>0.52324968662424531</v>
      </c>
      <c r="K148" s="220">
        <v>9.4147727272727266</v>
      </c>
      <c r="L148" s="221">
        <f t="shared" si="26"/>
        <v>-0.55136273089460452</v>
      </c>
      <c r="M148" s="220"/>
      <c r="N148" s="221"/>
    </row>
    <row r="149" spans="1:15" x14ac:dyDescent="0.25">
      <c r="B149" s="145" t="s">
        <v>89</v>
      </c>
      <c r="C149" s="220">
        <v>17.828947368421051</v>
      </c>
      <c r="D149" s="221">
        <v>10.929646669120352</v>
      </c>
      <c r="E149" s="220">
        <v>7.3301088270858523</v>
      </c>
      <c r="F149" s="221">
        <f t="shared" si="25"/>
        <v>-10.4988385413352</v>
      </c>
      <c r="G149" s="220">
        <v>9.1776504297994261</v>
      </c>
      <c r="H149" s="221">
        <f t="shared" si="25"/>
        <v>1.8475416027135738</v>
      </c>
      <c r="I149" s="220">
        <v>8.6907849829351544</v>
      </c>
      <c r="J149" s="221">
        <f t="shared" si="25"/>
        <v>-0.48686544686427169</v>
      </c>
      <c r="K149" s="220">
        <v>9.2540394973070015</v>
      </c>
      <c r="L149" s="221">
        <f t="shared" si="26"/>
        <v>0.56325451437184704</v>
      </c>
      <c r="M149" s="220"/>
      <c r="N149" s="221"/>
    </row>
    <row r="150" spans="1:15" x14ac:dyDescent="0.25">
      <c r="A150" s="151"/>
      <c r="B150" s="145" t="s">
        <v>91</v>
      </c>
      <c r="C150" s="220">
        <v>4.7731958762886597</v>
      </c>
      <c r="D150" s="221">
        <v>-3.0567081017634665</v>
      </c>
      <c r="E150" s="220">
        <v>6.9228694714131604</v>
      </c>
      <c r="F150" s="221">
        <f t="shared" si="25"/>
        <v>2.1496735951245007</v>
      </c>
      <c r="G150" s="220">
        <v>7.3299583085169742</v>
      </c>
      <c r="H150" s="221">
        <f t="shared" si="25"/>
        <v>0.40708883710381372</v>
      </c>
      <c r="I150" s="220">
        <v>9.565085771947528</v>
      </c>
      <c r="J150" s="221">
        <f t="shared" si="25"/>
        <v>2.2351274634305538</v>
      </c>
      <c r="K150" s="220">
        <v>8.8236196319018401</v>
      </c>
      <c r="L150" s="221">
        <f t="shared" si="26"/>
        <v>-0.74146614004568789</v>
      </c>
      <c r="M150" s="220"/>
      <c r="N150" s="221"/>
    </row>
    <row r="151" spans="1:15" x14ac:dyDescent="0.25">
      <c r="B151" s="145" t="s">
        <v>93</v>
      </c>
      <c r="C151" s="220">
        <v>7.6947194719471943</v>
      </c>
      <c r="D151" s="221">
        <v>0.59578899066377211</v>
      </c>
      <c r="E151" s="220">
        <v>7.9698209718670077</v>
      </c>
      <c r="F151" s="221">
        <f t="shared" si="25"/>
        <v>0.27510149991981336</v>
      </c>
      <c r="G151" s="220">
        <v>7.955390334572491</v>
      </c>
      <c r="H151" s="221">
        <f t="shared" si="25"/>
        <v>-1.4430637294516657E-2</v>
      </c>
      <c r="I151" s="220">
        <v>8.4321148825065269</v>
      </c>
      <c r="J151" s="221">
        <f t="shared" si="25"/>
        <v>0.47672454793403585</v>
      </c>
      <c r="K151" s="220">
        <v>8.2161835748792278</v>
      </c>
      <c r="L151" s="221">
        <f t="shared" si="26"/>
        <v>-0.21593130762729906</v>
      </c>
      <c r="M151" s="220"/>
      <c r="N151" s="221"/>
    </row>
    <row r="152" spans="1:15" x14ac:dyDescent="0.25">
      <c r="B152" s="145" t="s">
        <v>95</v>
      </c>
      <c r="C152" s="220">
        <v>7.9045454545454543</v>
      </c>
      <c r="D152" s="221">
        <v>0.21922568710359425</v>
      </c>
      <c r="E152" s="220">
        <v>8.2085187539732996</v>
      </c>
      <c r="F152" s="221">
        <f t="shared" si="25"/>
        <v>0.30397329942784523</v>
      </c>
      <c r="G152" s="220">
        <v>7.965578635014837</v>
      </c>
      <c r="H152" s="221">
        <f t="shared" si="25"/>
        <v>-0.24294011895846257</v>
      </c>
      <c r="I152" s="220">
        <v>8.8064864864864862</v>
      </c>
      <c r="J152" s="221">
        <f t="shared" si="25"/>
        <v>0.84090785147164926</v>
      </c>
      <c r="K152" s="220">
        <v>8.446748878923767</v>
      </c>
      <c r="L152" s="221">
        <f t="shared" si="26"/>
        <v>-0.35973760756271922</v>
      </c>
      <c r="M152" s="220"/>
      <c r="N152" s="221"/>
    </row>
    <row r="153" spans="1:15" ht="15.75" x14ac:dyDescent="0.25">
      <c r="B153" s="148" t="s">
        <v>32</v>
      </c>
      <c r="C153" s="222">
        <v>7.5590863952333667</v>
      </c>
      <c r="D153" s="223">
        <v>2.1088647933293458E-2</v>
      </c>
      <c r="E153" s="222">
        <v>7.4559044955904499</v>
      </c>
      <c r="F153" s="223">
        <f t="shared" si="25"/>
        <v>-0.1031818996429168</v>
      </c>
      <c r="G153" s="222">
        <v>7.9858322782902276</v>
      </c>
      <c r="H153" s="223">
        <f t="shared" si="25"/>
        <v>0.52992778269977769</v>
      </c>
      <c r="I153" s="222">
        <v>8.7192205917729133</v>
      </c>
      <c r="J153" s="223">
        <f t="shared" si="25"/>
        <v>0.73338831348268574</v>
      </c>
      <c r="K153" s="222">
        <v>8.8693322149214779</v>
      </c>
      <c r="L153" s="223">
        <f t="shared" si="26"/>
        <v>0.15011162314856463</v>
      </c>
      <c r="M153" s="222">
        <v>8.3136739293764084</v>
      </c>
      <c r="N153" s="223">
        <v>-0.58344779065595809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5.5201984408221119</v>
      </c>
      <c r="D163" s="221">
        <v>-2.2250845780458128</v>
      </c>
      <c r="E163" s="220">
        <v>5.8173913043478258</v>
      </c>
      <c r="F163" s="221">
        <f t="shared" ref="F163:J165" si="27">IFERROR(E163-C163,"-")</f>
        <v>0.29719286352571395</v>
      </c>
      <c r="G163" s="220">
        <v>6.5277161862527713</v>
      </c>
      <c r="H163" s="221">
        <f t="shared" si="27"/>
        <v>0.71032488190494547</v>
      </c>
      <c r="I163" s="220">
        <v>6.7374773687386842</v>
      </c>
      <c r="J163" s="221">
        <f t="shared" si="27"/>
        <v>0.20976118248591291</v>
      </c>
      <c r="K163" s="220">
        <v>8.1598639455782305</v>
      </c>
      <c r="L163" s="221">
        <f t="shared" ref="L163:L165" si="28">IFERROR(K163-I163,"-")</f>
        <v>1.4223865768395463</v>
      </c>
      <c r="M163" s="220">
        <v>7.2264875239923221</v>
      </c>
      <c r="N163" s="221">
        <f t="shared" ref="N163:N166" si="29">IFERROR(M163-K163,"-")</f>
        <v>-0.93337642158590839</v>
      </c>
    </row>
    <row r="164" spans="2:14" x14ac:dyDescent="0.25">
      <c r="B164" s="145" t="s">
        <v>75</v>
      </c>
      <c r="C164" s="220">
        <v>6.3634615384615385</v>
      </c>
      <c r="D164" s="221">
        <v>-9.5949165086266497E-2</v>
      </c>
      <c r="E164" s="220">
        <v>4.5502645502645507</v>
      </c>
      <c r="F164" s="221">
        <f t="shared" si="27"/>
        <v>-1.8131969881969878</v>
      </c>
      <c r="G164" s="220">
        <v>5.8839531680440773</v>
      </c>
      <c r="H164" s="221">
        <f t="shared" si="27"/>
        <v>1.3336886177795266</v>
      </c>
      <c r="I164" s="220">
        <v>6.2614051094890515</v>
      </c>
      <c r="J164" s="221">
        <f t="shared" si="27"/>
        <v>0.37745194144497418</v>
      </c>
      <c r="K164" s="220">
        <v>6.1108410306271272</v>
      </c>
      <c r="L164" s="221">
        <f t="shared" si="28"/>
        <v>-0.15056407886192424</v>
      </c>
      <c r="M164" s="220">
        <v>6.3094629156010233</v>
      </c>
      <c r="N164" s="221">
        <f t="shared" si="29"/>
        <v>0.1986218849738961</v>
      </c>
    </row>
    <row r="165" spans="2:14" x14ac:dyDescent="0.25">
      <c r="B165" s="145" t="s">
        <v>77</v>
      </c>
      <c r="C165" s="220">
        <v>8.701013513513514</v>
      </c>
      <c r="D165" s="221">
        <v>2.8607482935014588</v>
      </c>
      <c r="E165" s="220">
        <v>6.5810439560439562</v>
      </c>
      <c r="F165" s="221">
        <f t="shared" si="27"/>
        <v>-2.1199695574695578</v>
      </c>
      <c r="G165" s="220">
        <v>6.0988160291438982</v>
      </c>
      <c r="H165" s="221">
        <f t="shared" si="27"/>
        <v>-0.482227926900058</v>
      </c>
      <c r="I165" s="220">
        <v>6.9642857142857144</v>
      </c>
      <c r="J165" s="221">
        <f t="shared" si="27"/>
        <v>0.86546968514181621</v>
      </c>
      <c r="K165" s="220">
        <v>7.023180154534364</v>
      </c>
      <c r="L165" s="221">
        <f t="shared" si="28"/>
        <v>5.8894440248649538E-2</v>
      </c>
      <c r="M165" s="220">
        <v>6.5350000000000001</v>
      </c>
      <c r="N165" s="221">
        <f t="shared" si="29"/>
        <v>-0.48818015453436381</v>
      </c>
    </row>
    <row r="166" spans="2:14" x14ac:dyDescent="0.25">
      <c r="B166" s="145" t="s">
        <v>79</v>
      </c>
      <c r="C166" s="220" t="s">
        <v>250</v>
      </c>
      <c r="D166" s="221" t="s">
        <v>250</v>
      </c>
      <c r="E166" s="220">
        <v>4.0613107822410148</v>
      </c>
      <c r="F166" s="221" t="str">
        <f>IFERROR(E166-C166,"-")</f>
        <v>-</v>
      </c>
      <c r="G166" s="220">
        <v>5.4952218430034128</v>
      </c>
      <c r="H166" s="221">
        <f>IFERROR(G166-E166,"-")</f>
        <v>1.4339110607623979</v>
      </c>
      <c r="I166" s="220">
        <v>5.9081426648721402</v>
      </c>
      <c r="J166" s="221">
        <f>IFERROR(I166-G166,"-")</f>
        <v>0.41292082186872747</v>
      </c>
      <c r="K166" s="220">
        <v>5.9860979462875195</v>
      </c>
      <c r="L166" s="221">
        <f>IFERROR(K166-I166,"-")</f>
        <v>7.7955281415379218E-2</v>
      </c>
      <c r="M166" s="220">
        <v>6.1740909090909089</v>
      </c>
      <c r="N166" s="221">
        <f t="shared" si="29"/>
        <v>0.1879929628033894</v>
      </c>
    </row>
    <row r="167" spans="2:14" x14ac:dyDescent="0.25">
      <c r="B167" s="145" t="s">
        <v>81</v>
      </c>
      <c r="C167" s="220" t="s">
        <v>250</v>
      </c>
      <c r="D167" s="221" t="s">
        <v>250</v>
      </c>
      <c r="E167" s="220">
        <v>4.3159065628476085</v>
      </c>
      <c r="F167" s="221" t="str">
        <f t="shared" ref="F167:J175" si="30">IFERROR(E167-C167,"-")</f>
        <v>-</v>
      </c>
      <c r="G167" s="220">
        <v>6.2125546285260231</v>
      </c>
      <c r="H167" s="221">
        <f t="shared" si="30"/>
        <v>1.8966480656784146</v>
      </c>
      <c r="I167" s="220">
        <v>6.3199523052464226</v>
      </c>
      <c r="J167" s="221">
        <f t="shared" si="30"/>
        <v>0.10739767672039946</v>
      </c>
      <c r="K167" s="220">
        <v>7.0540976988292288</v>
      </c>
      <c r="L167" s="221">
        <f t="shared" ref="L167:L175" si="31">IFERROR(K167-I167,"-")</f>
        <v>0.73414539358280617</v>
      </c>
      <c r="M167" s="220"/>
      <c r="N167" s="221"/>
    </row>
    <row r="168" spans="2:14" x14ac:dyDescent="0.25">
      <c r="B168" s="145" t="s">
        <v>83</v>
      </c>
      <c r="C168" s="220" t="s">
        <v>250</v>
      </c>
      <c r="D168" s="221" t="s">
        <v>250</v>
      </c>
      <c r="E168" s="220">
        <v>5.9469496021220163</v>
      </c>
      <c r="F168" s="221" t="str">
        <f t="shared" si="30"/>
        <v>-</v>
      </c>
      <c r="G168" s="220">
        <v>6.8347826086956518</v>
      </c>
      <c r="H168" s="221">
        <f t="shared" si="30"/>
        <v>0.88783300657363551</v>
      </c>
      <c r="I168" s="220">
        <v>6.4923076923076923</v>
      </c>
      <c r="J168" s="221">
        <f t="shared" si="30"/>
        <v>-0.34247491638795946</v>
      </c>
      <c r="K168" s="220">
        <v>6.846736596736597</v>
      </c>
      <c r="L168" s="221">
        <f t="shared" si="31"/>
        <v>0.35442890442890462</v>
      </c>
      <c r="M168" s="220"/>
      <c r="N168" s="221"/>
    </row>
    <row r="169" spans="2:14" x14ac:dyDescent="0.25">
      <c r="B169" s="145" t="s">
        <v>85</v>
      </c>
      <c r="C169" s="220" t="s">
        <v>250</v>
      </c>
      <c r="D169" s="221" t="s">
        <v>250</v>
      </c>
      <c r="E169" s="220">
        <v>6.3998250218722657</v>
      </c>
      <c r="F169" s="221" t="str">
        <f t="shared" si="30"/>
        <v>-</v>
      </c>
      <c r="G169" s="220">
        <v>5.7849790316431564</v>
      </c>
      <c r="H169" s="221">
        <f t="shared" si="30"/>
        <v>-0.61484599022910924</v>
      </c>
      <c r="I169" s="220">
        <v>6.7623158963941083</v>
      </c>
      <c r="J169" s="221">
        <f t="shared" si="30"/>
        <v>0.97733686475095194</v>
      </c>
      <c r="K169" s="220">
        <v>7.4846723044397461</v>
      </c>
      <c r="L169" s="221">
        <f t="shared" si="31"/>
        <v>0.72235640804563772</v>
      </c>
      <c r="M169" s="220"/>
      <c r="N169" s="221"/>
    </row>
    <row r="170" spans="2:14" x14ac:dyDescent="0.25">
      <c r="B170" s="145" t="s">
        <v>87</v>
      </c>
      <c r="C170" s="220">
        <v>7.6909920182440139</v>
      </c>
      <c r="D170" s="221">
        <v>-0.74127586607866469</v>
      </c>
      <c r="E170" s="220">
        <v>7.0756446991404012</v>
      </c>
      <c r="F170" s="221">
        <f t="shared" si="30"/>
        <v>-0.61534731910361273</v>
      </c>
      <c r="G170" s="220">
        <v>7.3377939983779399</v>
      </c>
      <c r="H170" s="221">
        <f t="shared" si="30"/>
        <v>0.26214929923753871</v>
      </c>
      <c r="I170" s="220">
        <v>7.2864745011086471</v>
      </c>
      <c r="J170" s="221">
        <f t="shared" si="30"/>
        <v>-5.1319497269292746E-2</v>
      </c>
      <c r="K170" s="220">
        <v>7.9534117647058826</v>
      </c>
      <c r="L170" s="221">
        <f t="shared" si="31"/>
        <v>0.66693726359723549</v>
      </c>
      <c r="M170" s="220"/>
      <c r="N170" s="221"/>
    </row>
    <row r="171" spans="2:14" x14ac:dyDescent="0.25">
      <c r="B171" s="145" t="s">
        <v>89</v>
      </c>
      <c r="C171" s="220">
        <v>7.98828125</v>
      </c>
      <c r="D171" s="221">
        <v>0.92879678205551919</v>
      </c>
      <c r="E171" s="220">
        <v>7.2506329113924046</v>
      </c>
      <c r="F171" s="221">
        <f t="shared" si="30"/>
        <v>-0.73764833860759538</v>
      </c>
      <c r="G171" s="220">
        <v>7.0207190737355267</v>
      </c>
      <c r="H171" s="221">
        <f t="shared" si="30"/>
        <v>-0.2299138376568779</v>
      </c>
      <c r="I171" s="220">
        <v>6.5264691597863038</v>
      </c>
      <c r="J171" s="221">
        <f t="shared" si="30"/>
        <v>-0.49424991394922291</v>
      </c>
      <c r="K171" s="220">
        <v>6.5689448441247</v>
      </c>
      <c r="L171" s="221">
        <f t="shared" si="31"/>
        <v>4.2475684338396213E-2</v>
      </c>
      <c r="M171" s="220"/>
      <c r="N171" s="221"/>
    </row>
    <row r="172" spans="2:14" x14ac:dyDescent="0.25">
      <c r="B172" s="145" t="s">
        <v>91</v>
      </c>
      <c r="C172" s="220">
        <v>6.2247324613555293</v>
      </c>
      <c r="D172" s="221">
        <v>-0.36968378229929311</v>
      </c>
      <c r="E172" s="220">
        <v>5.982193732193732</v>
      </c>
      <c r="F172" s="221">
        <f t="shared" si="30"/>
        <v>-0.24253872916179731</v>
      </c>
      <c r="G172" s="220">
        <v>6.2266714336789422</v>
      </c>
      <c r="H172" s="221">
        <f t="shared" si="30"/>
        <v>0.2444777014852102</v>
      </c>
      <c r="I172" s="220">
        <v>6.1283255086071984</v>
      </c>
      <c r="J172" s="221">
        <f t="shared" si="30"/>
        <v>-9.8345925071743778E-2</v>
      </c>
      <c r="K172" s="220">
        <v>6.1717967072297784</v>
      </c>
      <c r="L172" s="221">
        <f t="shared" si="31"/>
        <v>4.3471198622579976E-2</v>
      </c>
      <c r="M172" s="220"/>
      <c r="N172" s="221"/>
    </row>
    <row r="173" spans="2:14" x14ac:dyDescent="0.25">
      <c r="B173" s="145" t="s">
        <v>93</v>
      </c>
      <c r="C173" s="220">
        <v>8</v>
      </c>
      <c r="D173" s="221">
        <v>2.5942028985507246</v>
      </c>
      <c r="E173" s="220">
        <v>6.9024390243902438</v>
      </c>
      <c r="F173" s="221">
        <f t="shared" si="30"/>
        <v>-1.0975609756097562</v>
      </c>
      <c r="G173" s="220">
        <v>7.8496287128712874</v>
      </c>
      <c r="H173" s="221">
        <f t="shared" si="30"/>
        <v>0.94718968848104357</v>
      </c>
      <c r="I173" s="220">
        <v>7.0292553191489358</v>
      </c>
      <c r="J173" s="221">
        <f t="shared" si="30"/>
        <v>-0.82037339372235163</v>
      </c>
      <c r="K173" s="220">
        <v>5.8347953216374266</v>
      </c>
      <c r="L173" s="221">
        <f t="shared" si="31"/>
        <v>-1.1944599975115091</v>
      </c>
      <c r="M173" s="220"/>
      <c r="N173" s="221"/>
    </row>
    <row r="174" spans="2:14" x14ac:dyDescent="0.25">
      <c r="B174" s="145" t="s">
        <v>95</v>
      </c>
      <c r="C174" s="220">
        <v>5.0691003911342891</v>
      </c>
      <c r="D174" s="221">
        <v>-0.21564281128262941</v>
      </c>
      <c r="E174" s="220">
        <v>6.2885729331226958</v>
      </c>
      <c r="F174" s="221">
        <f t="shared" si="30"/>
        <v>1.2194725419884067</v>
      </c>
      <c r="G174" s="220">
        <v>6.1374871266735322</v>
      </c>
      <c r="H174" s="221">
        <f t="shared" si="30"/>
        <v>-0.15108580644916358</v>
      </c>
      <c r="I174" s="220">
        <v>5.7238356164383566</v>
      </c>
      <c r="J174" s="221">
        <f t="shared" si="30"/>
        <v>-0.41365151023517566</v>
      </c>
      <c r="K174" s="220">
        <v>6.7889048991354466</v>
      </c>
      <c r="L174" s="221">
        <f t="shared" si="31"/>
        <v>1.06506928269709</v>
      </c>
      <c r="M174" s="220"/>
      <c r="N174" s="221"/>
    </row>
    <row r="175" spans="2:14" ht="15.75" x14ac:dyDescent="0.25">
      <c r="B175" s="148" t="s">
        <v>32</v>
      </c>
      <c r="C175" s="222">
        <v>6.446249620406924</v>
      </c>
      <c r="D175" s="223">
        <v>-0.31768881604195975</v>
      </c>
      <c r="E175" s="222">
        <v>6.1666010756919851</v>
      </c>
      <c r="F175" s="223">
        <f t="shared" si="30"/>
        <v>-0.27964854471493883</v>
      </c>
      <c r="G175" s="222">
        <v>6.3556792873051222</v>
      </c>
      <c r="H175" s="223">
        <f t="shared" si="30"/>
        <v>0.18907821161313709</v>
      </c>
      <c r="I175" s="222">
        <v>6.4696081948264181</v>
      </c>
      <c r="J175" s="223">
        <f t="shared" si="30"/>
        <v>0.11392890752129592</v>
      </c>
      <c r="K175" s="222">
        <v>6.7810325887953127</v>
      </c>
      <c r="L175" s="223">
        <f t="shared" si="31"/>
        <v>0.31142439396889454</v>
      </c>
      <c r="M175" s="222">
        <v>6.5051177703785914</v>
      </c>
      <c r="N175" s="223">
        <v>-0.13688856772653413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298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9.319488817891374</v>
      </c>
      <c r="D185" s="221">
        <v>-1.2973942989917422</v>
      </c>
      <c r="E185" s="220">
        <v>6.3085714285714287</v>
      </c>
      <c r="F185" s="221">
        <f t="shared" ref="F185:J187" si="32">IFERROR(E185-C185,"-")</f>
        <v>-3.0109173893199452</v>
      </c>
      <c r="G185" s="220">
        <v>8.5574162679425836</v>
      </c>
      <c r="H185" s="221">
        <f t="shared" si="32"/>
        <v>2.2488448393711549</v>
      </c>
      <c r="I185" s="220">
        <v>8.6969696969696972</v>
      </c>
      <c r="J185" s="221">
        <f t="shared" si="32"/>
        <v>0.13955342902711365</v>
      </c>
      <c r="K185" s="220">
        <v>8.8498659517426272</v>
      </c>
      <c r="L185" s="221">
        <f t="shared" ref="L185:L187" si="33">IFERROR(K185-I185,"-")</f>
        <v>0.15289625477293001</v>
      </c>
      <c r="M185" s="220">
        <v>7.8496932515337425</v>
      </c>
      <c r="N185" s="221">
        <f t="shared" ref="N185:N188" si="34">IFERROR(M185-K185,"-")</f>
        <v>-1.0001727002088847</v>
      </c>
    </row>
    <row r="186" spans="1:15" x14ac:dyDescent="0.25">
      <c r="B186" s="145" t="s">
        <v>75</v>
      </c>
      <c r="C186" s="220">
        <v>6.2897196261682247</v>
      </c>
      <c r="D186" s="221">
        <v>-3.1202803738317755</v>
      </c>
      <c r="E186" s="220">
        <v>8.6111111111111107</v>
      </c>
      <c r="F186" s="221">
        <f t="shared" si="32"/>
        <v>2.3213914849428861</v>
      </c>
      <c r="G186" s="220">
        <v>5.5938303341902316</v>
      </c>
      <c r="H186" s="221">
        <f t="shared" si="32"/>
        <v>-3.0172807769208791</v>
      </c>
      <c r="I186" s="220">
        <v>7.5101123595505621</v>
      </c>
      <c r="J186" s="221">
        <f t="shared" si="32"/>
        <v>1.9162820253603305</v>
      </c>
      <c r="K186" s="220">
        <v>7.6536796536796539</v>
      </c>
      <c r="L186" s="221">
        <f t="shared" si="33"/>
        <v>0.14356729412909175</v>
      </c>
      <c r="M186" s="220">
        <v>6.2706552706552703</v>
      </c>
      <c r="N186" s="221">
        <f t="shared" si="34"/>
        <v>-1.3830243830243836</v>
      </c>
    </row>
    <row r="187" spans="1:15" x14ac:dyDescent="0.25">
      <c r="B187" s="145" t="s">
        <v>77</v>
      </c>
      <c r="C187" s="220">
        <v>7.180616740088106</v>
      </c>
      <c r="D187" s="221">
        <v>-2.0497355634349299</v>
      </c>
      <c r="E187" s="220">
        <v>5.25</v>
      </c>
      <c r="F187" s="221">
        <f t="shared" si="32"/>
        <v>-1.930616740088106</v>
      </c>
      <c r="G187" s="220">
        <v>7.1073446327683616</v>
      </c>
      <c r="H187" s="221">
        <f t="shared" si="32"/>
        <v>1.8573446327683616</v>
      </c>
      <c r="I187" s="220">
        <v>9.2798742138364787</v>
      </c>
      <c r="J187" s="221">
        <f t="shared" si="32"/>
        <v>2.1725295810681171</v>
      </c>
      <c r="K187" s="220">
        <v>7.7043918918918921</v>
      </c>
      <c r="L187" s="221">
        <f t="shared" si="33"/>
        <v>-1.5754823219445866</v>
      </c>
      <c r="M187" s="220">
        <v>7.7165354330708658</v>
      </c>
      <c r="N187" s="221">
        <f t="shared" si="34"/>
        <v>1.2143541178973649E-2</v>
      </c>
    </row>
    <row r="188" spans="1:15" x14ac:dyDescent="0.25">
      <c r="B188" s="145" t="s">
        <v>79</v>
      </c>
      <c r="C188" s="220" t="s">
        <v>250</v>
      </c>
      <c r="D188" s="221" t="s">
        <v>250</v>
      </c>
      <c r="E188" s="220">
        <v>5.2121212121212119</v>
      </c>
      <c r="F188" s="221" t="str">
        <f>IFERROR(E188-C188,"-")</f>
        <v>-</v>
      </c>
      <c r="G188" s="220">
        <v>6.235611510791367</v>
      </c>
      <c r="H188" s="221">
        <f>IFERROR(G188-E188,"-")</f>
        <v>1.0234902986701551</v>
      </c>
      <c r="I188" s="220">
        <v>7.8366197183098594</v>
      </c>
      <c r="J188" s="221">
        <f>IFERROR(I188-G188,"-")</f>
        <v>1.6010082075184924</v>
      </c>
      <c r="K188" s="220">
        <v>8.6806930693069315</v>
      </c>
      <c r="L188" s="221">
        <f>IFERROR(K188-I188,"-")</f>
        <v>0.84407335099707215</v>
      </c>
      <c r="M188" s="220">
        <v>5.963093145869947</v>
      </c>
      <c r="N188" s="221">
        <f t="shared" si="34"/>
        <v>-2.7175999234369845</v>
      </c>
    </row>
    <row r="189" spans="1:15" x14ac:dyDescent="0.25">
      <c r="B189" s="145" t="s">
        <v>81</v>
      </c>
      <c r="C189" s="220" t="s">
        <v>250</v>
      </c>
      <c r="D189" s="221" t="s">
        <v>250</v>
      </c>
      <c r="E189" s="220">
        <v>4.8250000000000002</v>
      </c>
      <c r="F189" s="221" t="str">
        <f t="shared" ref="F189:J197" si="35">IFERROR(E189-C189,"-")</f>
        <v>-</v>
      </c>
      <c r="G189" s="220">
        <v>6.1355140186915884</v>
      </c>
      <c r="H189" s="221">
        <f t="shared" si="35"/>
        <v>1.3105140186915882</v>
      </c>
      <c r="I189" s="220">
        <v>7.5637065637065639</v>
      </c>
      <c r="J189" s="221">
        <f t="shared" si="35"/>
        <v>1.4281925450149755</v>
      </c>
      <c r="K189" s="220">
        <v>8.140703517587939</v>
      </c>
      <c r="L189" s="221">
        <f t="shared" ref="L189:L197" si="36">IFERROR(K189-I189,"-")</f>
        <v>0.57699695388137506</v>
      </c>
      <c r="M189" s="220"/>
      <c r="N189" s="221"/>
    </row>
    <row r="190" spans="1:15" x14ac:dyDescent="0.25">
      <c r="B190" s="145" t="s">
        <v>122</v>
      </c>
      <c r="C190" s="220" t="s">
        <v>250</v>
      </c>
      <c r="D190" s="221" t="s">
        <v>250</v>
      </c>
      <c r="E190" s="220">
        <v>6.8023255813953485</v>
      </c>
      <c r="F190" s="221" t="str">
        <f t="shared" si="35"/>
        <v>-</v>
      </c>
      <c r="G190" s="220">
        <v>6.709677419354839</v>
      </c>
      <c r="H190" s="221">
        <f t="shared" si="35"/>
        <v>-9.2648162040509519E-2</v>
      </c>
      <c r="I190" s="220">
        <v>7.7424657534246579</v>
      </c>
      <c r="J190" s="221">
        <f t="shared" si="35"/>
        <v>1.032788334069819</v>
      </c>
      <c r="K190" s="220">
        <v>8.120075046904315</v>
      </c>
      <c r="L190" s="221">
        <f t="shared" si="36"/>
        <v>0.3776092934796571</v>
      </c>
      <c r="M190" s="220"/>
      <c r="N190" s="221"/>
    </row>
    <row r="191" spans="1:15" x14ac:dyDescent="0.25">
      <c r="B191" s="145" t="s">
        <v>85</v>
      </c>
      <c r="C191" s="220" t="s">
        <v>250</v>
      </c>
      <c r="D191" s="221" t="s">
        <v>250</v>
      </c>
      <c r="E191" s="220">
        <v>9.1930693069306937</v>
      </c>
      <c r="F191" s="221" t="str">
        <f t="shared" si="35"/>
        <v>-</v>
      </c>
      <c r="G191" s="220">
        <v>7.8844696969696972</v>
      </c>
      <c r="H191" s="221">
        <f t="shared" si="35"/>
        <v>-1.3085996099609964</v>
      </c>
      <c r="I191" s="220">
        <v>6.6075036075036078</v>
      </c>
      <c r="J191" s="221">
        <f t="shared" si="35"/>
        <v>-1.2769660894660895</v>
      </c>
      <c r="K191" s="220">
        <v>7.4171974522292992</v>
      </c>
      <c r="L191" s="221">
        <f t="shared" si="36"/>
        <v>0.80969384472569139</v>
      </c>
      <c r="M191" s="220"/>
      <c r="N191" s="221"/>
    </row>
    <row r="192" spans="1:15" x14ac:dyDescent="0.25">
      <c r="B192" s="145" t="s">
        <v>87</v>
      </c>
      <c r="C192" s="220">
        <v>5.0167286245353164</v>
      </c>
      <c r="D192" s="221">
        <v>-5.0937976912541565</v>
      </c>
      <c r="E192" s="220">
        <v>4.776859504132231</v>
      </c>
      <c r="F192" s="221">
        <f t="shared" si="35"/>
        <v>-0.23986912040308539</v>
      </c>
      <c r="G192" s="220">
        <v>8.9580152671755719</v>
      </c>
      <c r="H192" s="221">
        <f t="shared" si="35"/>
        <v>4.1811557630433409</v>
      </c>
      <c r="I192" s="220">
        <v>7.5533199195171026</v>
      </c>
      <c r="J192" s="221">
        <f t="shared" si="35"/>
        <v>-1.4046953476584694</v>
      </c>
      <c r="K192" s="220">
        <v>6.4814814814814818</v>
      </c>
      <c r="L192" s="221">
        <f t="shared" si="36"/>
        <v>-1.0718384380356207</v>
      </c>
      <c r="M192" s="220"/>
      <c r="N192" s="221"/>
    </row>
    <row r="193" spans="2:15" x14ac:dyDescent="0.25">
      <c r="B193" s="145" t="s">
        <v>89</v>
      </c>
      <c r="C193" s="220">
        <v>6.0535714285714288</v>
      </c>
      <c r="D193" s="221">
        <v>-3.185034469551896</v>
      </c>
      <c r="E193" s="220">
        <v>6.3159999999999998</v>
      </c>
      <c r="F193" s="221">
        <f t="shared" si="35"/>
        <v>0.26242857142857101</v>
      </c>
      <c r="G193" s="220">
        <v>7.1208459214501509</v>
      </c>
      <c r="H193" s="221">
        <f t="shared" si="35"/>
        <v>0.8048459214501511</v>
      </c>
      <c r="I193" s="220">
        <v>7.6696165191740411</v>
      </c>
      <c r="J193" s="221">
        <f t="shared" si="35"/>
        <v>0.54877059772389014</v>
      </c>
      <c r="K193" s="220">
        <v>7.8940092165898621</v>
      </c>
      <c r="L193" s="221">
        <f t="shared" si="36"/>
        <v>0.22439269741582102</v>
      </c>
      <c r="M193" s="220"/>
      <c r="N193" s="221"/>
    </row>
    <row r="194" spans="2:15" x14ac:dyDescent="0.25">
      <c r="B194" s="145" t="s">
        <v>91</v>
      </c>
      <c r="C194" s="220">
        <v>7.6309523809523814</v>
      </c>
      <c r="D194" s="221">
        <v>-1.2109593837535009</v>
      </c>
      <c r="E194" s="220">
        <v>5.9019607843137258</v>
      </c>
      <c r="F194" s="221">
        <f t="shared" si="35"/>
        <v>-1.7289915966386555</v>
      </c>
      <c r="G194" s="220">
        <v>6.3746701846965701</v>
      </c>
      <c r="H194" s="221">
        <f t="shared" si="35"/>
        <v>0.47270940038284426</v>
      </c>
      <c r="I194" s="220">
        <v>6.2601880877742948</v>
      </c>
      <c r="J194" s="221">
        <f t="shared" si="35"/>
        <v>-0.11448209692227529</v>
      </c>
      <c r="K194" s="220">
        <v>6.36</v>
      </c>
      <c r="L194" s="221">
        <f t="shared" si="36"/>
        <v>9.9811912225705512E-2</v>
      </c>
      <c r="M194" s="220"/>
      <c r="N194" s="221"/>
    </row>
    <row r="195" spans="2:15" x14ac:dyDescent="0.25">
      <c r="B195" s="145" t="s">
        <v>93</v>
      </c>
      <c r="C195" s="220">
        <v>5.4861111111111107</v>
      </c>
      <c r="D195" s="221">
        <v>-3.2607638888888886</v>
      </c>
      <c r="E195" s="220">
        <v>7.4267515923566876</v>
      </c>
      <c r="F195" s="221">
        <f t="shared" si="35"/>
        <v>1.9406404812455769</v>
      </c>
      <c r="G195" s="220">
        <v>7.4951456310679614</v>
      </c>
      <c r="H195" s="221">
        <f t="shared" si="35"/>
        <v>6.8394038711273808E-2</v>
      </c>
      <c r="I195" s="220">
        <v>7.8169336384439356</v>
      </c>
      <c r="J195" s="221">
        <f t="shared" si="35"/>
        <v>0.32178800737597424</v>
      </c>
      <c r="K195" s="220">
        <v>6.4905660377358494</v>
      </c>
      <c r="L195" s="221">
        <f t="shared" si="36"/>
        <v>-1.3263676007080862</v>
      </c>
      <c r="M195" s="220"/>
      <c r="N195" s="221"/>
    </row>
    <row r="196" spans="2:15" x14ac:dyDescent="0.25">
      <c r="B196" s="145" t="s">
        <v>95</v>
      </c>
      <c r="C196" s="220">
        <v>5.2301587301587302</v>
      </c>
      <c r="D196" s="221">
        <v>-3.5128968253968251</v>
      </c>
      <c r="E196" s="220">
        <v>5.7030965391621127</v>
      </c>
      <c r="F196" s="221">
        <f t="shared" si="35"/>
        <v>0.47293780900338245</v>
      </c>
      <c r="G196" s="220">
        <v>6.3891213389121342</v>
      </c>
      <c r="H196" s="221">
        <f t="shared" si="35"/>
        <v>0.68602479975002151</v>
      </c>
      <c r="I196" s="220">
        <v>6.9157088122605366</v>
      </c>
      <c r="J196" s="221">
        <f t="shared" si="35"/>
        <v>0.52658747334840239</v>
      </c>
      <c r="K196" s="220">
        <v>6.6901408450704229</v>
      </c>
      <c r="L196" s="221">
        <f t="shared" si="36"/>
        <v>-0.22556796719011363</v>
      </c>
      <c r="M196" s="220"/>
      <c r="N196" s="221"/>
    </row>
    <row r="197" spans="2:15" ht="15.75" x14ac:dyDescent="0.25">
      <c r="B197" s="148" t="s">
        <v>32</v>
      </c>
      <c r="C197" s="222">
        <v>6.4966408268733851</v>
      </c>
      <c r="D197" s="223">
        <v>-2.7802822500496926</v>
      </c>
      <c r="E197" s="222">
        <v>6.2224880382775121</v>
      </c>
      <c r="F197" s="223">
        <f t="shared" si="35"/>
        <v>-0.274152788595873</v>
      </c>
      <c r="G197" s="222">
        <v>7.0339242722696431</v>
      </c>
      <c r="H197" s="223">
        <f t="shared" si="35"/>
        <v>0.81143623399213105</v>
      </c>
      <c r="I197" s="222">
        <v>7.4551912568306014</v>
      </c>
      <c r="J197" s="223">
        <f t="shared" si="35"/>
        <v>0.42126698456095824</v>
      </c>
      <c r="K197" s="222">
        <v>7.5349631493798306</v>
      </c>
      <c r="L197" s="223">
        <f t="shared" si="36"/>
        <v>7.9771892549229229E-2</v>
      </c>
      <c r="M197" s="222">
        <v>6.8180700676090966</v>
      </c>
      <c r="N197" s="223">
        <v>-1.3222903911566055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299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6.4727793696275073</v>
      </c>
      <c r="D207" s="221">
        <v>-2.5635842667361297</v>
      </c>
      <c r="E207" s="220">
        <v>6</v>
      </c>
      <c r="F207" s="221">
        <f t="shared" ref="F207:J209" si="37">IFERROR(E207-C207,"-")</f>
        <v>-0.47277936962750733</v>
      </c>
      <c r="G207" s="220">
        <v>5.4202586206896548</v>
      </c>
      <c r="H207" s="221">
        <f t="shared" si="37"/>
        <v>-0.5797413793103452</v>
      </c>
      <c r="I207" s="220">
        <v>7.4215976331360949</v>
      </c>
      <c r="J207" s="221">
        <f t="shared" si="37"/>
        <v>2.0013390124464401</v>
      </c>
      <c r="K207" s="220">
        <v>10.036101083032491</v>
      </c>
      <c r="L207" s="221">
        <f t="shared" ref="L207:L209" si="38">IFERROR(K207-I207,"-")</f>
        <v>2.6145034498963966</v>
      </c>
      <c r="M207" s="220">
        <v>8.822265625</v>
      </c>
      <c r="N207" s="221">
        <f t="shared" ref="N207:N210" si="39">IFERROR(M207-K207,"-")</f>
        <v>-1.2138354580324915</v>
      </c>
    </row>
    <row r="208" spans="2:15" x14ac:dyDescent="0.25">
      <c r="B208" s="145" t="s">
        <v>75</v>
      </c>
      <c r="C208" s="220">
        <v>7.0763358778625953</v>
      </c>
      <c r="D208" s="221">
        <v>-1.5368716693072155</v>
      </c>
      <c r="E208" s="220">
        <v>2.86046511627907</v>
      </c>
      <c r="F208" s="221">
        <f t="shared" si="37"/>
        <v>-4.2158707615835258</v>
      </c>
      <c r="G208" s="220">
        <v>5.7116883116883113</v>
      </c>
      <c r="H208" s="221">
        <f t="shared" si="37"/>
        <v>2.8512231954092413</v>
      </c>
      <c r="I208" s="220">
        <v>6.1691078561917445</v>
      </c>
      <c r="J208" s="221">
        <f t="shared" si="37"/>
        <v>0.45741954450343325</v>
      </c>
      <c r="K208" s="220">
        <v>9.6203288490284002</v>
      </c>
      <c r="L208" s="221">
        <f t="shared" si="38"/>
        <v>3.4512209928366557</v>
      </c>
      <c r="M208" s="220">
        <v>6.4498525073746311</v>
      </c>
      <c r="N208" s="221">
        <f t="shared" si="39"/>
        <v>-3.1704763416537691</v>
      </c>
    </row>
    <row r="209" spans="2:15" x14ac:dyDescent="0.25">
      <c r="B209" s="145" t="s">
        <v>77</v>
      </c>
      <c r="C209" s="220">
        <v>8.3571428571428577</v>
      </c>
      <c r="D209" s="221">
        <v>0.56175380815150344</v>
      </c>
      <c r="E209" s="220">
        <v>5.5</v>
      </c>
      <c r="F209" s="221">
        <f t="shared" si="37"/>
        <v>-2.8571428571428577</v>
      </c>
      <c r="G209" s="220">
        <v>6.5864527629233516</v>
      </c>
      <c r="H209" s="221">
        <f t="shared" si="37"/>
        <v>1.0864527629233516</v>
      </c>
      <c r="I209" s="220">
        <v>7.4685534591194971</v>
      </c>
      <c r="J209" s="221">
        <f t="shared" si="37"/>
        <v>0.88210069619614551</v>
      </c>
      <c r="K209" s="220">
        <v>10.040567951318458</v>
      </c>
      <c r="L209" s="221">
        <f t="shared" si="38"/>
        <v>2.5720144921989609</v>
      </c>
      <c r="M209" s="220">
        <v>7.5100548446069473</v>
      </c>
      <c r="N209" s="221">
        <f t="shared" si="39"/>
        <v>-2.5305131067115108</v>
      </c>
    </row>
    <row r="210" spans="2:15" x14ac:dyDescent="0.25">
      <c r="B210" s="145" t="s">
        <v>79</v>
      </c>
      <c r="C210" s="220" t="s">
        <v>250</v>
      </c>
      <c r="D210" s="221" t="s">
        <v>250</v>
      </c>
      <c r="E210" s="220">
        <v>2.84</v>
      </c>
      <c r="F210" s="221" t="str">
        <f>IFERROR(E210-C210,"-")</f>
        <v>-</v>
      </c>
      <c r="G210" s="220">
        <v>5.3230912476722532</v>
      </c>
      <c r="H210" s="221">
        <f>IFERROR(G210-E210,"-")</f>
        <v>2.4830912476722533</v>
      </c>
      <c r="I210" s="220">
        <v>7.0227048371174732</v>
      </c>
      <c r="J210" s="221">
        <f>IFERROR(I210-G210,"-")</f>
        <v>1.69961358944522</v>
      </c>
      <c r="K210" s="220">
        <v>8.3473684210526322</v>
      </c>
      <c r="L210" s="221">
        <f>IFERROR(K210-I210,"-")</f>
        <v>1.324663583935159</v>
      </c>
      <c r="M210" s="220">
        <v>7.1983050847457628</v>
      </c>
      <c r="N210" s="221">
        <f t="shared" si="39"/>
        <v>-1.1490633363068694</v>
      </c>
    </row>
    <row r="211" spans="2:15" x14ac:dyDescent="0.25">
      <c r="B211" s="145" t="s">
        <v>81</v>
      </c>
      <c r="C211" s="220" t="s">
        <v>250</v>
      </c>
      <c r="D211" s="221" t="s">
        <v>250</v>
      </c>
      <c r="E211" s="220">
        <v>4.5</v>
      </c>
      <c r="F211" s="221" t="str">
        <f t="shared" ref="F211:J219" si="40">IFERROR(E211-C211,"-")</f>
        <v>-</v>
      </c>
      <c r="G211" s="220">
        <v>7.1088270858524787</v>
      </c>
      <c r="H211" s="221">
        <f t="shared" si="40"/>
        <v>2.6088270858524787</v>
      </c>
      <c r="I211" s="220">
        <v>11.213178294573643</v>
      </c>
      <c r="J211" s="221">
        <f t="shared" si="40"/>
        <v>4.1043512087211642</v>
      </c>
      <c r="K211" s="220">
        <v>10.84819734345351</v>
      </c>
      <c r="L211" s="221">
        <f t="shared" ref="L211:L219" si="41">IFERROR(K211-I211,"-")</f>
        <v>-0.36498095112013296</v>
      </c>
      <c r="M211" s="220"/>
      <c r="N211" s="221"/>
    </row>
    <row r="212" spans="2:15" x14ac:dyDescent="0.25">
      <c r="B212" s="145" t="s">
        <v>83</v>
      </c>
      <c r="C212" s="220" t="s">
        <v>250</v>
      </c>
      <c r="D212" s="221" t="s">
        <v>250</v>
      </c>
      <c r="E212" s="220">
        <v>8.8541666666666661</v>
      </c>
      <c r="F212" s="221" t="str">
        <f t="shared" si="40"/>
        <v>-</v>
      </c>
      <c r="G212" s="220">
        <v>6.1521084337349397</v>
      </c>
      <c r="H212" s="221">
        <f t="shared" si="40"/>
        <v>-2.7020582329317264</v>
      </c>
      <c r="I212" s="220">
        <v>11.01419878296146</v>
      </c>
      <c r="J212" s="221">
        <f t="shared" si="40"/>
        <v>4.8620903492265199</v>
      </c>
      <c r="K212" s="220">
        <v>12.085648148148149</v>
      </c>
      <c r="L212" s="221">
        <f t="shared" si="41"/>
        <v>1.0714493651866892</v>
      </c>
      <c r="M212" s="220"/>
      <c r="N212" s="221"/>
    </row>
    <row r="213" spans="2:15" x14ac:dyDescent="0.25">
      <c r="B213" s="145" t="s">
        <v>85</v>
      </c>
      <c r="C213" s="220" t="s">
        <v>250</v>
      </c>
      <c r="D213" s="221" t="s">
        <v>250</v>
      </c>
      <c r="E213" s="220">
        <v>4.8</v>
      </c>
      <c r="F213" s="221" t="str">
        <f t="shared" si="40"/>
        <v>-</v>
      </c>
      <c r="G213" s="220">
        <v>6.0893952673093779</v>
      </c>
      <c r="H213" s="221">
        <f t="shared" si="40"/>
        <v>1.289395267309378</v>
      </c>
      <c r="I213" s="220">
        <v>9.6335260115606935</v>
      </c>
      <c r="J213" s="221">
        <f t="shared" si="40"/>
        <v>3.5441307442513157</v>
      </c>
      <c r="K213" s="220">
        <v>9.9510357815442561</v>
      </c>
      <c r="L213" s="221">
        <f t="shared" si="41"/>
        <v>0.31750976998356251</v>
      </c>
      <c r="M213" s="220"/>
      <c r="N213" s="221"/>
    </row>
    <row r="214" spans="2:15" x14ac:dyDescent="0.25">
      <c r="B214" s="145" t="s">
        <v>87</v>
      </c>
      <c r="C214" s="220">
        <v>8.0295857988165675</v>
      </c>
      <c r="D214" s="221">
        <v>-4.0315762806941358</v>
      </c>
      <c r="E214" s="220">
        <v>7.5269461077844309</v>
      </c>
      <c r="F214" s="221">
        <f t="shared" si="40"/>
        <v>-0.50263969103213668</v>
      </c>
      <c r="G214" s="220">
        <v>5.9843363561417968</v>
      </c>
      <c r="H214" s="221">
        <f t="shared" si="40"/>
        <v>-1.542609751642634</v>
      </c>
      <c r="I214" s="220">
        <v>10.585014409221902</v>
      </c>
      <c r="J214" s="221">
        <f t="shared" si="40"/>
        <v>4.600678053080105</v>
      </c>
      <c r="K214" s="220">
        <v>9.5925196850393704</v>
      </c>
      <c r="L214" s="221">
        <f t="shared" si="41"/>
        <v>-0.99249472418253148</v>
      </c>
      <c r="M214" s="220"/>
      <c r="N214" s="221"/>
    </row>
    <row r="215" spans="2:15" x14ac:dyDescent="0.25">
      <c r="B215" s="145" t="s">
        <v>89</v>
      </c>
      <c r="C215" s="220">
        <v>28.5</v>
      </c>
      <c r="D215" s="221">
        <v>19.409620991253647</v>
      </c>
      <c r="E215" s="220">
        <v>4.8483965014577262</v>
      </c>
      <c r="F215" s="221">
        <f t="shared" si="40"/>
        <v>-23.651603498542272</v>
      </c>
      <c r="G215" s="220">
        <v>7.141089108910891</v>
      </c>
      <c r="H215" s="221">
        <f t="shared" si="40"/>
        <v>2.2926926074531648</v>
      </c>
      <c r="I215" s="220">
        <v>9.3552795031055904</v>
      </c>
      <c r="J215" s="221">
        <f t="shared" si="40"/>
        <v>2.2141903941946994</v>
      </c>
      <c r="K215" s="220">
        <v>8.4372197309417043</v>
      </c>
      <c r="L215" s="221">
        <f t="shared" si="41"/>
        <v>-0.91805977216388612</v>
      </c>
      <c r="M215" s="220"/>
      <c r="N215" s="221"/>
    </row>
    <row r="216" spans="2:15" x14ac:dyDescent="0.25">
      <c r="B216" s="145" t="s">
        <v>91</v>
      </c>
      <c r="C216" s="220">
        <v>4.5789473684210522</v>
      </c>
      <c r="D216" s="221">
        <v>-4.5014384836689798</v>
      </c>
      <c r="E216" s="220">
        <v>5.0696202531645573</v>
      </c>
      <c r="F216" s="221">
        <f t="shared" si="40"/>
        <v>0.49067288474350512</v>
      </c>
      <c r="G216" s="220">
        <v>6.2877291960507762</v>
      </c>
      <c r="H216" s="221">
        <f t="shared" si="40"/>
        <v>1.2181089428862188</v>
      </c>
      <c r="I216" s="220">
        <v>9.9650067294751015</v>
      </c>
      <c r="J216" s="221">
        <f t="shared" si="40"/>
        <v>3.6772775334243253</v>
      </c>
      <c r="K216" s="220">
        <v>7.2849002849002851</v>
      </c>
      <c r="L216" s="221">
        <f t="shared" si="41"/>
        <v>-2.6801064445748164</v>
      </c>
      <c r="M216" s="220"/>
      <c r="N216" s="221"/>
    </row>
    <row r="217" spans="2:15" x14ac:dyDescent="0.25">
      <c r="B217" s="145" t="s">
        <v>93</v>
      </c>
      <c r="C217" s="220">
        <v>5.7807017543859649</v>
      </c>
      <c r="D217" s="221">
        <v>-1.4174689773213522</v>
      </c>
      <c r="E217" s="220">
        <v>5.1133200795228628</v>
      </c>
      <c r="F217" s="221">
        <f t="shared" si="40"/>
        <v>-0.66738167486310207</v>
      </c>
      <c r="G217" s="220">
        <v>5.8250773993808052</v>
      </c>
      <c r="H217" s="221">
        <f t="shared" si="40"/>
        <v>0.71175731985794233</v>
      </c>
      <c r="I217" s="220">
        <v>7.9652294853963834</v>
      </c>
      <c r="J217" s="221">
        <f t="shared" si="40"/>
        <v>2.1401520860155783</v>
      </c>
      <c r="K217" s="220">
        <v>5.5432300163132133</v>
      </c>
      <c r="L217" s="221">
        <f t="shared" si="41"/>
        <v>-2.4219994690831701</v>
      </c>
      <c r="M217" s="220"/>
      <c r="N217" s="221"/>
    </row>
    <row r="218" spans="2:15" x14ac:dyDescent="0.25">
      <c r="B218" s="145" t="s">
        <v>95</v>
      </c>
      <c r="C218" s="220">
        <v>6.3580246913580245</v>
      </c>
      <c r="D218" s="221">
        <v>-3.4590484793736822</v>
      </c>
      <c r="E218" s="220">
        <v>4.9749715585893064</v>
      </c>
      <c r="F218" s="221">
        <f t="shared" si="40"/>
        <v>-1.3830531327687181</v>
      </c>
      <c r="G218" s="220">
        <v>6.2163461538461542</v>
      </c>
      <c r="H218" s="221">
        <f t="shared" si="40"/>
        <v>1.2413745952568478</v>
      </c>
      <c r="I218" s="220">
        <v>9.3677419354838705</v>
      </c>
      <c r="J218" s="221">
        <f t="shared" si="40"/>
        <v>3.1513957816377163</v>
      </c>
      <c r="K218" s="220">
        <v>7.8854805725971371</v>
      </c>
      <c r="L218" s="221">
        <f t="shared" si="41"/>
        <v>-1.4822613628867334</v>
      </c>
      <c r="M218" s="220"/>
      <c r="N218" s="221"/>
    </row>
    <row r="219" spans="2:15" ht="15.75" x14ac:dyDescent="0.25">
      <c r="B219" s="148" t="s">
        <v>32</v>
      </c>
      <c r="C219" s="222">
        <v>7.0369206598586018</v>
      </c>
      <c r="D219" s="223">
        <v>-2.785076811696392</v>
      </c>
      <c r="E219" s="222">
        <v>5.1207054512139258</v>
      </c>
      <c r="F219" s="223">
        <f t="shared" si="40"/>
        <v>-1.916215208644676</v>
      </c>
      <c r="G219" s="222">
        <v>6.1094831911690921</v>
      </c>
      <c r="H219" s="223">
        <f t="shared" si="40"/>
        <v>0.98877773995516627</v>
      </c>
      <c r="I219" s="222">
        <v>8.8479387249380483</v>
      </c>
      <c r="J219" s="223">
        <f t="shared" si="40"/>
        <v>2.7384555337689562</v>
      </c>
      <c r="K219" s="222">
        <v>9.0189776553412919</v>
      </c>
      <c r="L219" s="223">
        <f t="shared" si="41"/>
        <v>0.17103893040324358</v>
      </c>
      <c r="M219" s="222">
        <v>7.4108293940696175</v>
      </c>
      <c r="N219" s="223">
        <v>-2.0834838167790259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298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9.319488817891374</v>
      </c>
      <c r="D229" s="221">
        <v>-1.2973942989917422</v>
      </c>
      <c r="E229" s="220">
        <v>6.3085714285714287</v>
      </c>
      <c r="F229" s="221">
        <f t="shared" ref="F229:J231" si="42">IFERROR(E229-C229,"-")</f>
        <v>-3.0109173893199452</v>
      </c>
      <c r="G229" s="220">
        <v>8.5574162679425836</v>
      </c>
      <c r="H229" s="221">
        <f t="shared" si="42"/>
        <v>2.2488448393711549</v>
      </c>
      <c r="I229" s="220">
        <v>8.6969696969696972</v>
      </c>
      <c r="J229" s="221">
        <f t="shared" si="42"/>
        <v>0.13955342902711365</v>
      </c>
      <c r="K229" s="220">
        <v>8.8498659517426272</v>
      </c>
      <c r="L229" s="221">
        <f t="shared" ref="L229:L231" si="43">IFERROR(K229-I229,"-")</f>
        <v>0.15289625477293001</v>
      </c>
      <c r="M229" s="220">
        <v>7.8496932515337425</v>
      </c>
      <c r="N229" s="221">
        <f t="shared" ref="N229:N232" si="44">IFERROR(M229-K229,"-")</f>
        <v>-1.0001727002088847</v>
      </c>
    </row>
    <row r="230" spans="2:15" x14ac:dyDescent="0.25">
      <c r="B230" s="145" t="s">
        <v>75</v>
      </c>
      <c r="C230" s="220">
        <v>6.2897196261682247</v>
      </c>
      <c r="D230" s="221">
        <v>-3.1202803738317755</v>
      </c>
      <c r="E230" s="220">
        <v>8.6111111111111107</v>
      </c>
      <c r="F230" s="221">
        <f t="shared" si="42"/>
        <v>2.3213914849428861</v>
      </c>
      <c r="G230" s="220">
        <v>5.5938303341902316</v>
      </c>
      <c r="H230" s="221">
        <f t="shared" si="42"/>
        <v>-3.0172807769208791</v>
      </c>
      <c r="I230" s="220">
        <v>7.5101123595505621</v>
      </c>
      <c r="J230" s="221">
        <f t="shared" si="42"/>
        <v>1.9162820253603305</v>
      </c>
      <c r="K230" s="220">
        <v>7.6536796536796539</v>
      </c>
      <c r="L230" s="221">
        <f t="shared" si="43"/>
        <v>0.14356729412909175</v>
      </c>
      <c r="M230" s="220">
        <v>6.2706552706552703</v>
      </c>
      <c r="N230" s="221">
        <f t="shared" si="44"/>
        <v>-1.3830243830243836</v>
      </c>
    </row>
    <row r="231" spans="2:15" x14ac:dyDescent="0.25">
      <c r="B231" s="145" t="s">
        <v>77</v>
      </c>
      <c r="C231" s="220">
        <v>7.180616740088106</v>
      </c>
      <c r="D231" s="221">
        <v>-2.0497355634349299</v>
      </c>
      <c r="E231" s="220">
        <v>5.25</v>
      </c>
      <c r="F231" s="221">
        <f t="shared" si="42"/>
        <v>-1.930616740088106</v>
      </c>
      <c r="G231" s="220">
        <v>7.1073446327683616</v>
      </c>
      <c r="H231" s="221">
        <f t="shared" si="42"/>
        <v>1.8573446327683616</v>
      </c>
      <c r="I231" s="220">
        <v>9.2798742138364787</v>
      </c>
      <c r="J231" s="221">
        <f t="shared" si="42"/>
        <v>2.1725295810681171</v>
      </c>
      <c r="K231" s="220">
        <v>7.7043918918918921</v>
      </c>
      <c r="L231" s="221">
        <f t="shared" si="43"/>
        <v>-1.5754823219445866</v>
      </c>
      <c r="M231" s="220">
        <v>7.7165354330708658</v>
      </c>
      <c r="N231" s="221">
        <f t="shared" si="44"/>
        <v>1.2143541178973649E-2</v>
      </c>
    </row>
    <row r="232" spans="2:15" x14ac:dyDescent="0.25">
      <c r="B232" s="145" t="s">
        <v>79</v>
      </c>
      <c r="C232" s="220" t="s">
        <v>250</v>
      </c>
      <c r="D232" s="221" t="s">
        <v>250</v>
      </c>
      <c r="E232" s="220">
        <v>5.2121212121212119</v>
      </c>
      <c r="F232" s="221" t="str">
        <f>IFERROR(E232-C232,"-")</f>
        <v>-</v>
      </c>
      <c r="G232" s="220">
        <v>6.235611510791367</v>
      </c>
      <c r="H232" s="221">
        <f>IFERROR(G232-E232,"-")</f>
        <v>1.0234902986701551</v>
      </c>
      <c r="I232" s="220">
        <v>7.8366197183098594</v>
      </c>
      <c r="J232" s="221">
        <f>IFERROR(I232-G232,"-")</f>
        <v>1.6010082075184924</v>
      </c>
      <c r="K232" s="220">
        <v>8.6806930693069315</v>
      </c>
      <c r="L232" s="221">
        <f>IFERROR(K232-I232,"-")</f>
        <v>0.84407335099707215</v>
      </c>
      <c r="M232" s="220">
        <v>5.963093145869947</v>
      </c>
      <c r="N232" s="221">
        <f t="shared" si="44"/>
        <v>-2.7175999234369845</v>
      </c>
    </row>
    <row r="233" spans="2:15" x14ac:dyDescent="0.25">
      <c r="B233" s="145" t="s">
        <v>81</v>
      </c>
      <c r="C233" s="220" t="s">
        <v>250</v>
      </c>
      <c r="D233" s="221" t="s">
        <v>250</v>
      </c>
      <c r="E233" s="220">
        <v>4.8250000000000002</v>
      </c>
      <c r="F233" s="221" t="str">
        <f t="shared" ref="F233:J241" si="45">IFERROR(E233-C233,"-")</f>
        <v>-</v>
      </c>
      <c r="G233" s="220">
        <v>6.1355140186915884</v>
      </c>
      <c r="H233" s="221">
        <f t="shared" si="45"/>
        <v>1.3105140186915882</v>
      </c>
      <c r="I233" s="220">
        <v>7.5637065637065639</v>
      </c>
      <c r="J233" s="221">
        <f t="shared" si="45"/>
        <v>1.4281925450149755</v>
      </c>
      <c r="K233" s="220">
        <v>8.140703517587939</v>
      </c>
      <c r="L233" s="221">
        <f t="shared" ref="L233:L241" si="46">IFERROR(K233-I233,"-")</f>
        <v>0.57699695388137506</v>
      </c>
      <c r="M233" s="220"/>
      <c r="N233" s="221"/>
    </row>
    <row r="234" spans="2:15" x14ac:dyDescent="0.25">
      <c r="B234" s="145" t="s">
        <v>83</v>
      </c>
      <c r="C234" s="220" t="s">
        <v>250</v>
      </c>
      <c r="D234" s="221" t="s">
        <v>250</v>
      </c>
      <c r="E234" s="220">
        <v>6.8023255813953485</v>
      </c>
      <c r="F234" s="221" t="str">
        <f t="shared" si="45"/>
        <v>-</v>
      </c>
      <c r="G234" s="220">
        <v>6.709677419354839</v>
      </c>
      <c r="H234" s="221">
        <f t="shared" si="45"/>
        <v>-9.2648162040509519E-2</v>
      </c>
      <c r="I234" s="220">
        <v>7.7424657534246579</v>
      </c>
      <c r="J234" s="221">
        <f t="shared" si="45"/>
        <v>1.032788334069819</v>
      </c>
      <c r="K234" s="220">
        <v>8.120075046904315</v>
      </c>
      <c r="L234" s="221">
        <f t="shared" si="46"/>
        <v>0.3776092934796571</v>
      </c>
      <c r="M234" s="220"/>
      <c r="N234" s="221"/>
    </row>
    <row r="235" spans="2:15" x14ac:dyDescent="0.25">
      <c r="B235" s="145" t="s">
        <v>85</v>
      </c>
      <c r="C235" s="220" t="s">
        <v>250</v>
      </c>
      <c r="D235" s="221" t="s">
        <v>250</v>
      </c>
      <c r="E235" s="220">
        <v>9.1930693069306937</v>
      </c>
      <c r="F235" s="221" t="str">
        <f t="shared" si="45"/>
        <v>-</v>
      </c>
      <c r="G235" s="220">
        <v>7.8844696969696972</v>
      </c>
      <c r="H235" s="221">
        <f t="shared" si="45"/>
        <v>-1.3085996099609964</v>
      </c>
      <c r="I235" s="220">
        <v>6.6075036075036078</v>
      </c>
      <c r="J235" s="221">
        <f t="shared" si="45"/>
        <v>-1.2769660894660895</v>
      </c>
      <c r="K235" s="220">
        <v>7.4171974522292992</v>
      </c>
      <c r="L235" s="221">
        <f t="shared" si="46"/>
        <v>0.80969384472569139</v>
      </c>
      <c r="M235" s="220"/>
      <c r="N235" s="221"/>
    </row>
    <row r="236" spans="2:15" x14ac:dyDescent="0.25">
      <c r="B236" s="145" t="s">
        <v>87</v>
      </c>
      <c r="C236" s="220">
        <v>5.0167286245353164</v>
      </c>
      <c r="D236" s="221">
        <v>-5.0937976912541565</v>
      </c>
      <c r="E236" s="220">
        <v>4.776859504132231</v>
      </c>
      <c r="F236" s="221">
        <f t="shared" si="45"/>
        <v>-0.23986912040308539</v>
      </c>
      <c r="G236" s="220">
        <v>8.9580152671755719</v>
      </c>
      <c r="H236" s="221">
        <f t="shared" si="45"/>
        <v>4.1811557630433409</v>
      </c>
      <c r="I236" s="220">
        <v>7.5533199195171026</v>
      </c>
      <c r="J236" s="221">
        <f t="shared" si="45"/>
        <v>-1.4046953476584694</v>
      </c>
      <c r="K236" s="220">
        <v>6.4814814814814818</v>
      </c>
      <c r="L236" s="221">
        <f t="shared" si="46"/>
        <v>-1.0718384380356207</v>
      </c>
      <c r="M236" s="220"/>
      <c r="N236" s="221"/>
    </row>
    <row r="237" spans="2:15" x14ac:dyDescent="0.25">
      <c r="B237" s="145" t="s">
        <v>89</v>
      </c>
      <c r="C237" s="220">
        <v>6.0535714285714288</v>
      </c>
      <c r="D237" s="221">
        <v>-3.185034469551896</v>
      </c>
      <c r="E237" s="220">
        <v>6.3159999999999998</v>
      </c>
      <c r="F237" s="221">
        <f t="shared" si="45"/>
        <v>0.26242857142857101</v>
      </c>
      <c r="G237" s="220">
        <v>7.1208459214501509</v>
      </c>
      <c r="H237" s="221">
        <f t="shared" si="45"/>
        <v>0.8048459214501511</v>
      </c>
      <c r="I237" s="220">
        <v>7.6696165191740411</v>
      </c>
      <c r="J237" s="221">
        <f t="shared" si="45"/>
        <v>0.54877059772389014</v>
      </c>
      <c r="K237" s="220">
        <v>7.8940092165898621</v>
      </c>
      <c r="L237" s="221">
        <f t="shared" si="46"/>
        <v>0.22439269741582102</v>
      </c>
      <c r="M237" s="220"/>
      <c r="N237" s="221"/>
    </row>
    <row r="238" spans="2:15" x14ac:dyDescent="0.25">
      <c r="B238" s="145" t="s">
        <v>91</v>
      </c>
      <c r="C238" s="220">
        <v>7.6309523809523814</v>
      </c>
      <c r="D238" s="221">
        <v>-1.2109593837535009</v>
      </c>
      <c r="E238" s="220">
        <v>5.9019607843137258</v>
      </c>
      <c r="F238" s="221">
        <f t="shared" si="45"/>
        <v>-1.7289915966386555</v>
      </c>
      <c r="G238" s="220">
        <v>6.3746701846965701</v>
      </c>
      <c r="H238" s="221">
        <f t="shared" si="45"/>
        <v>0.47270940038284426</v>
      </c>
      <c r="I238" s="220">
        <v>6.2601880877742948</v>
      </c>
      <c r="J238" s="221">
        <f t="shared" si="45"/>
        <v>-0.11448209692227529</v>
      </c>
      <c r="K238" s="220">
        <v>6.36</v>
      </c>
      <c r="L238" s="221">
        <f t="shared" si="46"/>
        <v>9.9811912225705512E-2</v>
      </c>
      <c r="M238" s="220"/>
      <c r="N238" s="221"/>
    </row>
    <row r="239" spans="2:15" x14ac:dyDescent="0.25">
      <c r="B239" s="145" t="s">
        <v>93</v>
      </c>
      <c r="C239" s="220">
        <v>5.4861111111111107</v>
      </c>
      <c r="D239" s="221">
        <v>-3.2607638888888886</v>
      </c>
      <c r="E239" s="220">
        <v>7.4267515923566876</v>
      </c>
      <c r="F239" s="221">
        <f t="shared" si="45"/>
        <v>1.9406404812455769</v>
      </c>
      <c r="G239" s="220">
        <v>7.4951456310679614</v>
      </c>
      <c r="H239" s="221">
        <f t="shared" si="45"/>
        <v>6.8394038711273808E-2</v>
      </c>
      <c r="I239" s="220">
        <v>7.8169336384439356</v>
      </c>
      <c r="J239" s="221">
        <f t="shared" si="45"/>
        <v>0.32178800737597424</v>
      </c>
      <c r="K239" s="220">
        <v>6.4905660377358494</v>
      </c>
      <c r="L239" s="221">
        <f t="shared" si="46"/>
        <v>-1.3263676007080862</v>
      </c>
      <c r="M239" s="220"/>
      <c r="N239" s="221"/>
    </row>
    <row r="240" spans="2:15" x14ac:dyDescent="0.25">
      <c r="B240" s="145" t="s">
        <v>95</v>
      </c>
      <c r="C240" s="220">
        <v>5.2301587301587302</v>
      </c>
      <c r="D240" s="221">
        <v>-3.5128968253968251</v>
      </c>
      <c r="E240" s="220">
        <v>5.7030965391621127</v>
      </c>
      <c r="F240" s="221">
        <f t="shared" si="45"/>
        <v>0.47293780900338245</v>
      </c>
      <c r="G240" s="220">
        <v>6.3891213389121342</v>
      </c>
      <c r="H240" s="221">
        <f t="shared" si="45"/>
        <v>0.68602479975002151</v>
      </c>
      <c r="I240" s="220">
        <v>6.9157088122605366</v>
      </c>
      <c r="J240" s="221">
        <f t="shared" si="45"/>
        <v>0.52658747334840239</v>
      </c>
      <c r="K240" s="220">
        <v>6.6901408450704229</v>
      </c>
      <c r="L240" s="221">
        <f t="shared" si="46"/>
        <v>-0.22556796719011363</v>
      </c>
      <c r="M240" s="220"/>
      <c r="N240" s="221"/>
    </row>
    <row r="241" spans="2:15" ht="15.75" x14ac:dyDescent="0.25">
      <c r="B241" s="148" t="s">
        <v>32</v>
      </c>
      <c r="C241" s="222">
        <v>6.4966408268733851</v>
      </c>
      <c r="D241" s="223">
        <v>-2.7802822500496926</v>
      </c>
      <c r="E241" s="222">
        <v>6.2224880382775121</v>
      </c>
      <c r="F241" s="223">
        <f t="shared" si="45"/>
        <v>-0.274152788595873</v>
      </c>
      <c r="G241" s="222">
        <v>7.0339242722696431</v>
      </c>
      <c r="H241" s="223">
        <f t="shared" si="45"/>
        <v>0.81143623399213105</v>
      </c>
      <c r="I241" s="222">
        <v>7.4551912568306014</v>
      </c>
      <c r="J241" s="223">
        <f t="shared" si="45"/>
        <v>0.42126698456095824</v>
      </c>
      <c r="K241" s="222">
        <v>7.5349631493798306</v>
      </c>
      <c r="L241" s="223">
        <f t="shared" si="46"/>
        <v>7.9771892549229229E-2</v>
      </c>
      <c r="M241" s="222">
        <v>6.8180700676090966</v>
      </c>
      <c r="N241" s="223">
        <v>-1.3222903911566055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300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7.6333878887070377</v>
      </c>
      <c r="D251" s="221">
        <v>-0.25972375024783201</v>
      </c>
      <c r="E251" s="220">
        <v>5.2777777777777777</v>
      </c>
      <c r="F251" s="221">
        <f t="shared" ref="F251:J253" si="47">IFERROR(E251-C251,"-")</f>
        <v>-2.35561011092926</v>
      </c>
      <c r="G251" s="220">
        <v>7.3537117903930129</v>
      </c>
      <c r="H251" s="221">
        <f t="shared" si="47"/>
        <v>2.0759340126152352</v>
      </c>
      <c r="I251" s="220">
        <v>7.5425414364640888</v>
      </c>
      <c r="J251" s="221">
        <f t="shared" si="47"/>
        <v>0.18882964607107589</v>
      </c>
      <c r="K251" s="220">
        <v>8.7548701298701292</v>
      </c>
      <c r="L251" s="221">
        <f t="shared" ref="L251:L253" si="48">IFERROR(K251-I251,"-")</f>
        <v>1.2123286934060404</v>
      </c>
      <c r="M251" s="220">
        <v>7.822289156626506</v>
      </c>
      <c r="N251" s="221">
        <f t="shared" ref="N251:N254" si="49">IFERROR(M251-K251,"-")</f>
        <v>-0.93258097324362321</v>
      </c>
    </row>
    <row r="252" spans="2:15" x14ac:dyDescent="0.25">
      <c r="B252" s="145" t="s">
        <v>75</v>
      </c>
      <c r="C252" s="220">
        <v>6.9110486891385765</v>
      </c>
      <c r="D252" s="221">
        <v>-0.65821538012549308</v>
      </c>
      <c r="E252" s="220">
        <v>12</v>
      </c>
      <c r="F252" s="221">
        <f t="shared" si="47"/>
        <v>5.0889513108614235</v>
      </c>
      <c r="G252" s="220">
        <v>8.0563063063063058</v>
      </c>
      <c r="H252" s="221">
        <f t="shared" si="47"/>
        <v>-3.9436936936936942</v>
      </c>
      <c r="I252" s="220">
        <v>8.927819548872181</v>
      </c>
      <c r="J252" s="221">
        <f t="shared" si="47"/>
        <v>0.87151324256587515</v>
      </c>
      <c r="K252" s="220">
        <v>7.9670846394984327</v>
      </c>
      <c r="L252" s="221">
        <f t="shared" si="48"/>
        <v>-0.96073490937374828</v>
      </c>
      <c r="M252" s="220">
        <v>7.8127147766323022</v>
      </c>
      <c r="N252" s="221">
        <f t="shared" si="49"/>
        <v>-0.15436986286613052</v>
      </c>
    </row>
    <row r="253" spans="2:15" x14ac:dyDescent="0.25">
      <c r="B253" s="145" t="s">
        <v>77</v>
      </c>
      <c r="C253" s="220">
        <v>11.471631205673759</v>
      </c>
      <c r="D253" s="221">
        <v>3.6772589113014647</v>
      </c>
      <c r="E253" s="220">
        <v>1</v>
      </c>
      <c r="F253" s="221">
        <f t="shared" si="47"/>
        <v>-10.471631205673759</v>
      </c>
      <c r="G253" s="220">
        <v>7.788349514563107</v>
      </c>
      <c r="H253" s="221">
        <f t="shared" si="47"/>
        <v>6.788349514563107</v>
      </c>
      <c r="I253" s="220">
        <v>8.277899343544858</v>
      </c>
      <c r="J253" s="221">
        <f t="shared" si="47"/>
        <v>0.48954982898175103</v>
      </c>
      <c r="K253" s="220">
        <v>8.0641282565130261</v>
      </c>
      <c r="L253" s="221">
        <f t="shared" si="48"/>
        <v>-0.2137710870318319</v>
      </c>
      <c r="M253" s="220">
        <v>7.9</v>
      </c>
      <c r="N253" s="221">
        <f t="shared" si="49"/>
        <v>-0.16412825651302576</v>
      </c>
    </row>
    <row r="254" spans="2:15" x14ac:dyDescent="0.25">
      <c r="B254" s="145" t="s">
        <v>79</v>
      </c>
      <c r="C254" s="220" t="s">
        <v>250</v>
      </c>
      <c r="D254" s="221" t="s">
        <v>250</v>
      </c>
      <c r="E254" s="220" t="s">
        <v>250</v>
      </c>
      <c r="F254" s="221" t="str">
        <f>IFERROR(E254-C254,"-")</f>
        <v>-</v>
      </c>
      <c r="G254" s="220">
        <v>8.2225609756097562</v>
      </c>
      <c r="H254" s="221" t="str">
        <f>IFERROR(G254-E254,"-")</f>
        <v>-</v>
      </c>
      <c r="I254" s="220">
        <v>9.1930693069306937</v>
      </c>
      <c r="J254" s="221">
        <f>IFERROR(I254-G254,"-")</f>
        <v>0.9705083313209375</v>
      </c>
      <c r="K254" s="220">
        <v>7.3793103448275863</v>
      </c>
      <c r="L254" s="221">
        <f>IFERROR(K254-I254,"-")</f>
        <v>-1.8137589621031074</v>
      </c>
      <c r="M254" s="220">
        <v>8.34375</v>
      </c>
      <c r="N254" s="221">
        <f t="shared" si="49"/>
        <v>0.9644396551724137</v>
      </c>
    </row>
    <row r="255" spans="2:15" x14ac:dyDescent="0.25">
      <c r="B255" s="145" t="s">
        <v>81</v>
      </c>
      <c r="C255" s="220" t="s">
        <v>250</v>
      </c>
      <c r="D255" s="221" t="s">
        <v>250</v>
      </c>
      <c r="E255" s="220">
        <v>4.5999999999999996</v>
      </c>
      <c r="F255" s="221" t="str">
        <f t="shared" ref="F255:J263" si="50">IFERROR(E255-C255,"-")</f>
        <v>-</v>
      </c>
      <c r="G255" s="220">
        <v>4.4545454545454541</v>
      </c>
      <c r="H255" s="221">
        <f t="shared" si="50"/>
        <v>-0.1454545454545455</v>
      </c>
      <c r="I255" s="220">
        <v>5.1111111111111107</v>
      </c>
      <c r="J255" s="221">
        <f t="shared" si="50"/>
        <v>0.65656565656565657</v>
      </c>
      <c r="K255" s="220">
        <v>8.7727272727272734</v>
      </c>
      <c r="L255" s="221">
        <f t="shared" ref="L255:L263" si="51">IFERROR(K255-I255,"-")</f>
        <v>3.6616161616161627</v>
      </c>
      <c r="M255" s="220"/>
      <c r="N255" s="221"/>
    </row>
    <row r="256" spans="2:15" x14ac:dyDescent="0.25">
      <c r="B256" s="145" t="s">
        <v>83</v>
      </c>
      <c r="C256" s="220" t="s">
        <v>250</v>
      </c>
      <c r="D256" s="221" t="s">
        <v>250</v>
      </c>
      <c r="E256" s="220">
        <v>10</v>
      </c>
      <c r="F256" s="221" t="str">
        <f t="shared" si="50"/>
        <v>-</v>
      </c>
      <c r="G256" s="220">
        <v>3.7391304347826089</v>
      </c>
      <c r="H256" s="221">
        <f t="shared" si="50"/>
        <v>-6.2608695652173907</v>
      </c>
      <c r="I256" s="220">
        <v>3</v>
      </c>
      <c r="J256" s="221">
        <f t="shared" si="50"/>
        <v>-0.73913043478260887</v>
      </c>
      <c r="K256" s="220">
        <v>4.666666666666667</v>
      </c>
      <c r="L256" s="221">
        <f t="shared" si="51"/>
        <v>1.666666666666667</v>
      </c>
      <c r="M256" s="220"/>
      <c r="N256" s="221"/>
    </row>
    <row r="257" spans="2:15" x14ac:dyDescent="0.25">
      <c r="B257" s="145" t="s">
        <v>85</v>
      </c>
      <c r="C257" s="220" t="s">
        <v>250</v>
      </c>
      <c r="D257" s="221" t="s">
        <v>250</v>
      </c>
      <c r="E257" s="220">
        <v>7.9285714285714288</v>
      </c>
      <c r="F257" s="221" t="str">
        <f t="shared" si="50"/>
        <v>-</v>
      </c>
      <c r="G257" s="220">
        <v>8.5374999999999996</v>
      </c>
      <c r="H257" s="221">
        <f t="shared" si="50"/>
        <v>0.60892857142857082</v>
      </c>
      <c r="I257" s="220">
        <v>7</v>
      </c>
      <c r="J257" s="221">
        <f t="shared" si="50"/>
        <v>-1.5374999999999996</v>
      </c>
      <c r="K257" s="220">
        <v>8.4705882352941178</v>
      </c>
      <c r="L257" s="221">
        <f t="shared" si="51"/>
        <v>1.4705882352941178</v>
      </c>
      <c r="M257" s="220"/>
      <c r="N257" s="221"/>
    </row>
    <row r="258" spans="2:15" x14ac:dyDescent="0.25">
      <c r="B258" s="145" t="s">
        <v>87</v>
      </c>
      <c r="C258" s="220" t="s">
        <v>250</v>
      </c>
      <c r="D258" s="221" t="s">
        <v>250</v>
      </c>
      <c r="E258" s="220" t="s">
        <v>250</v>
      </c>
      <c r="F258" s="221" t="str">
        <f t="shared" si="50"/>
        <v>-</v>
      </c>
      <c r="G258" s="220">
        <v>23.428571428571427</v>
      </c>
      <c r="H258" s="221" t="str">
        <f t="shared" si="50"/>
        <v>-</v>
      </c>
      <c r="I258" s="220">
        <v>7.333333333333333</v>
      </c>
      <c r="J258" s="221">
        <f t="shared" si="50"/>
        <v>-16.095238095238095</v>
      </c>
      <c r="K258" s="220">
        <v>6.44</v>
      </c>
      <c r="L258" s="221">
        <f t="shared" si="51"/>
        <v>-0.89333333333333265</v>
      </c>
      <c r="M258" s="220"/>
      <c r="N258" s="221"/>
    </row>
    <row r="259" spans="2:15" x14ac:dyDescent="0.25">
      <c r="B259" s="145" t="s">
        <v>89</v>
      </c>
      <c r="C259" s="220">
        <v>3</v>
      </c>
      <c r="D259" s="221">
        <v>-2</v>
      </c>
      <c r="E259" s="220">
        <v>6.666666666666667</v>
      </c>
      <c r="F259" s="221">
        <f t="shared" si="50"/>
        <v>3.666666666666667</v>
      </c>
      <c r="G259" s="220">
        <v>6</v>
      </c>
      <c r="H259" s="221">
        <f t="shared" si="50"/>
        <v>-0.66666666666666696</v>
      </c>
      <c r="I259" s="220">
        <v>3.8333333333333335</v>
      </c>
      <c r="J259" s="221">
        <f t="shared" si="50"/>
        <v>-2.1666666666666665</v>
      </c>
      <c r="K259" s="220">
        <v>9.4</v>
      </c>
      <c r="L259" s="221">
        <f t="shared" si="51"/>
        <v>5.5666666666666664</v>
      </c>
      <c r="M259" s="220"/>
      <c r="N259" s="221"/>
    </row>
    <row r="260" spans="2:15" x14ac:dyDescent="0.25">
      <c r="B260" s="145" t="s">
        <v>91</v>
      </c>
      <c r="C260" s="220">
        <v>1.5</v>
      </c>
      <c r="D260" s="221">
        <v>-5.0454545454545459</v>
      </c>
      <c r="E260" s="220">
        <v>6.0175438596491224</v>
      </c>
      <c r="F260" s="221">
        <f t="shared" si="50"/>
        <v>4.5175438596491224</v>
      </c>
      <c r="G260" s="220">
        <v>6.2674418604651159</v>
      </c>
      <c r="H260" s="221">
        <f t="shared" si="50"/>
        <v>0.24989800081599345</v>
      </c>
      <c r="I260" s="220">
        <v>7.0779220779220777</v>
      </c>
      <c r="J260" s="221">
        <f t="shared" si="50"/>
        <v>0.81048021745696186</v>
      </c>
      <c r="K260" s="220">
        <v>6.3295454545454541</v>
      </c>
      <c r="L260" s="221">
        <f t="shared" si="51"/>
        <v>-0.74837662337662358</v>
      </c>
      <c r="M260" s="220"/>
      <c r="N260" s="221"/>
    </row>
    <row r="261" spans="2:15" x14ac:dyDescent="0.25">
      <c r="B261" s="145" t="s">
        <v>93</v>
      </c>
      <c r="C261" s="220">
        <v>3.6666666666666665</v>
      </c>
      <c r="D261" s="221">
        <v>-4.2904290429042913</v>
      </c>
      <c r="E261" s="220">
        <v>6.7192374350086652</v>
      </c>
      <c r="F261" s="221">
        <f t="shared" si="50"/>
        <v>3.0525707683419987</v>
      </c>
      <c r="G261" s="220">
        <v>6.6938775510204085</v>
      </c>
      <c r="H261" s="221">
        <f t="shared" si="50"/>
        <v>-2.5359883988256726E-2</v>
      </c>
      <c r="I261" s="220">
        <v>6.2519181585677748</v>
      </c>
      <c r="J261" s="221">
        <f t="shared" si="50"/>
        <v>-0.44195939245263371</v>
      </c>
      <c r="K261" s="220">
        <v>7.6789883268482493</v>
      </c>
      <c r="L261" s="221">
        <f t="shared" si="51"/>
        <v>1.4270701682804745</v>
      </c>
      <c r="M261" s="220"/>
      <c r="N261" s="221"/>
    </row>
    <row r="262" spans="2:15" x14ac:dyDescent="0.25">
      <c r="B262" s="145" t="s">
        <v>95</v>
      </c>
      <c r="C262" s="220">
        <v>8.5</v>
      </c>
      <c r="D262" s="221">
        <v>0.70376175548589348</v>
      </c>
      <c r="E262" s="220">
        <v>7.9391480730223121</v>
      </c>
      <c r="F262" s="221">
        <f t="shared" si="50"/>
        <v>-0.56085192697768793</v>
      </c>
      <c r="G262" s="220">
        <v>7.3633093525179856</v>
      </c>
      <c r="H262" s="221">
        <f t="shared" si="50"/>
        <v>-0.5758387205043265</v>
      </c>
      <c r="I262" s="220">
        <v>7.2767857142857144</v>
      </c>
      <c r="J262" s="221">
        <f t="shared" si="50"/>
        <v>-8.6523638232271161E-2</v>
      </c>
      <c r="K262" s="220">
        <v>7.2662721893491122</v>
      </c>
      <c r="L262" s="221">
        <f t="shared" si="51"/>
        <v>-1.0513524936602181E-2</v>
      </c>
      <c r="M262" s="220"/>
      <c r="N262" s="221"/>
    </row>
    <row r="263" spans="2:15" ht="15.75" x14ac:dyDescent="0.25">
      <c r="B263" s="148" t="s">
        <v>32</v>
      </c>
      <c r="C263" s="222">
        <v>7.7675593734209194</v>
      </c>
      <c r="D263" s="223">
        <v>7.3572552992583695E-2</v>
      </c>
      <c r="E263" s="222">
        <v>7.0028129395218004</v>
      </c>
      <c r="F263" s="223">
        <f t="shared" si="50"/>
        <v>-0.764746433899119</v>
      </c>
      <c r="G263" s="222">
        <v>7.4280986762936223</v>
      </c>
      <c r="H263" s="223">
        <f t="shared" si="50"/>
        <v>0.42528573677182191</v>
      </c>
      <c r="I263" s="222">
        <v>7.6280140883229475</v>
      </c>
      <c r="J263" s="223">
        <f t="shared" si="50"/>
        <v>0.19991541202932517</v>
      </c>
      <c r="K263" s="222">
        <v>7.8162845385067605</v>
      </c>
      <c r="L263" s="223">
        <f t="shared" si="51"/>
        <v>0.18827045018381305</v>
      </c>
      <c r="M263" s="222">
        <v>7.9178700361010828</v>
      </c>
      <c r="N263" s="223">
        <v>-0.26106656921589089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301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7.4640423921271761</v>
      </c>
      <c r="D273" s="221">
        <v>-0.33234936045014329</v>
      </c>
      <c r="E273" s="220">
        <v>7.625</v>
      </c>
      <c r="F273" s="221">
        <f t="shared" ref="F273:J275" si="52">IFERROR(E273-C273,"-")</f>
        <v>0.16095760787282387</v>
      </c>
      <c r="G273" s="220">
        <v>7.1120689655172411</v>
      </c>
      <c r="H273" s="221">
        <f t="shared" si="52"/>
        <v>-0.5129310344827589</v>
      </c>
      <c r="I273" s="220">
        <v>7.5795454545454541</v>
      </c>
      <c r="J273" s="221">
        <f t="shared" si="52"/>
        <v>0.46747648902821304</v>
      </c>
      <c r="K273" s="220">
        <v>6.8472505091649696</v>
      </c>
      <c r="L273" s="221">
        <f t="shared" ref="L273:L275" si="53">IFERROR(K273-I273,"-")</f>
        <v>-0.73229494538048456</v>
      </c>
      <c r="M273" s="220">
        <v>7.7660818713450288</v>
      </c>
      <c r="N273" s="221">
        <f t="shared" ref="N273:N276" si="54">IFERROR(M273-K273,"-")</f>
        <v>0.91883136218005923</v>
      </c>
    </row>
    <row r="274" spans="2:14" x14ac:dyDescent="0.25">
      <c r="B274" s="145" t="s">
        <v>75</v>
      </c>
      <c r="C274" s="220">
        <v>6.8924930491195555</v>
      </c>
      <c r="D274" s="221">
        <v>-0.68174666465504163</v>
      </c>
      <c r="E274" s="220">
        <v>3.1818181818181817</v>
      </c>
      <c r="F274" s="221">
        <f t="shared" si="52"/>
        <v>-3.7106748673013739</v>
      </c>
      <c r="G274" s="220">
        <v>5.7731958762886597</v>
      </c>
      <c r="H274" s="221">
        <f t="shared" si="52"/>
        <v>2.5913776944704781</v>
      </c>
      <c r="I274" s="220">
        <v>7.9409190371991247</v>
      </c>
      <c r="J274" s="221">
        <f t="shared" si="52"/>
        <v>2.167723160910465</v>
      </c>
      <c r="K274" s="220">
        <v>7.9557739557739557</v>
      </c>
      <c r="L274" s="221">
        <f t="shared" si="53"/>
        <v>1.4854918574831011E-2</v>
      </c>
      <c r="M274" s="220">
        <v>8.9305555555555554</v>
      </c>
      <c r="N274" s="221">
        <f t="shared" si="54"/>
        <v>0.97478159978159962</v>
      </c>
    </row>
    <row r="275" spans="2:14" x14ac:dyDescent="0.25">
      <c r="B275" s="145" t="s">
        <v>77</v>
      </c>
      <c r="C275" s="220">
        <v>8.9118942731277535</v>
      </c>
      <c r="D275" s="221">
        <v>1.3743332975179978</v>
      </c>
      <c r="E275" s="220">
        <v>4.2666666666666666</v>
      </c>
      <c r="F275" s="221">
        <f t="shared" si="52"/>
        <v>-4.6452276064610869</v>
      </c>
      <c r="G275" s="220">
        <v>8.4865900383141764</v>
      </c>
      <c r="H275" s="221">
        <f t="shared" si="52"/>
        <v>4.2199233716475097</v>
      </c>
      <c r="I275" s="220">
        <v>8.3464285714285715</v>
      </c>
      <c r="J275" s="221">
        <f t="shared" si="52"/>
        <v>-0.14016146688560482</v>
      </c>
      <c r="K275" s="220">
        <v>6.3968609865470851</v>
      </c>
      <c r="L275" s="221">
        <f t="shared" si="53"/>
        <v>-1.9495675848814864</v>
      </c>
      <c r="M275" s="220">
        <v>7.2537764350453173</v>
      </c>
      <c r="N275" s="221">
        <f t="shared" si="54"/>
        <v>0.8569154484982322</v>
      </c>
    </row>
    <row r="276" spans="2:14" x14ac:dyDescent="0.25">
      <c r="B276" s="145" t="s">
        <v>79</v>
      </c>
      <c r="C276" s="220" t="s">
        <v>250</v>
      </c>
      <c r="D276" s="221" t="s">
        <v>250</v>
      </c>
      <c r="E276" s="220" t="s">
        <v>250</v>
      </c>
      <c r="F276" s="221" t="str">
        <f>IFERROR(E276-C276,"-")</f>
        <v>-</v>
      </c>
      <c r="G276" s="220">
        <v>7.2406417112299462</v>
      </c>
      <c r="H276" s="221" t="str">
        <f>IFERROR(G276-E276,"-")</f>
        <v>-</v>
      </c>
      <c r="I276" s="220">
        <v>8.6014234875444835</v>
      </c>
      <c r="J276" s="221">
        <f>IFERROR(I276-G276,"-")</f>
        <v>1.3607817763145373</v>
      </c>
      <c r="K276" s="220">
        <v>9.5833333333333339</v>
      </c>
      <c r="L276" s="221">
        <f>IFERROR(K276-I276,"-")</f>
        <v>0.98190984578885043</v>
      </c>
      <c r="M276" s="220">
        <v>9.4421052631578952</v>
      </c>
      <c r="N276" s="221">
        <f t="shared" si="54"/>
        <v>-0.1412280701754387</v>
      </c>
    </row>
    <row r="277" spans="2:14" x14ac:dyDescent="0.25">
      <c r="B277" s="145" t="s">
        <v>81</v>
      </c>
      <c r="C277" s="220" t="s">
        <v>250</v>
      </c>
      <c r="D277" s="221" t="s">
        <v>250</v>
      </c>
      <c r="E277" s="220">
        <v>3.6666666666666665</v>
      </c>
      <c r="F277" s="221" t="str">
        <f t="shared" ref="F277:J285" si="55">IFERROR(E277-C277,"-")</f>
        <v>-</v>
      </c>
      <c r="G277" s="220">
        <v>6</v>
      </c>
      <c r="H277" s="221">
        <f t="shared" si="55"/>
        <v>2.3333333333333335</v>
      </c>
      <c r="I277" s="220">
        <v>4.75</v>
      </c>
      <c r="J277" s="221">
        <f t="shared" si="55"/>
        <v>-1.25</v>
      </c>
      <c r="K277" s="220">
        <v>5.0714285714285712</v>
      </c>
      <c r="L277" s="221">
        <f t="shared" ref="L277:L285" si="56">IFERROR(K277-I277,"-")</f>
        <v>0.32142857142857117</v>
      </c>
      <c r="M277" s="220"/>
      <c r="N277" s="221"/>
    </row>
    <row r="278" spans="2:14" x14ac:dyDescent="0.25">
      <c r="B278" s="145" t="s">
        <v>83</v>
      </c>
      <c r="C278" s="220" t="s">
        <v>250</v>
      </c>
      <c r="D278" s="221" t="s">
        <v>250</v>
      </c>
      <c r="E278" s="220">
        <v>2.75</v>
      </c>
      <c r="F278" s="221" t="str">
        <f t="shared" si="55"/>
        <v>-</v>
      </c>
      <c r="G278" s="220">
        <v>3.8333333333333335</v>
      </c>
      <c r="H278" s="221">
        <f t="shared" si="55"/>
        <v>1.0833333333333335</v>
      </c>
      <c r="I278" s="220">
        <v>3.8181818181818183</v>
      </c>
      <c r="J278" s="221">
        <f t="shared" si="55"/>
        <v>-1.5151515151515138E-2</v>
      </c>
      <c r="K278" s="220">
        <v>4.8</v>
      </c>
      <c r="L278" s="221">
        <f t="shared" si="56"/>
        <v>0.98181818181818148</v>
      </c>
      <c r="M278" s="220"/>
      <c r="N278" s="221"/>
    </row>
    <row r="279" spans="2:14" x14ac:dyDescent="0.25">
      <c r="B279" s="145" t="s">
        <v>85</v>
      </c>
      <c r="C279" s="220" t="s">
        <v>250</v>
      </c>
      <c r="D279" s="221" t="s">
        <v>250</v>
      </c>
      <c r="E279" s="220">
        <v>2</v>
      </c>
      <c r="F279" s="221" t="str">
        <f t="shared" si="55"/>
        <v>-</v>
      </c>
      <c r="G279" s="220">
        <v>3.4827586206896552</v>
      </c>
      <c r="H279" s="221">
        <f t="shared" si="55"/>
        <v>1.4827586206896552</v>
      </c>
      <c r="I279" s="220">
        <v>8.615384615384615</v>
      </c>
      <c r="J279" s="221">
        <f t="shared" si="55"/>
        <v>5.1326259946949602</v>
      </c>
      <c r="K279" s="220">
        <v>5.84</v>
      </c>
      <c r="L279" s="221">
        <f t="shared" si="56"/>
        <v>-2.7753846153846151</v>
      </c>
      <c r="M279" s="220"/>
      <c r="N279" s="221"/>
    </row>
    <row r="280" spans="2:14" x14ac:dyDescent="0.25">
      <c r="B280" s="145" t="s">
        <v>87</v>
      </c>
      <c r="C280" s="220">
        <v>5.666666666666667</v>
      </c>
      <c r="D280" s="221">
        <v>-8.1794871794871788</v>
      </c>
      <c r="E280" s="220" t="s">
        <v>250</v>
      </c>
      <c r="F280" s="221" t="str">
        <f t="shared" si="55"/>
        <v>-</v>
      </c>
      <c r="G280" s="220">
        <v>11.222222222222221</v>
      </c>
      <c r="H280" s="221" t="str">
        <f t="shared" si="55"/>
        <v>-</v>
      </c>
      <c r="I280" s="220">
        <v>5.875</v>
      </c>
      <c r="J280" s="221">
        <f t="shared" si="55"/>
        <v>-5.3472222222222214</v>
      </c>
      <c r="K280" s="220">
        <v>1</v>
      </c>
      <c r="L280" s="221">
        <f t="shared" si="56"/>
        <v>-4.875</v>
      </c>
      <c r="M280" s="220"/>
      <c r="N280" s="221"/>
    </row>
    <row r="281" spans="2:14" x14ac:dyDescent="0.25">
      <c r="B281" s="145" t="s">
        <v>89</v>
      </c>
      <c r="C281" s="220" t="s">
        <v>250</v>
      </c>
      <c r="D281" s="221" t="s">
        <v>250</v>
      </c>
      <c r="E281" s="220" t="s">
        <v>250</v>
      </c>
      <c r="F281" s="221" t="str">
        <f t="shared" si="55"/>
        <v>-</v>
      </c>
      <c r="G281" s="220" t="s">
        <v>250</v>
      </c>
      <c r="H281" s="221" t="str">
        <f t="shared" si="55"/>
        <v>-</v>
      </c>
      <c r="I281" s="220">
        <v>4.8181818181818183</v>
      </c>
      <c r="J281" s="221" t="str">
        <f t="shared" si="55"/>
        <v>-</v>
      </c>
      <c r="K281" s="220">
        <v>8.5</v>
      </c>
      <c r="L281" s="221">
        <f t="shared" si="56"/>
        <v>3.6818181818181817</v>
      </c>
      <c r="M281" s="220"/>
      <c r="N281" s="221"/>
    </row>
    <row r="282" spans="2:14" x14ac:dyDescent="0.25">
      <c r="B282" s="145" t="s">
        <v>91</v>
      </c>
      <c r="C282" s="220">
        <v>5.807017543859649</v>
      </c>
      <c r="D282" s="221">
        <v>0.18158799059504371</v>
      </c>
      <c r="E282" s="220">
        <v>3.140845070422535</v>
      </c>
      <c r="F282" s="221">
        <f t="shared" si="55"/>
        <v>-2.6661724734371139</v>
      </c>
      <c r="G282" s="220">
        <v>4.0529801324503314</v>
      </c>
      <c r="H282" s="221">
        <f t="shared" si="55"/>
        <v>0.91213506202779637</v>
      </c>
      <c r="I282" s="220">
        <v>4.2424242424242422</v>
      </c>
      <c r="J282" s="221">
        <f t="shared" si="55"/>
        <v>0.18944410997391081</v>
      </c>
      <c r="K282" s="220">
        <v>4.9301310043668121</v>
      </c>
      <c r="L282" s="221">
        <f t="shared" si="56"/>
        <v>0.68770676194256986</v>
      </c>
      <c r="M282" s="220"/>
      <c r="N282" s="221"/>
    </row>
    <row r="283" spans="2:14" x14ac:dyDescent="0.25">
      <c r="B283" s="145" t="s">
        <v>93</v>
      </c>
      <c r="C283" s="220">
        <v>8.5714285714285712</v>
      </c>
      <c r="D283" s="221">
        <v>0.37586142670888378</v>
      </c>
      <c r="E283" s="220">
        <v>7.8885941644562338</v>
      </c>
      <c r="F283" s="221">
        <f t="shared" si="55"/>
        <v>-0.68283440697233733</v>
      </c>
      <c r="G283" s="220">
        <v>7.0791366906474824</v>
      </c>
      <c r="H283" s="221">
        <f t="shared" si="55"/>
        <v>-0.80945747380875144</v>
      </c>
      <c r="I283" s="220">
        <v>7.3499079189686922</v>
      </c>
      <c r="J283" s="221">
        <f t="shared" si="55"/>
        <v>0.27077122832120981</v>
      </c>
      <c r="K283" s="220">
        <v>6.8747591522158</v>
      </c>
      <c r="L283" s="221">
        <f t="shared" si="56"/>
        <v>-0.47514876675289219</v>
      </c>
      <c r="M283" s="220"/>
      <c r="N283" s="221"/>
    </row>
    <row r="284" spans="2:14" x14ac:dyDescent="0.25">
      <c r="B284" s="145" t="s">
        <v>95</v>
      </c>
      <c r="C284" s="220">
        <v>4.583333333333333</v>
      </c>
      <c r="D284" s="221">
        <v>-2.1572431633407243</v>
      </c>
      <c r="E284" s="220">
        <v>7.285333333333333</v>
      </c>
      <c r="F284" s="221">
        <f t="shared" si="55"/>
        <v>2.702</v>
      </c>
      <c r="G284" s="220">
        <v>6.9846153846153847</v>
      </c>
      <c r="H284" s="221">
        <f t="shared" si="55"/>
        <v>-0.30071794871794832</v>
      </c>
      <c r="I284" s="220">
        <v>6.8734622144112478</v>
      </c>
      <c r="J284" s="221">
        <f t="shared" si="55"/>
        <v>-0.11115317020413684</v>
      </c>
      <c r="K284" s="220">
        <v>7.6053719008264462</v>
      </c>
      <c r="L284" s="221">
        <f t="shared" si="56"/>
        <v>0.73190968641519838</v>
      </c>
      <c r="M284" s="220"/>
      <c r="N284" s="221"/>
    </row>
    <row r="285" spans="2:14" ht="15.75" x14ac:dyDescent="0.25">
      <c r="B285" s="148" t="s">
        <v>32</v>
      </c>
      <c r="C285" s="222">
        <v>7.288641975308642</v>
      </c>
      <c r="D285" s="223">
        <v>-0.40819133123371465</v>
      </c>
      <c r="E285" s="222">
        <v>6.7138331573389651</v>
      </c>
      <c r="F285" s="223">
        <f t="shared" si="55"/>
        <v>-0.57480881796967687</v>
      </c>
      <c r="G285" s="222">
        <v>6.860990860990861</v>
      </c>
      <c r="H285" s="223">
        <f t="shared" si="55"/>
        <v>0.14715770365189584</v>
      </c>
      <c r="I285" s="222">
        <v>7.4090121317157713</v>
      </c>
      <c r="J285" s="223">
        <f t="shared" si="55"/>
        <v>0.54802127072491036</v>
      </c>
      <c r="K285" s="222">
        <v>6.9926766752105456</v>
      </c>
      <c r="L285" s="223">
        <f t="shared" si="56"/>
        <v>-0.41633545650522574</v>
      </c>
      <c r="M285" s="222">
        <v>8.0738636363636367</v>
      </c>
      <c r="N285" s="223">
        <v>0.87039141414141419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3FCF6-0BE0-474E-BD5A-664576522D89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7.5032095478103749</v>
      </c>
      <c r="D9" s="221">
        <v>-0.41634465685021294</v>
      </c>
      <c r="E9" s="220">
        <v>4.2534147517274628</v>
      </c>
      <c r="F9" s="221">
        <f t="shared" ref="F9:J21" si="0">IFERROR(E9-C9,"-")</f>
        <v>-3.2497947960829121</v>
      </c>
      <c r="G9" s="220">
        <v>7.3644056930375692</v>
      </c>
      <c r="H9" s="221">
        <f t="shared" si="0"/>
        <v>3.1109909413101065</v>
      </c>
      <c r="I9" s="220">
        <v>7.2885726989773234</v>
      </c>
      <c r="J9" s="221">
        <f t="shared" si="0"/>
        <v>-7.5832994060245795E-2</v>
      </c>
      <c r="K9" s="220">
        <v>7.65598233995585</v>
      </c>
      <c r="L9" s="221">
        <f t="shared" ref="L9:L21" si="1">IFERROR(K9-I9,"-")</f>
        <v>0.36740964097852657</v>
      </c>
      <c r="M9" s="220">
        <v>7.5436789772727275</v>
      </c>
      <c r="N9" s="221">
        <f t="shared" ref="N9:N12" si="2">IFERROR(M9-K9,"-")</f>
        <v>-0.11230336268312247</v>
      </c>
    </row>
    <row r="10" spans="1:15" x14ac:dyDescent="0.25">
      <c r="A10" s="1" t="s">
        <v>74</v>
      </c>
      <c r="B10" s="145" t="s">
        <v>75</v>
      </c>
      <c r="C10" s="220">
        <v>7.7170021872070702</v>
      </c>
      <c r="D10" s="221">
        <v>0.18300645293042272</v>
      </c>
      <c r="E10" s="220">
        <v>3.6048685491723464</v>
      </c>
      <c r="F10" s="221">
        <f t="shared" si="0"/>
        <v>-4.1121336380347238</v>
      </c>
      <c r="G10" s="220">
        <v>6.5212775777716239</v>
      </c>
      <c r="H10" s="221">
        <f t="shared" si="0"/>
        <v>2.9164090285992774</v>
      </c>
      <c r="I10" s="220">
        <v>6.7735424066533829</v>
      </c>
      <c r="J10" s="221">
        <f t="shared" si="0"/>
        <v>0.25226482888175905</v>
      </c>
      <c r="K10" s="220">
        <v>6.9712386605911121</v>
      </c>
      <c r="L10" s="221">
        <f t="shared" si="1"/>
        <v>0.19769625393772916</v>
      </c>
      <c r="M10" s="220">
        <v>7.2220742967575688</v>
      </c>
      <c r="N10" s="221">
        <f t="shared" si="2"/>
        <v>0.25083563616645677</v>
      </c>
    </row>
    <row r="11" spans="1:15" x14ac:dyDescent="0.25">
      <c r="A11" s="1" t="s">
        <v>76</v>
      </c>
      <c r="B11" s="145" t="s">
        <v>77</v>
      </c>
      <c r="C11" s="220">
        <v>9.2506486181613088</v>
      </c>
      <c r="D11" s="221">
        <v>2.2028171886796724</v>
      </c>
      <c r="E11" s="220">
        <v>4.0907075558839834</v>
      </c>
      <c r="F11" s="221">
        <f t="shared" si="0"/>
        <v>-5.1599410622773254</v>
      </c>
      <c r="G11" s="220">
        <v>6.6980792586928164</v>
      </c>
      <c r="H11" s="221">
        <f t="shared" si="0"/>
        <v>2.607371702808833</v>
      </c>
      <c r="I11" s="220">
        <v>6.7377011388261332</v>
      </c>
      <c r="J11" s="221">
        <f t="shared" si="0"/>
        <v>3.96218801333168E-2</v>
      </c>
      <c r="K11" s="220">
        <v>6.4654920309986839</v>
      </c>
      <c r="L11" s="221">
        <f t="shared" si="1"/>
        <v>-0.27220910782744934</v>
      </c>
      <c r="M11" s="220">
        <v>6.9178930739170204</v>
      </c>
      <c r="N11" s="221">
        <f t="shared" si="2"/>
        <v>0.45240104291833649</v>
      </c>
    </row>
    <row r="12" spans="1:15" x14ac:dyDescent="0.25">
      <c r="A12" s="1" t="s">
        <v>78</v>
      </c>
      <c r="B12" s="145" t="s">
        <v>79</v>
      </c>
      <c r="C12" s="220" t="s">
        <v>250</v>
      </c>
      <c r="D12" s="221" t="s">
        <v>250</v>
      </c>
      <c r="E12" s="220">
        <v>3.4268915364381867</v>
      </c>
      <c r="F12" s="221" t="str">
        <f t="shared" si="0"/>
        <v>-</v>
      </c>
      <c r="G12" s="220">
        <v>6.3827739181384446</v>
      </c>
      <c r="H12" s="221">
        <f t="shared" si="0"/>
        <v>2.955882381700258</v>
      </c>
      <c r="I12" s="220">
        <v>6.1673905637881115</v>
      </c>
      <c r="J12" s="221">
        <f t="shared" si="0"/>
        <v>-0.21538335435033318</v>
      </c>
      <c r="K12" s="220">
        <v>6.965188020716055</v>
      </c>
      <c r="L12" s="221">
        <f t="shared" si="1"/>
        <v>0.79779745692794357</v>
      </c>
      <c r="M12" s="220">
        <v>6.8137684550908393</v>
      </c>
      <c r="N12" s="221">
        <f t="shared" si="2"/>
        <v>-0.15141956562521575</v>
      </c>
    </row>
    <row r="13" spans="1:15" x14ac:dyDescent="0.25">
      <c r="A13" s="1" t="s">
        <v>80</v>
      </c>
      <c r="B13" s="145" t="s">
        <v>81</v>
      </c>
      <c r="C13" s="220" t="s">
        <v>250</v>
      </c>
      <c r="D13" s="221" t="s">
        <v>250</v>
      </c>
      <c r="E13" s="220">
        <v>3.5315843470614099</v>
      </c>
      <c r="F13" s="221" t="str">
        <f t="shared" si="0"/>
        <v>-</v>
      </c>
      <c r="G13" s="220">
        <v>6.2174707421855713</v>
      </c>
      <c r="H13" s="221">
        <f t="shared" si="0"/>
        <v>2.6858863951241614</v>
      </c>
      <c r="I13" s="220">
        <v>6.5183552234649831</v>
      </c>
      <c r="J13" s="221">
        <f t="shared" si="0"/>
        <v>0.30088448127941181</v>
      </c>
      <c r="K13" s="220">
        <v>6.820077615250117</v>
      </c>
      <c r="L13" s="221">
        <f t="shared" si="1"/>
        <v>0.30172239178513394</v>
      </c>
      <c r="M13" s="220"/>
      <c r="N13" s="221"/>
    </row>
    <row r="14" spans="1:15" x14ac:dyDescent="0.25">
      <c r="A14" s="1" t="s">
        <v>82</v>
      </c>
      <c r="B14" s="145" t="s">
        <v>83</v>
      </c>
      <c r="C14" s="220" t="s">
        <v>250</v>
      </c>
      <c r="D14" s="221" t="s">
        <v>250</v>
      </c>
      <c r="E14" s="220">
        <v>4.9431877958968959</v>
      </c>
      <c r="F14" s="221" t="str">
        <f t="shared" si="0"/>
        <v>-</v>
      </c>
      <c r="G14" s="220">
        <v>7.000953086942709</v>
      </c>
      <c r="H14" s="221">
        <f t="shared" si="0"/>
        <v>2.0577652910458131</v>
      </c>
      <c r="I14" s="220">
        <v>6.7547590790410634</v>
      </c>
      <c r="J14" s="221">
        <f t="shared" si="0"/>
        <v>-0.24619400790164558</v>
      </c>
      <c r="K14" s="220">
        <v>6.8785517271573049</v>
      </c>
      <c r="L14" s="221">
        <f t="shared" si="1"/>
        <v>0.12379264811624147</v>
      </c>
      <c r="M14" s="220"/>
      <c r="N14" s="221"/>
    </row>
    <row r="15" spans="1:15" x14ac:dyDescent="0.25">
      <c r="A15" s="1" t="s">
        <v>84</v>
      </c>
      <c r="B15" s="145" t="s">
        <v>85</v>
      </c>
      <c r="C15" s="220" t="s">
        <v>250</v>
      </c>
      <c r="D15" s="221" t="s">
        <v>250</v>
      </c>
      <c r="E15" s="220">
        <v>5.9776886192386733</v>
      </c>
      <c r="F15" s="221" t="str">
        <f t="shared" si="0"/>
        <v>-</v>
      </c>
      <c r="G15" s="220">
        <v>6.9023408766388297</v>
      </c>
      <c r="H15" s="221">
        <f t="shared" si="0"/>
        <v>0.92465225740015633</v>
      </c>
      <c r="I15" s="220">
        <v>6.8557834898665346</v>
      </c>
      <c r="J15" s="221">
        <f t="shared" si="0"/>
        <v>-4.655738677229504E-2</v>
      </c>
      <c r="K15" s="220">
        <v>6.9805567830313739</v>
      </c>
      <c r="L15" s="221">
        <f t="shared" si="1"/>
        <v>0.12477329316483932</v>
      </c>
      <c r="M15" s="220"/>
      <c r="N15" s="221"/>
    </row>
    <row r="16" spans="1:15" x14ac:dyDescent="0.25">
      <c r="A16" s="1" t="s">
        <v>86</v>
      </c>
      <c r="B16" s="145" t="s">
        <v>87</v>
      </c>
      <c r="C16" s="220">
        <v>4.5515607371192175</v>
      </c>
      <c r="D16" s="221">
        <v>-2.8081057811534764</v>
      </c>
      <c r="E16" s="220">
        <v>5.1992433795712483</v>
      </c>
      <c r="F16" s="221">
        <f t="shared" si="0"/>
        <v>0.64768264245203078</v>
      </c>
      <c r="G16" s="220">
        <v>7.2397501926274384</v>
      </c>
      <c r="H16" s="221">
        <f t="shared" si="0"/>
        <v>2.0405068130561901</v>
      </c>
      <c r="I16" s="220">
        <v>7.1337124926456168</v>
      </c>
      <c r="J16" s="221">
        <f t="shared" si="0"/>
        <v>-0.10603769998182155</v>
      </c>
      <c r="K16" s="220">
        <v>7.0900904459101861</v>
      </c>
      <c r="L16" s="221">
        <f t="shared" si="1"/>
        <v>-4.3622046735430686E-2</v>
      </c>
      <c r="M16" s="220"/>
      <c r="N16" s="221"/>
    </row>
    <row r="17" spans="1:15" x14ac:dyDescent="0.25">
      <c r="A17" s="1" t="s">
        <v>88</v>
      </c>
      <c r="B17" s="145" t="s">
        <v>89</v>
      </c>
      <c r="C17" s="220">
        <v>4.0015720524017464</v>
      </c>
      <c r="D17" s="221">
        <v>-3.4080175453227559</v>
      </c>
      <c r="E17" s="220">
        <v>5.8313355603589443</v>
      </c>
      <c r="F17" s="221">
        <f t="shared" si="0"/>
        <v>1.8297635079571979</v>
      </c>
      <c r="G17" s="220">
        <v>6.7605067064083455</v>
      </c>
      <c r="H17" s="221">
        <f t="shared" si="0"/>
        <v>0.92917114604940121</v>
      </c>
      <c r="I17" s="220">
        <v>6.8220845019451737</v>
      </c>
      <c r="J17" s="221">
        <f t="shared" si="0"/>
        <v>6.1577795536828184E-2</v>
      </c>
      <c r="K17" s="220">
        <v>6.8866018317439339</v>
      </c>
      <c r="L17" s="221">
        <f t="shared" si="1"/>
        <v>6.4517329798760237E-2</v>
      </c>
      <c r="M17" s="220"/>
      <c r="N17" s="221"/>
    </row>
    <row r="18" spans="1:15" x14ac:dyDescent="0.25">
      <c r="A18" s="1" t="s">
        <v>90</v>
      </c>
      <c r="B18" s="145" t="s">
        <v>91</v>
      </c>
      <c r="C18" s="220">
        <v>3.6523630907726932</v>
      </c>
      <c r="D18" s="221">
        <v>-3.4295121010880272</v>
      </c>
      <c r="E18" s="220">
        <v>5.9282195332757128</v>
      </c>
      <c r="F18" s="221">
        <f t="shared" si="0"/>
        <v>2.2758564425030197</v>
      </c>
      <c r="G18" s="220">
        <v>6.9025843149549875</v>
      </c>
      <c r="H18" s="221">
        <f t="shared" si="0"/>
        <v>0.97436478167927465</v>
      </c>
      <c r="I18" s="220">
        <v>6.8264086055904345</v>
      </c>
      <c r="J18" s="221">
        <f t="shared" si="0"/>
        <v>-7.6175709364552979E-2</v>
      </c>
      <c r="K18" s="220">
        <v>6.499798836911598</v>
      </c>
      <c r="L18" s="221">
        <f t="shared" si="1"/>
        <v>-0.32660976867883651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6.220779220779221</v>
      </c>
      <c r="D19" s="221">
        <v>-1.2079309678614418</v>
      </c>
      <c r="E19" s="220">
        <v>6.9308398023994355</v>
      </c>
      <c r="F19" s="221">
        <f t="shared" si="0"/>
        <v>0.71006058162021457</v>
      </c>
      <c r="G19" s="220">
        <v>7.2594999762797094</v>
      </c>
      <c r="H19" s="221">
        <f t="shared" si="0"/>
        <v>0.32866017388027391</v>
      </c>
      <c r="I19" s="220">
        <v>6.7909695542611646</v>
      </c>
      <c r="J19" s="221">
        <f t="shared" si="0"/>
        <v>-0.46853042201854489</v>
      </c>
      <c r="K19" s="220">
        <v>6.9614775499721784</v>
      </c>
      <c r="L19" s="221">
        <f t="shared" si="1"/>
        <v>0.17050799571101383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5.3013895543842837</v>
      </c>
      <c r="D20" s="221">
        <v>-1.8246712828427594</v>
      </c>
      <c r="E20" s="220">
        <v>6.2279114435907807</v>
      </c>
      <c r="F20" s="221">
        <f t="shared" si="0"/>
        <v>0.92652188920649703</v>
      </c>
      <c r="G20" s="220">
        <v>6.7056474124973162</v>
      </c>
      <c r="H20" s="221">
        <f t="shared" si="0"/>
        <v>0.47773596890653547</v>
      </c>
      <c r="I20" s="220">
        <v>6.5663159638803741</v>
      </c>
      <c r="J20" s="221">
        <f t="shared" si="0"/>
        <v>-0.13933144861694213</v>
      </c>
      <c r="K20" s="220">
        <v>6.8930442249892661</v>
      </c>
      <c r="L20" s="221">
        <f t="shared" si="1"/>
        <v>0.32672826110889197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6.3173322576307651</v>
      </c>
      <c r="D21" s="223">
        <v>-1.1030430860612865</v>
      </c>
      <c r="E21" s="222">
        <v>5.5219885141008653</v>
      </c>
      <c r="F21" s="223">
        <f t="shared" si="0"/>
        <v>-0.79534374352989978</v>
      </c>
      <c r="G21" s="222">
        <v>6.81836284648623</v>
      </c>
      <c r="H21" s="223">
        <f t="shared" si="0"/>
        <v>1.2963743323853647</v>
      </c>
      <c r="I21" s="222">
        <v>6.7723569064660403</v>
      </c>
      <c r="J21" s="223">
        <f t="shared" si="0"/>
        <v>-4.6005940020189762E-2</v>
      </c>
      <c r="K21" s="222">
        <v>6.910044821236232</v>
      </c>
      <c r="L21" s="223">
        <f t="shared" si="1"/>
        <v>0.13768791477019171</v>
      </c>
      <c r="M21" s="222">
        <v>7.1185284352575771</v>
      </c>
      <c r="N21" s="223">
        <v>0.13127133044336325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7.1722886288253331</v>
      </c>
      <c r="D31" s="221">
        <v>-0.87553624568665711</v>
      </c>
      <c r="E31" s="220">
        <v>4.0495641770637496</v>
      </c>
      <c r="F31" s="221">
        <f t="shared" ref="F31:J43" si="3">IFERROR(E31-C31,"-")</f>
        <v>-3.1227244517615835</v>
      </c>
      <c r="G31" s="220">
        <v>7.4232942910967319</v>
      </c>
      <c r="H31" s="221">
        <f t="shared" si="3"/>
        <v>3.3737301140329823</v>
      </c>
      <c r="I31" s="220">
        <v>7.3121399847842623</v>
      </c>
      <c r="J31" s="221">
        <f t="shared" si="3"/>
        <v>-0.11115430631246959</v>
      </c>
      <c r="K31" s="220">
        <v>7.7830106115304671</v>
      </c>
      <c r="L31" s="221">
        <f t="shared" ref="L31:L43" si="4">IFERROR(K31-I31,"-")</f>
        <v>0.47087062674620483</v>
      </c>
      <c r="M31" s="220">
        <v>7.6305019305019304</v>
      </c>
      <c r="N31" s="221">
        <f>IFERROR(M31-K31,"-")</f>
        <v>-0.15250868102853676</v>
      </c>
    </row>
    <row r="32" spans="1:15" x14ac:dyDescent="0.25">
      <c r="B32" s="145" t="s">
        <v>75</v>
      </c>
      <c r="C32" s="220">
        <v>7.7980511144824369</v>
      </c>
      <c r="D32" s="221">
        <v>0.24538060109288207</v>
      </c>
      <c r="E32" s="220">
        <v>3.3648678658671995</v>
      </c>
      <c r="F32" s="221">
        <f t="shared" si="3"/>
        <v>-4.4331832486152374</v>
      </c>
      <c r="G32" s="220">
        <v>6.4787005649717511</v>
      </c>
      <c r="H32" s="221">
        <f t="shared" si="3"/>
        <v>3.1138326991045515</v>
      </c>
      <c r="I32" s="220">
        <v>6.7495257166947722</v>
      </c>
      <c r="J32" s="221">
        <f t="shared" si="3"/>
        <v>0.27082515172302113</v>
      </c>
      <c r="K32" s="220">
        <v>7.0446694460988688</v>
      </c>
      <c r="L32" s="221">
        <f t="shared" si="4"/>
        <v>0.29514372940409661</v>
      </c>
      <c r="M32" s="220">
        <v>7.1990871891721753</v>
      </c>
      <c r="N32" s="221">
        <f t="shared" ref="N32:N34" si="5">IFERROR(M32-K32,"-")</f>
        <v>0.15441774307330647</v>
      </c>
    </row>
    <row r="33" spans="2:15" x14ac:dyDescent="0.25">
      <c r="B33" s="145" t="s">
        <v>77</v>
      </c>
      <c r="C33" s="220">
        <v>9.5442463533225279</v>
      </c>
      <c r="D33" s="221">
        <v>2.2861546909714141</v>
      </c>
      <c r="E33" s="220">
        <v>3.9265434880576837</v>
      </c>
      <c r="F33" s="221">
        <f t="shared" si="3"/>
        <v>-5.6177028652648442</v>
      </c>
      <c r="G33" s="220">
        <v>6.8313158042902993</v>
      </c>
      <c r="H33" s="221">
        <f t="shared" si="3"/>
        <v>2.9047723162326156</v>
      </c>
      <c r="I33" s="220">
        <v>6.7355343379730819</v>
      </c>
      <c r="J33" s="221">
        <f t="shared" si="3"/>
        <v>-9.5781466317217401E-2</v>
      </c>
      <c r="K33" s="220">
        <v>6.5830399855582638</v>
      </c>
      <c r="L33" s="221">
        <f t="shared" si="4"/>
        <v>-0.15249435241481812</v>
      </c>
      <c r="M33" s="220">
        <v>6.8430692311616754</v>
      </c>
      <c r="N33" s="221">
        <f t="shared" si="5"/>
        <v>0.26002924560341167</v>
      </c>
    </row>
    <row r="34" spans="2:15" x14ac:dyDescent="0.25">
      <c r="B34" s="145" t="s">
        <v>79</v>
      </c>
      <c r="C34" s="220" t="s">
        <v>250</v>
      </c>
      <c r="D34" s="221" t="s">
        <v>250</v>
      </c>
      <c r="E34" s="220">
        <v>3.1638516792855755</v>
      </c>
      <c r="F34" s="221" t="str">
        <f t="shared" si="3"/>
        <v>-</v>
      </c>
      <c r="G34" s="220">
        <v>6.5079556291723133</v>
      </c>
      <c r="H34" s="221">
        <f t="shared" si="3"/>
        <v>3.3441039498867378</v>
      </c>
      <c r="I34" s="220">
        <v>6.2256879784812744</v>
      </c>
      <c r="J34" s="221">
        <f t="shared" si="3"/>
        <v>-0.28226765069103887</v>
      </c>
      <c r="K34" s="220">
        <v>7.0874621376027696</v>
      </c>
      <c r="L34" s="221">
        <f t="shared" si="4"/>
        <v>0.86177415912149513</v>
      </c>
      <c r="M34" s="220">
        <v>6.8284109816971714</v>
      </c>
      <c r="N34" s="221">
        <f t="shared" si="5"/>
        <v>-0.25905115590559813</v>
      </c>
    </row>
    <row r="35" spans="2:15" x14ac:dyDescent="0.25">
      <c r="B35" s="145" t="s">
        <v>81</v>
      </c>
      <c r="C35" s="220" t="s">
        <v>250</v>
      </c>
      <c r="D35" s="221" t="s">
        <v>250</v>
      </c>
      <c r="E35" s="220">
        <v>3.4084800302858222</v>
      </c>
      <c r="F35" s="221" t="str">
        <f t="shared" si="3"/>
        <v>-</v>
      </c>
      <c r="G35" s="220">
        <v>6.3496859616363945</v>
      </c>
      <c r="H35" s="221">
        <f t="shared" si="3"/>
        <v>2.9412059313505723</v>
      </c>
      <c r="I35" s="220">
        <v>6.6629379024337005</v>
      </c>
      <c r="J35" s="221">
        <f t="shared" si="3"/>
        <v>0.31325194079730601</v>
      </c>
      <c r="K35" s="220">
        <v>7.071705031574659</v>
      </c>
      <c r="L35" s="221">
        <f t="shared" si="4"/>
        <v>0.40876712914095847</v>
      </c>
      <c r="M35" s="220"/>
      <c r="N35" s="221"/>
    </row>
    <row r="36" spans="2:15" x14ac:dyDescent="0.25">
      <c r="B36" s="145" t="s">
        <v>83</v>
      </c>
      <c r="C36" s="220" t="s">
        <v>250</v>
      </c>
      <c r="D36" s="221" t="s">
        <v>250</v>
      </c>
      <c r="E36" s="220">
        <v>5.217721518987342</v>
      </c>
      <c r="F36" s="221" t="str">
        <f t="shared" si="3"/>
        <v>-</v>
      </c>
      <c r="G36" s="220">
        <v>7.3215162773125115</v>
      </c>
      <c r="H36" s="221">
        <f t="shared" si="3"/>
        <v>2.1037947583251695</v>
      </c>
      <c r="I36" s="220">
        <v>6.9370747342968002</v>
      </c>
      <c r="J36" s="221">
        <f t="shared" si="3"/>
        <v>-0.38444154301571132</v>
      </c>
      <c r="K36" s="220">
        <v>7.119649250246459</v>
      </c>
      <c r="L36" s="221">
        <f t="shared" si="4"/>
        <v>0.18257451594965879</v>
      </c>
      <c r="M36" s="220"/>
      <c r="N36" s="221"/>
    </row>
    <row r="37" spans="2:15" x14ac:dyDescent="0.25">
      <c r="B37" s="145" t="s">
        <v>85</v>
      </c>
      <c r="C37" s="220" t="s">
        <v>250</v>
      </c>
      <c r="D37" s="221" t="s">
        <v>250</v>
      </c>
      <c r="E37" s="220">
        <v>5.9580014482259234</v>
      </c>
      <c r="F37" s="221" t="str">
        <f t="shared" si="3"/>
        <v>-</v>
      </c>
      <c r="G37" s="220">
        <v>7.2865069625993701</v>
      </c>
      <c r="H37" s="221">
        <f t="shared" si="3"/>
        <v>1.3285055143734468</v>
      </c>
      <c r="I37" s="220">
        <v>6.9112867374660407</v>
      </c>
      <c r="J37" s="221">
        <f t="shared" si="3"/>
        <v>-0.37522022513332942</v>
      </c>
      <c r="K37" s="220">
        <v>7.1540335151987531</v>
      </c>
      <c r="L37" s="221">
        <f t="shared" si="4"/>
        <v>0.24274677773271236</v>
      </c>
      <c r="M37" s="220"/>
      <c r="N37" s="221"/>
    </row>
    <row r="38" spans="2:15" x14ac:dyDescent="0.25">
      <c r="B38" s="145" t="s">
        <v>87</v>
      </c>
      <c r="C38" s="220">
        <v>4.5153065649119766</v>
      </c>
      <c r="D38" s="221">
        <v>-2.8611240796310389</v>
      </c>
      <c r="E38" s="220">
        <v>5.031186868686869</v>
      </c>
      <c r="F38" s="221">
        <f t="shared" si="3"/>
        <v>0.51588030377489247</v>
      </c>
      <c r="G38" s="220">
        <v>7.3807104118825428</v>
      </c>
      <c r="H38" s="221">
        <f t="shared" si="3"/>
        <v>2.3495235431956738</v>
      </c>
      <c r="I38" s="220">
        <v>7.3794321023981171</v>
      </c>
      <c r="J38" s="221">
        <f t="shared" si="3"/>
        <v>-1.2783094844257548E-3</v>
      </c>
      <c r="K38" s="220">
        <v>7.2201022146507663</v>
      </c>
      <c r="L38" s="221">
        <f t="shared" si="4"/>
        <v>-0.1593298877473508</v>
      </c>
      <c r="M38" s="220"/>
      <c r="N38" s="221"/>
    </row>
    <row r="39" spans="2:15" x14ac:dyDescent="0.25">
      <c r="B39" s="145" t="s">
        <v>89</v>
      </c>
      <c r="C39" s="220">
        <v>3.9986810287975381</v>
      </c>
      <c r="D39" s="221">
        <v>-3.4416486738812964</v>
      </c>
      <c r="E39" s="220">
        <v>5.8902299289588269</v>
      </c>
      <c r="F39" s="221">
        <f t="shared" si="3"/>
        <v>1.8915489001612888</v>
      </c>
      <c r="G39" s="220">
        <v>6.9096228868660594</v>
      </c>
      <c r="H39" s="221">
        <f t="shared" si="3"/>
        <v>1.0193929579072325</v>
      </c>
      <c r="I39" s="220">
        <v>6.9975186104218361</v>
      </c>
      <c r="J39" s="221">
        <f t="shared" si="3"/>
        <v>8.7895723555776684E-2</v>
      </c>
      <c r="K39" s="220">
        <v>7.0984699200185464</v>
      </c>
      <c r="L39" s="221">
        <f t="shared" si="4"/>
        <v>0.10095130959671028</v>
      </c>
      <c r="M39" s="220"/>
      <c r="N39" s="221"/>
    </row>
    <row r="40" spans="2:15" x14ac:dyDescent="0.25">
      <c r="B40" s="145" t="s">
        <v>91</v>
      </c>
      <c r="C40" s="220">
        <v>3.5746102449888641</v>
      </c>
      <c r="D40" s="221">
        <v>-3.6582917882828547</v>
      </c>
      <c r="E40" s="220">
        <v>5.9594374235629841</v>
      </c>
      <c r="F40" s="221">
        <f t="shared" si="3"/>
        <v>2.38482717857412</v>
      </c>
      <c r="G40" s="220">
        <v>6.9936959076824445</v>
      </c>
      <c r="H40" s="221">
        <f t="shared" si="3"/>
        <v>1.0342584841194604</v>
      </c>
      <c r="I40" s="220">
        <v>6.9798752558230195</v>
      </c>
      <c r="J40" s="221">
        <f t="shared" si="3"/>
        <v>-1.3820651859425048E-2</v>
      </c>
      <c r="K40" s="220">
        <v>6.6309703145768717</v>
      </c>
      <c r="L40" s="221">
        <f t="shared" si="4"/>
        <v>-0.34890494124614779</v>
      </c>
      <c r="M40" s="220"/>
      <c r="N40" s="221"/>
    </row>
    <row r="41" spans="2:15" x14ac:dyDescent="0.25">
      <c r="B41" s="145" t="s">
        <v>93</v>
      </c>
      <c r="C41" s="220">
        <v>6.106996819627442</v>
      </c>
      <c r="D41" s="221">
        <v>-1.4409483858520105</v>
      </c>
      <c r="E41" s="220">
        <v>6.9410620974602013</v>
      </c>
      <c r="F41" s="221">
        <f t="shared" si="3"/>
        <v>0.8340652778327593</v>
      </c>
      <c r="G41" s="220">
        <v>7.5262712888029952</v>
      </c>
      <c r="H41" s="221">
        <f t="shared" si="3"/>
        <v>0.58520919134279392</v>
      </c>
      <c r="I41" s="220">
        <v>6.7701183875318449</v>
      </c>
      <c r="J41" s="221">
        <f t="shared" si="3"/>
        <v>-0.75615290127115031</v>
      </c>
      <c r="K41" s="220">
        <v>7.0974414220307027</v>
      </c>
      <c r="L41" s="221">
        <f t="shared" si="4"/>
        <v>0.3273230344988578</v>
      </c>
      <c r="M41" s="220"/>
      <c r="N41" s="221"/>
    </row>
    <row r="42" spans="2:15" x14ac:dyDescent="0.25">
      <c r="B42" s="145" t="s">
        <v>95</v>
      </c>
      <c r="C42" s="220">
        <v>5.2586779911373709</v>
      </c>
      <c r="D42" s="221">
        <v>-2.0825300625539045</v>
      </c>
      <c r="E42" s="220">
        <v>6.2516087926091108</v>
      </c>
      <c r="F42" s="221">
        <f t="shared" si="3"/>
        <v>0.99293080147173995</v>
      </c>
      <c r="G42" s="220">
        <v>6.8146903504560727</v>
      </c>
      <c r="H42" s="221">
        <f t="shared" si="3"/>
        <v>0.5630815578469619</v>
      </c>
      <c r="I42" s="220">
        <v>6.5663884479492038</v>
      </c>
      <c r="J42" s="221">
        <f t="shared" si="3"/>
        <v>-0.2483019025068689</v>
      </c>
      <c r="K42" s="220">
        <v>7.0378726397229885</v>
      </c>
      <c r="L42" s="221">
        <f t="shared" si="4"/>
        <v>0.47148419177378464</v>
      </c>
      <c r="M42" s="220"/>
      <c r="N42" s="221"/>
    </row>
    <row r="43" spans="2:15" ht="15.75" x14ac:dyDescent="0.25">
      <c r="B43" s="148" t="s">
        <v>32</v>
      </c>
      <c r="C43" s="222">
        <v>6.1436409624489263</v>
      </c>
      <c r="D43" s="223">
        <v>-1.5301397799910923</v>
      </c>
      <c r="E43" s="222">
        <v>5.4757354833176084</v>
      </c>
      <c r="F43" s="223">
        <f t="shared" si="3"/>
        <v>-0.66790547913131793</v>
      </c>
      <c r="G43" s="222">
        <v>6.9692850855190303</v>
      </c>
      <c r="H43" s="223">
        <f t="shared" si="3"/>
        <v>1.4935496022014219</v>
      </c>
      <c r="I43" s="222">
        <v>6.8539201732403097</v>
      </c>
      <c r="J43" s="223">
        <f t="shared" si="3"/>
        <v>-0.11536491227872059</v>
      </c>
      <c r="K43" s="222">
        <v>7.063027169075573</v>
      </c>
      <c r="L43" s="223">
        <f t="shared" si="4"/>
        <v>0.20910699583526338</v>
      </c>
      <c r="M43" s="222">
        <v>7.1164090759618546</v>
      </c>
      <c r="N43" s="223">
        <v>2.0387527072179168E-2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6.6858373639661428</v>
      </c>
      <c r="D53" s="221">
        <v>-1.3342627393150197</v>
      </c>
      <c r="E53" s="220" t="s">
        <v>250</v>
      </c>
      <c r="F53" s="221" t="str">
        <f t="shared" ref="F53:J65" si="6">IFERROR(E53-C53,"-")</f>
        <v>-</v>
      </c>
      <c r="G53" s="220">
        <v>7.9259781077273219</v>
      </c>
      <c r="H53" s="221" t="str">
        <f t="shared" si="6"/>
        <v>-</v>
      </c>
      <c r="I53" s="220">
        <v>7.5696016069635084</v>
      </c>
      <c r="J53" s="221">
        <f t="shared" si="6"/>
        <v>-0.35637650076381355</v>
      </c>
      <c r="K53" s="220">
        <v>7.9239933119687889</v>
      </c>
      <c r="L53" s="221">
        <f t="shared" ref="L53:L65" si="7">IFERROR(K53-I53,"-")</f>
        <v>0.3543917050052805</v>
      </c>
      <c r="M53" s="220">
        <v>7.7086852477477477</v>
      </c>
      <c r="N53" s="221">
        <f>IFERROR(M53-K53,"-")</f>
        <v>-0.21530806422104121</v>
      </c>
    </row>
    <row r="54" spans="1:15" x14ac:dyDescent="0.25">
      <c r="A54" s="1"/>
      <c r="B54" s="145" t="s">
        <v>75</v>
      </c>
      <c r="C54" s="220">
        <v>7.6288147622427251</v>
      </c>
      <c r="D54" s="221">
        <v>-0.22527807205583095</v>
      </c>
      <c r="E54" s="220" t="s">
        <v>250</v>
      </c>
      <c r="F54" s="221" t="str">
        <f t="shared" si="6"/>
        <v>-</v>
      </c>
      <c r="G54" s="220">
        <v>6.6174134790528232</v>
      </c>
      <c r="H54" s="221" t="str">
        <f t="shared" si="6"/>
        <v>-</v>
      </c>
      <c r="I54" s="220">
        <v>7.1070247129791788</v>
      </c>
      <c r="J54" s="221">
        <f t="shared" si="6"/>
        <v>0.48961123392635564</v>
      </c>
      <c r="K54" s="220">
        <v>7.2324605998983227</v>
      </c>
      <c r="L54" s="221">
        <f t="shared" si="7"/>
        <v>0.12543588691914387</v>
      </c>
      <c r="M54" s="220">
        <v>7.367411718026716</v>
      </c>
      <c r="N54" s="221">
        <f t="shared" ref="N54:N56" si="8">IFERROR(M54-K54,"-")</f>
        <v>0.13495111812839333</v>
      </c>
    </row>
    <row r="55" spans="1:15" x14ac:dyDescent="0.25">
      <c r="A55" s="1"/>
      <c r="B55" s="145" t="s">
        <v>77</v>
      </c>
      <c r="C55" s="220">
        <v>8.848810437452034</v>
      </c>
      <c r="D55" s="221">
        <v>1.4140643511595563</v>
      </c>
      <c r="E55" s="220" t="s">
        <v>250</v>
      </c>
      <c r="F55" s="221" t="str">
        <f t="shared" si="6"/>
        <v>-</v>
      </c>
      <c r="G55" s="220">
        <v>6.8081226387678004</v>
      </c>
      <c r="H55" s="221" t="str">
        <f t="shared" si="6"/>
        <v>-</v>
      </c>
      <c r="I55" s="220">
        <v>7.0281066163120052</v>
      </c>
      <c r="J55" s="221">
        <f t="shared" si="6"/>
        <v>0.21998397754420473</v>
      </c>
      <c r="K55" s="220">
        <v>6.6665713795666344</v>
      </c>
      <c r="L55" s="221">
        <f t="shared" si="7"/>
        <v>-0.3615352367453708</v>
      </c>
      <c r="M55" s="220">
        <v>7.0097489486427937</v>
      </c>
      <c r="N55" s="221">
        <f t="shared" si="8"/>
        <v>0.34317756907615937</v>
      </c>
    </row>
    <row r="56" spans="1:15" x14ac:dyDescent="0.25">
      <c r="A56" s="1"/>
      <c r="B56" s="145" t="s">
        <v>79</v>
      </c>
      <c r="C56" s="220" t="s">
        <v>250</v>
      </c>
      <c r="D56" s="221" t="s">
        <v>250</v>
      </c>
      <c r="E56" s="220" t="s">
        <v>250</v>
      </c>
      <c r="F56" s="221" t="str">
        <f t="shared" si="6"/>
        <v>-</v>
      </c>
      <c r="G56" s="220">
        <v>6.5498000499875033</v>
      </c>
      <c r="H56" s="221" t="str">
        <f t="shared" si="6"/>
        <v>-</v>
      </c>
      <c r="I56" s="220">
        <v>6.4091439688715957</v>
      </c>
      <c r="J56" s="221">
        <f t="shared" si="6"/>
        <v>-0.14065608111590766</v>
      </c>
      <c r="K56" s="220">
        <v>7.219209496829893</v>
      </c>
      <c r="L56" s="221">
        <f t="shared" si="7"/>
        <v>0.81006552795829734</v>
      </c>
      <c r="M56" s="220">
        <v>6.8985964460468709</v>
      </c>
      <c r="N56" s="221">
        <f t="shared" si="8"/>
        <v>-0.32061305078302205</v>
      </c>
    </row>
    <row r="57" spans="1:15" x14ac:dyDescent="0.25">
      <c r="A57" s="1"/>
      <c r="B57" s="145" t="s">
        <v>81</v>
      </c>
      <c r="C57" s="220" t="s">
        <v>250</v>
      </c>
      <c r="D57" s="221" t="s">
        <v>250</v>
      </c>
      <c r="E57" s="220" t="s">
        <v>250</v>
      </c>
      <c r="F57" s="221" t="str">
        <f t="shared" si="6"/>
        <v>-</v>
      </c>
      <c r="G57" s="220">
        <v>6.3911605532170777</v>
      </c>
      <c r="H57" s="221" t="str">
        <f t="shared" si="6"/>
        <v>-</v>
      </c>
      <c r="I57" s="220">
        <v>6.6776628459603016</v>
      </c>
      <c r="J57" s="221">
        <f t="shared" si="6"/>
        <v>0.28650229274322392</v>
      </c>
      <c r="K57" s="220">
        <v>7.0987581312832644</v>
      </c>
      <c r="L57" s="221">
        <f t="shared" si="7"/>
        <v>0.42109528532296281</v>
      </c>
      <c r="M57" s="220"/>
      <c r="N57" s="221"/>
    </row>
    <row r="58" spans="1:15" x14ac:dyDescent="0.25">
      <c r="A58" s="1"/>
      <c r="B58" s="145" t="s">
        <v>83</v>
      </c>
      <c r="C58" s="220" t="s">
        <v>250</v>
      </c>
      <c r="D58" s="221" t="s">
        <v>250</v>
      </c>
      <c r="E58" s="220" t="s">
        <v>250</v>
      </c>
      <c r="F58" s="221" t="str">
        <f t="shared" si="6"/>
        <v>-</v>
      </c>
      <c r="G58" s="220">
        <v>7.6223715960013791</v>
      </c>
      <c r="H58" s="221" t="str">
        <f t="shared" si="6"/>
        <v>-</v>
      </c>
      <c r="I58" s="220">
        <v>7.1394742559200521</v>
      </c>
      <c r="J58" s="221">
        <f t="shared" si="6"/>
        <v>-0.48289734008132701</v>
      </c>
      <c r="K58" s="220">
        <v>7.222138964577657</v>
      </c>
      <c r="L58" s="221">
        <f t="shared" si="7"/>
        <v>8.2664708657604891E-2</v>
      </c>
      <c r="M58" s="220"/>
      <c r="N58" s="221"/>
    </row>
    <row r="59" spans="1:15" x14ac:dyDescent="0.25">
      <c r="A59" s="1"/>
      <c r="B59" s="145" t="s">
        <v>85</v>
      </c>
      <c r="C59" s="220" t="s">
        <v>250</v>
      </c>
      <c r="D59" s="221" t="s">
        <v>250</v>
      </c>
      <c r="E59" s="220">
        <v>6.5758733624454146</v>
      </c>
      <c r="F59" s="221" t="str">
        <f t="shared" si="6"/>
        <v>-</v>
      </c>
      <c r="G59" s="220">
        <v>7.7461226264676037</v>
      </c>
      <c r="H59" s="221">
        <f t="shared" si="6"/>
        <v>1.1702492640221891</v>
      </c>
      <c r="I59" s="220">
        <v>7.1045693075643159</v>
      </c>
      <c r="J59" s="221">
        <f t="shared" si="6"/>
        <v>-0.64155331890328782</v>
      </c>
      <c r="K59" s="220">
        <v>7.3560683324834271</v>
      </c>
      <c r="L59" s="221">
        <f t="shared" si="7"/>
        <v>0.25149902491911114</v>
      </c>
      <c r="M59" s="220"/>
      <c r="N59" s="221"/>
    </row>
    <row r="60" spans="1:15" x14ac:dyDescent="0.25">
      <c r="A60" s="1"/>
      <c r="B60" s="145" t="s">
        <v>87</v>
      </c>
      <c r="C60" s="220">
        <v>4.7418665400142483</v>
      </c>
      <c r="D60" s="221">
        <v>-2.2227567206840977</v>
      </c>
      <c r="E60" s="220">
        <v>5.4869713369412709</v>
      </c>
      <c r="F60" s="221">
        <f t="shared" si="6"/>
        <v>0.74510479692702258</v>
      </c>
      <c r="G60" s="220">
        <v>7.6563286361348766</v>
      </c>
      <c r="H60" s="221">
        <f t="shared" si="6"/>
        <v>2.1693572991936056</v>
      </c>
      <c r="I60" s="220">
        <v>7.7446084724005138</v>
      </c>
      <c r="J60" s="221">
        <f t="shared" si="6"/>
        <v>8.8279836265637179E-2</v>
      </c>
      <c r="K60" s="220">
        <v>7.669089242454004</v>
      </c>
      <c r="L60" s="221">
        <f t="shared" si="7"/>
        <v>-7.5519229946509725E-2</v>
      </c>
      <c r="M60" s="220"/>
      <c r="N60" s="221"/>
    </row>
    <row r="61" spans="1:15" x14ac:dyDescent="0.25">
      <c r="A61" s="1"/>
      <c r="B61" s="145" t="s">
        <v>89</v>
      </c>
      <c r="C61" s="220" t="s">
        <v>250</v>
      </c>
      <c r="D61" s="221" t="s">
        <v>250</v>
      </c>
      <c r="E61" s="220">
        <v>6.1032858936793639</v>
      </c>
      <c r="F61" s="221" t="str">
        <f t="shared" si="6"/>
        <v>-</v>
      </c>
      <c r="G61" s="220">
        <v>7.0747476304230563</v>
      </c>
      <c r="H61" s="221">
        <f t="shared" si="6"/>
        <v>0.97146173674369241</v>
      </c>
      <c r="I61" s="220">
        <v>7.0548697823760254</v>
      </c>
      <c r="J61" s="221">
        <f t="shared" si="6"/>
        <v>-1.9877848047030966E-2</v>
      </c>
      <c r="K61" s="220">
        <v>7.4543844791746858</v>
      </c>
      <c r="L61" s="221">
        <f t="shared" si="7"/>
        <v>0.39951469679866047</v>
      </c>
      <c r="M61" s="220"/>
      <c r="N61" s="221"/>
    </row>
    <row r="62" spans="1:15" x14ac:dyDescent="0.25">
      <c r="A62" s="1"/>
      <c r="B62" s="145" t="s">
        <v>91</v>
      </c>
      <c r="C62" s="220" t="s">
        <v>250</v>
      </c>
      <c r="D62" s="221" t="s">
        <v>250</v>
      </c>
      <c r="E62" s="220">
        <v>6.2974696288341496</v>
      </c>
      <c r="F62" s="221" t="str">
        <f t="shared" si="6"/>
        <v>-</v>
      </c>
      <c r="G62" s="220">
        <v>7.0171175404443851</v>
      </c>
      <c r="H62" s="221">
        <f t="shared" si="6"/>
        <v>0.71964791161023545</v>
      </c>
      <c r="I62" s="220">
        <v>7.3329767822311709</v>
      </c>
      <c r="J62" s="221">
        <f t="shared" si="6"/>
        <v>0.31585924178678582</v>
      </c>
      <c r="K62" s="220">
        <v>6.8535038932146826</v>
      </c>
      <c r="L62" s="221">
        <f t="shared" si="7"/>
        <v>-0.47947288901648832</v>
      </c>
      <c r="M62" s="220"/>
      <c r="N62" s="221"/>
    </row>
    <row r="63" spans="1:15" x14ac:dyDescent="0.25">
      <c r="A63" s="1"/>
      <c r="B63" s="145" t="s">
        <v>93</v>
      </c>
      <c r="C63" s="220" t="s">
        <v>250</v>
      </c>
      <c r="D63" s="221" t="s">
        <v>250</v>
      </c>
      <c r="E63" s="220">
        <v>7.1325370675453046</v>
      </c>
      <c r="F63" s="221" t="str">
        <f t="shared" si="6"/>
        <v>-</v>
      </c>
      <c r="G63" s="220">
        <v>7.4343215592562171</v>
      </c>
      <c r="H63" s="221">
        <f t="shared" si="6"/>
        <v>0.30178449171091248</v>
      </c>
      <c r="I63" s="220">
        <v>7.0038556349156185</v>
      </c>
      <c r="J63" s="221">
        <f t="shared" si="6"/>
        <v>-0.4304659243405986</v>
      </c>
      <c r="K63" s="220">
        <v>7.313558145989453</v>
      </c>
      <c r="L63" s="221">
        <f t="shared" si="7"/>
        <v>0.30970251107383451</v>
      </c>
      <c r="M63" s="220"/>
      <c r="N63" s="221"/>
    </row>
    <row r="64" spans="1:15" x14ac:dyDescent="0.25">
      <c r="A64" s="1"/>
      <c r="B64" s="145" t="s">
        <v>95</v>
      </c>
      <c r="C64" s="220" t="s">
        <v>250</v>
      </c>
      <c r="D64" s="221" t="s">
        <v>250</v>
      </c>
      <c r="E64" s="220">
        <v>6.3402881271733733</v>
      </c>
      <c r="F64" s="221" t="str">
        <f t="shared" si="6"/>
        <v>-</v>
      </c>
      <c r="G64" s="220">
        <v>6.6331723867936843</v>
      </c>
      <c r="H64" s="221">
        <f t="shared" si="6"/>
        <v>0.29288425962031095</v>
      </c>
      <c r="I64" s="220">
        <v>6.6860472644868887</v>
      </c>
      <c r="J64" s="221">
        <f t="shared" si="6"/>
        <v>5.2874877693204425E-2</v>
      </c>
      <c r="K64" s="220">
        <v>7.1532647919929193</v>
      </c>
      <c r="L64" s="221">
        <f t="shared" si="7"/>
        <v>0.46721752750603063</v>
      </c>
      <c r="M64" s="220"/>
      <c r="N64" s="221"/>
    </row>
    <row r="65" spans="1:15" ht="15.75" x14ac:dyDescent="0.25">
      <c r="B65" s="148" t="s">
        <v>32</v>
      </c>
      <c r="C65" s="222" t="s">
        <v>250</v>
      </c>
      <c r="D65" s="223" t="s">
        <v>250</v>
      </c>
      <c r="E65" s="222">
        <v>5.6931988597987475</v>
      </c>
      <c r="F65" s="223" t="str">
        <f t="shared" si="6"/>
        <v>-</v>
      </c>
      <c r="G65" s="222">
        <v>7.0897793341589743</v>
      </c>
      <c r="H65" s="223">
        <f t="shared" si="6"/>
        <v>1.3965804743602268</v>
      </c>
      <c r="I65" s="222">
        <v>7.0736233461824725</v>
      </c>
      <c r="J65" s="223">
        <f t="shared" si="6"/>
        <v>-1.6155987976501862E-2</v>
      </c>
      <c r="K65" s="222">
        <v>7.2451577712929884</v>
      </c>
      <c r="L65" s="223">
        <f t="shared" si="7"/>
        <v>0.17153442511051598</v>
      </c>
      <c r="M65" s="222">
        <v>7.2345432327102186</v>
      </c>
      <c r="N65" s="223">
        <v>4.7773410634484037E-3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>
        <v>9.5154714233709505</v>
      </c>
      <c r="D75" s="221">
        <v>1.2690286231432903</v>
      </c>
      <c r="E75" s="220" t="s">
        <v>250</v>
      </c>
      <c r="F75" s="221" t="str">
        <f t="shared" ref="F75:J87" si="9">IFERROR(E75-C75,"-")</f>
        <v>-</v>
      </c>
      <c r="G75" s="220">
        <v>5.8678739101274315</v>
      </c>
      <c r="H75" s="221" t="str">
        <f t="shared" si="9"/>
        <v>-</v>
      </c>
      <c r="I75" s="220">
        <v>6.2030573983270836</v>
      </c>
      <c r="J75" s="221">
        <f t="shared" si="9"/>
        <v>0.33518348819965205</v>
      </c>
      <c r="K75" s="220">
        <v>7.2678207739307537</v>
      </c>
      <c r="L75" s="221">
        <f t="shared" ref="L75:L87" si="10">IFERROR(K75-I75,"-")</f>
        <v>1.0647633756036701</v>
      </c>
      <c r="M75" s="220">
        <v>7.3472718001019892</v>
      </c>
      <c r="N75" s="221">
        <f>IFERROR(M75-K75,"-")</f>
        <v>7.9451026171235561E-2</v>
      </c>
    </row>
    <row r="76" spans="1:15" x14ac:dyDescent="0.25">
      <c r="A76" s="1"/>
      <c r="B76" s="145" t="s">
        <v>75</v>
      </c>
      <c r="C76" s="220">
        <v>8.580380577427821</v>
      </c>
      <c r="D76" s="221">
        <v>2.816912132071228</v>
      </c>
      <c r="E76" s="220" t="s">
        <v>250</v>
      </c>
      <c r="F76" s="221" t="str">
        <f t="shared" si="9"/>
        <v>-</v>
      </c>
      <c r="G76" s="220">
        <v>5.999748427672956</v>
      </c>
      <c r="H76" s="221" t="str">
        <f t="shared" si="9"/>
        <v>-</v>
      </c>
      <c r="I76" s="220">
        <v>5.2008991289688113</v>
      </c>
      <c r="J76" s="221">
        <f t="shared" si="9"/>
        <v>-0.79884929870414467</v>
      </c>
      <c r="K76" s="220">
        <v>6.3748866727107885</v>
      </c>
      <c r="L76" s="221">
        <f t="shared" si="10"/>
        <v>1.1739875437419771</v>
      </c>
      <c r="M76" s="220">
        <v>6.5530456852791881</v>
      </c>
      <c r="N76" s="221">
        <f t="shared" ref="N76:N78" si="11">IFERROR(M76-K76,"-")</f>
        <v>0.17815901256839961</v>
      </c>
    </row>
    <row r="77" spans="1:15" x14ac:dyDescent="0.25">
      <c r="A77" s="1"/>
      <c r="B77" s="145" t="s">
        <v>77</v>
      </c>
      <c r="C77" s="220">
        <v>13.32776617954071</v>
      </c>
      <c r="D77" s="221">
        <v>7.0527980537438548</v>
      </c>
      <c r="E77" s="220" t="s">
        <v>250</v>
      </c>
      <c r="F77" s="221" t="str">
        <f t="shared" si="9"/>
        <v>-</v>
      </c>
      <c r="G77" s="220">
        <v>6.9111833875406559</v>
      </c>
      <c r="H77" s="221" t="str">
        <f t="shared" si="9"/>
        <v>-</v>
      </c>
      <c r="I77" s="220">
        <v>5.6217860105059438</v>
      </c>
      <c r="J77" s="221">
        <f t="shared" si="9"/>
        <v>-1.289397377034712</v>
      </c>
      <c r="K77" s="220">
        <v>6.2699807156631673</v>
      </c>
      <c r="L77" s="221">
        <f t="shared" si="10"/>
        <v>0.64819470515722344</v>
      </c>
      <c r="M77" s="220">
        <v>6.1735346813411827</v>
      </c>
      <c r="N77" s="221">
        <f t="shared" si="11"/>
        <v>-9.6446034321984619E-2</v>
      </c>
    </row>
    <row r="78" spans="1:15" x14ac:dyDescent="0.25">
      <c r="A78" s="1"/>
      <c r="B78" s="145" t="s">
        <v>79</v>
      </c>
      <c r="C78" s="220" t="s">
        <v>250</v>
      </c>
      <c r="D78" s="221" t="s">
        <v>250</v>
      </c>
      <c r="E78" s="220" t="s">
        <v>250</v>
      </c>
      <c r="F78" s="221" t="str">
        <f t="shared" si="9"/>
        <v>-</v>
      </c>
      <c r="G78" s="220">
        <v>6.3370757846389383</v>
      </c>
      <c r="H78" s="221" t="str">
        <f t="shared" si="9"/>
        <v>-</v>
      </c>
      <c r="I78" s="220">
        <v>5.5025562372188137</v>
      </c>
      <c r="J78" s="221">
        <f t="shared" si="9"/>
        <v>-0.83451954742012457</v>
      </c>
      <c r="K78" s="220">
        <v>6.5540688148552704</v>
      </c>
      <c r="L78" s="221">
        <f t="shared" si="10"/>
        <v>1.0515125776364567</v>
      </c>
      <c r="M78" s="220">
        <v>6.5337837837837842</v>
      </c>
      <c r="N78" s="221">
        <f t="shared" si="11"/>
        <v>-2.0285031071486159E-2</v>
      </c>
    </row>
    <row r="79" spans="1:15" x14ac:dyDescent="0.25">
      <c r="A79" s="1"/>
      <c r="B79" s="145" t="s">
        <v>81</v>
      </c>
      <c r="C79" s="220" t="s">
        <v>250</v>
      </c>
      <c r="D79" s="221" t="s">
        <v>250</v>
      </c>
      <c r="E79" s="220" t="s">
        <v>250</v>
      </c>
      <c r="F79" s="221" t="str">
        <f t="shared" si="9"/>
        <v>-</v>
      </c>
      <c r="G79" s="220">
        <v>6.2233920805676357</v>
      </c>
      <c r="H79" s="221" t="str">
        <f t="shared" si="9"/>
        <v>-</v>
      </c>
      <c r="I79" s="220">
        <v>6.6105027376804379</v>
      </c>
      <c r="J79" s="221">
        <f t="shared" si="9"/>
        <v>0.38711065711280224</v>
      </c>
      <c r="K79" s="220">
        <v>6.9784921892687342</v>
      </c>
      <c r="L79" s="221">
        <f t="shared" si="10"/>
        <v>0.36798945158829621</v>
      </c>
      <c r="M79" s="220"/>
      <c r="N79" s="221"/>
    </row>
    <row r="80" spans="1:15" x14ac:dyDescent="0.25">
      <c r="A80" s="1"/>
      <c r="B80" s="145" t="s">
        <v>83</v>
      </c>
      <c r="C80" s="220" t="s">
        <v>250</v>
      </c>
      <c r="D80" s="221" t="s">
        <v>250</v>
      </c>
      <c r="E80" s="220" t="s">
        <v>250</v>
      </c>
      <c r="F80" s="221" t="str">
        <f t="shared" si="9"/>
        <v>-</v>
      </c>
      <c r="G80" s="220">
        <v>6.5052606967500584</v>
      </c>
      <c r="H80" s="221" t="str">
        <f t="shared" si="9"/>
        <v>-</v>
      </c>
      <c r="I80" s="220">
        <v>6.2337695017614498</v>
      </c>
      <c r="J80" s="221">
        <f t="shared" si="9"/>
        <v>-0.27149119498860852</v>
      </c>
      <c r="K80" s="220">
        <v>6.792074896581755</v>
      </c>
      <c r="L80" s="221">
        <f t="shared" si="10"/>
        <v>0.55830539482030517</v>
      </c>
      <c r="M80" s="220"/>
      <c r="N80" s="221"/>
    </row>
    <row r="81" spans="1:15" x14ac:dyDescent="0.25">
      <c r="A81" s="1"/>
      <c r="B81" s="145" t="s">
        <v>85</v>
      </c>
      <c r="C81" s="220" t="s">
        <v>250</v>
      </c>
      <c r="D81" s="221" t="s">
        <v>250</v>
      </c>
      <c r="E81" s="220">
        <v>4.7408602150537638</v>
      </c>
      <c r="F81" s="221" t="str">
        <f t="shared" si="9"/>
        <v>-</v>
      </c>
      <c r="G81" s="220">
        <v>6.0040444893832152</v>
      </c>
      <c r="H81" s="221">
        <f t="shared" si="9"/>
        <v>1.2631842743294515</v>
      </c>
      <c r="I81" s="220">
        <v>6.2574150248971643</v>
      </c>
      <c r="J81" s="221">
        <f t="shared" si="9"/>
        <v>0.25337053551394906</v>
      </c>
      <c r="K81" s="220">
        <v>6.4991735537190083</v>
      </c>
      <c r="L81" s="221">
        <f t="shared" si="10"/>
        <v>0.24175852882184401</v>
      </c>
      <c r="M81" s="220"/>
      <c r="N81" s="221"/>
    </row>
    <row r="82" spans="1:15" x14ac:dyDescent="0.25">
      <c r="A82" s="1"/>
      <c r="B82" s="145" t="s">
        <v>87</v>
      </c>
      <c r="C82" s="220">
        <v>3.9015760694757158</v>
      </c>
      <c r="D82" s="221">
        <v>-5.5490024429209779</v>
      </c>
      <c r="E82" s="220">
        <v>4.2553735926305016</v>
      </c>
      <c r="F82" s="221">
        <f t="shared" si="9"/>
        <v>0.35379752315478585</v>
      </c>
      <c r="G82" s="220">
        <v>6.4222270837891049</v>
      </c>
      <c r="H82" s="221">
        <f t="shared" si="9"/>
        <v>2.1668534911586033</v>
      </c>
      <c r="I82" s="220">
        <v>6.1968405736853045</v>
      </c>
      <c r="J82" s="221">
        <f t="shared" si="9"/>
        <v>-0.2253865101038004</v>
      </c>
      <c r="K82" s="220">
        <v>5.9193854324734447</v>
      </c>
      <c r="L82" s="221">
        <f t="shared" si="10"/>
        <v>-0.27745514121185977</v>
      </c>
      <c r="M82" s="220"/>
      <c r="N82" s="221"/>
    </row>
    <row r="83" spans="1:15" x14ac:dyDescent="0.25">
      <c r="A83" s="1"/>
      <c r="B83" s="145" t="s">
        <v>89</v>
      </c>
      <c r="C83" s="220" t="s">
        <v>250</v>
      </c>
      <c r="D83" s="221" t="s">
        <v>250</v>
      </c>
      <c r="E83" s="220">
        <v>5.3142857142857141</v>
      </c>
      <c r="F83" s="221" t="str">
        <f t="shared" si="9"/>
        <v>-</v>
      </c>
      <c r="G83" s="220">
        <v>6.3658969804618115</v>
      </c>
      <c r="H83" s="221">
        <f t="shared" si="9"/>
        <v>1.0516112661760975</v>
      </c>
      <c r="I83" s="220">
        <v>6.8024271844660191</v>
      </c>
      <c r="J83" s="221">
        <f t="shared" si="9"/>
        <v>0.43653020400420761</v>
      </c>
      <c r="K83" s="220">
        <v>6.0145369284876908</v>
      </c>
      <c r="L83" s="221">
        <f t="shared" si="10"/>
        <v>-0.78789025597832829</v>
      </c>
      <c r="M83" s="220"/>
      <c r="N83" s="221"/>
    </row>
    <row r="84" spans="1:15" x14ac:dyDescent="0.25">
      <c r="A84" s="1"/>
      <c r="B84" s="145" t="s">
        <v>91</v>
      </c>
      <c r="C84" s="220" t="s">
        <v>250</v>
      </c>
      <c r="D84" s="221" t="s">
        <v>250</v>
      </c>
      <c r="E84" s="220">
        <v>4.8935449735449739</v>
      </c>
      <c r="F84" s="221" t="str">
        <f t="shared" si="9"/>
        <v>-</v>
      </c>
      <c r="G84" s="220">
        <v>6.9023815755037949</v>
      </c>
      <c r="H84" s="221">
        <f t="shared" si="9"/>
        <v>2.0088366019588211</v>
      </c>
      <c r="I84" s="220">
        <v>5.767552387124649</v>
      </c>
      <c r="J84" s="221">
        <f t="shared" si="9"/>
        <v>-1.1348291883791459</v>
      </c>
      <c r="K84" s="220">
        <v>5.7592592592592595</v>
      </c>
      <c r="L84" s="221">
        <f t="shared" si="10"/>
        <v>-8.2931278653894935E-3</v>
      </c>
      <c r="M84" s="220"/>
      <c r="N84" s="221"/>
    </row>
    <row r="85" spans="1:15" x14ac:dyDescent="0.25">
      <c r="A85" s="1"/>
      <c r="B85" s="145" t="s">
        <v>93</v>
      </c>
      <c r="C85" s="220" t="s">
        <v>250</v>
      </c>
      <c r="D85" s="221" t="s">
        <v>250</v>
      </c>
      <c r="E85" s="220">
        <v>6.4027327466419637</v>
      </c>
      <c r="F85" s="221" t="str">
        <f t="shared" si="9"/>
        <v>-</v>
      </c>
      <c r="G85" s="220">
        <v>7.9150615724660565</v>
      </c>
      <c r="H85" s="221">
        <f t="shared" si="9"/>
        <v>1.5123288258240928</v>
      </c>
      <c r="I85" s="220">
        <v>5.8892329680800382</v>
      </c>
      <c r="J85" s="221">
        <f t="shared" si="9"/>
        <v>-2.0258286043860183</v>
      </c>
      <c r="K85" s="220">
        <v>6.3474596677100887</v>
      </c>
      <c r="L85" s="221">
        <f t="shared" si="10"/>
        <v>0.45822669963005058</v>
      </c>
      <c r="M85" s="220"/>
      <c r="N85" s="221"/>
    </row>
    <row r="86" spans="1:15" x14ac:dyDescent="0.25">
      <c r="A86" s="1"/>
      <c r="B86" s="145" t="s">
        <v>95</v>
      </c>
      <c r="C86" s="220" t="s">
        <v>250</v>
      </c>
      <c r="D86" s="221" t="s">
        <v>250</v>
      </c>
      <c r="E86" s="220">
        <v>5.9554879734586672</v>
      </c>
      <c r="F86" s="221" t="str">
        <f t="shared" si="9"/>
        <v>-</v>
      </c>
      <c r="G86" s="220">
        <v>7.6278865828705058</v>
      </c>
      <c r="H86" s="221">
        <f t="shared" si="9"/>
        <v>1.6723986094118386</v>
      </c>
      <c r="I86" s="220">
        <v>6.1138589618021548</v>
      </c>
      <c r="J86" s="221">
        <f t="shared" si="9"/>
        <v>-1.514027621068351</v>
      </c>
      <c r="K86" s="220">
        <v>6.5914120126448896</v>
      </c>
      <c r="L86" s="221">
        <f t="shared" si="10"/>
        <v>0.47755305084273481</v>
      </c>
      <c r="M86" s="220"/>
      <c r="N86" s="221"/>
    </row>
    <row r="87" spans="1:15" ht="15.75" x14ac:dyDescent="0.25">
      <c r="B87" s="148" t="s">
        <v>32</v>
      </c>
      <c r="C87" s="222" t="s">
        <v>250</v>
      </c>
      <c r="D87" s="223" t="s">
        <v>250</v>
      </c>
      <c r="E87" s="222">
        <v>4.826008140370079</v>
      </c>
      <c r="F87" s="223" t="str">
        <f t="shared" si="9"/>
        <v>-</v>
      </c>
      <c r="G87" s="222">
        <v>6.5524744117336713</v>
      </c>
      <c r="H87" s="223">
        <f t="shared" si="9"/>
        <v>1.7264662713635923</v>
      </c>
      <c r="I87" s="222">
        <v>6.0468086842964412</v>
      </c>
      <c r="J87" s="223">
        <f t="shared" si="9"/>
        <v>-0.50566572743723004</v>
      </c>
      <c r="K87" s="222">
        <v>6.4281585702062936</v>
      </c>
      <c r="L87" s="223">
        <f t="shared" si="10"/>
        <v>0.3813498859098523</v>
      </c>
      <c r="M87" s="222">
        <v>6.6539530674251726</v>
      </c>
      <c r="N87" s="223">
        <v>5.8656408957357797E-2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8.5498812351543947</v>
      </c>
      <c r="D97" s="221">
        <v>0.97130451165550635</v>
      </c>
      <c r="E97" s="220">
        <v>7.459677419354839</v>
      </c>
      <c r="F97" s="221">
        <f t="shared" ref="F97:J109" si="12">IFERROR(E97-C97,"-")</f>
        <v>-1.0902038157995557</v>
      </c>
      <c r="G97" s="220">
        <v>7.1522573030392449</v>
      </c>
      <c r="H97" s="221">
        <f t="shared" si="12"/>
        <v>-0.30742011631559407</v>
      </c>
      <c r="I97" s="220">
        <v>7.1824853228962819</v>
      </c>
      <c r="J97" s="221">
        <f t="shared" si="12"/>
        <v>3.0228019857037047E-2</v>
      </c>
      <c r="K97" s="220">
        <v>7.124313186813187</v>
      </c>
      <c r="L97" s="221">
        <f t="shared" ref="L97:L109" si="13">IFERROR(K97-I97,"-")</f>
        <v>-5.8172136083094905E-2</v>
      </c>
      <c r="M97" s="220">
        <v>7.185766257389723</v>
      </c>
      <c r="N97" s="221">
        <f>IFERROR(M97-K97,"-")</f>
        <v>6.1453070576535929E-2</v>
      </c>
    </row>
    <row r="98" spans="2:14" x14ac:dyDescent="0.25">
      <c r="B98" s="145" t="s">
        <v>75</v>
      </c>
      <c r="C98" s="220">
        <v>7.4531813865147196</v>
      </c>
      <c r="D98" s="221">
        <v>-3.656445047038126E-2</v>
      </c>
      <c r="E98" s="220">
        <v>5.3148734177215191</v>
      </c>
      <c r="F98" s="221">
        <f t="shared" si="12"/>
        <v>-2.1383079687932005</v>
      </c>
      <c r="G98" s="220">
        <v>6.7112960161371662</v>
      </c>
      <c r="H98" s="221">
        <f t="shared" si="12"/>
        <v>1.3964225984156471</v>
      </c>
      <c r="I98" s="220">
        <v>6.8844282238442824</v>
      </c>
      <c r="J98" s="221">
        <f t="shared" si="12"/>
        <v>0.17313220770711624</v>
      </c>
      <c r="K98" s="220">
        <v>6.5791147627882323</v>
      </c>
      <c r="L98" s="221">
        <f t="shared" si="13"/>
        <v>-0.30531346105605017</v>
      </c>
      <c r="M98" s="220">
        <v>7.3258347146578258</v>
      </c>
      <c r="N98" s="221">
        <f t="shared" ref="N98:N100" si="14">IFERROR(M98-K98,"-")</f>
        <v>0.7467199518695935</v>
      </c>
    </row>
    <row r="99" spans="2:14" x14ac:dyDescent="0.25">
      <c r="B99" s="145" t="s">
        <v>77</v>
      </c>
      <c r="C99" s="220">
        <v>8.57847866419295</v>
      </c>
      <c r="D99" s="221">
        <v>2.0284403500167052</v>
      </c>
      <c r="E99" s="220">
        <v>4.8379487179487182</v>
      </c>
      <c r="F99" s="221">
        <f t="shared" si="12"/>
        <v>-3.7405299462442319</v>
      </c>
      <c r="G99" s="220">
        <v>6.1686800894854583</v>
      </c>
      <c r="H99" s="221">
        <f t="shared" si="12"/>
        <v>1.3307313715367401</v>
      </c>
      <c r="I99" s="220">
        <v>6.7464559609574719</v>
      </c>
      <c r="J99" s="221">
        <f t="shared" si="12"/>
        <v>0.57777587147201359</v>
      </c>
      <c r="K99" s="220">
        <v>5.9644093882262412</v>
      </c>
      <c r="L99" s="221">
        <f t="shared" si="13"/>
        <v>-0.78204657273123068</v>
      </c>
      <c r="M99" s="220">
        <v>7.2472490455872443</v>
      </c>
      <c r="N99" s="221">
        <f t="shared" si="14"/>
        <v>1.282839657361003</v>
      </c>
    </row>
    <row r="100" spans="2:14" x14ac:dyDescent="0.25">
      <c r="B100" s="145" t="s">
        <v>79</v>
      </c>
      <c r="C100" s="220" t="s">
        <v>250</v>
      </c>
      <c r="D100" s="221" t="s">
        <v>250</v>
      </c>
      <c r="E100" s="220">
        <v>4.4596036585365857</v>
      </c>
      <c r="F100" s="221" t="str">
        <f t="shared" si="12"/>
        <v>-</v>
      </c>
      <c r="G100" s="220">
        <v>5.7547217325610678</v>
      </c>
      <c r="H100" s="221">
        <f t="shared" si="12"/>
        <v>1.2951180740244821</v>
      </c>
      <c r="I100" s="220">
        <v>5.8959537572254339</v>
      </c>
      <c r="J100" s="221">
        <f t="shared" si="12"/>
        <v>0.14123202466436613</v>
      </c>
      <c r="K100" s="220">
        <v>6.3570083400591875</v>
      </c>
      <c r="L100" s="221">
        <f t="shared" si="13"/>
        <v>0.46105458283375356</v>
      </c>
      <c r="M100" s="220">
        <v>6.7478342308592838</v>
      </c>
      <c r="N100" s="221">
        <f t="shared" si="14"/>
        <v>0.39082589080009633</v>
      </c>
    </row>
    <row r="101" spans="2:14" x14ac:dyDescent="0.25">
      <c r="B101" s="145" t="s">
        <v>81</v>
      </c>
      <c r="C101" s="220" t="s">
        <v>250</v>
      </c>
      <c r="D101" s="221" t="s">
        <v>250</v>
      </c>
      <c r="E101" s="220">
        <v>3.953896103896104</v>
      </c>
      <c r="F101" s="221" t="str">
        <f t="shared" si="12"/>
        <v>-</v>
      </c>
      <c r="G101" s="220">
        <v>5.3110938712179987</v>
      </c>
      <c r="H101" s="221">
        <f t="shared" si="12"/>
        <v>1.3571977673218947</v>
      </c>
      <c r="I101" s="220">
        <v>5.6957466625271653</v>
      </c>
      <c r="J101" s="221">
        <f t="shared" si="12"/>
        <v>0.38465279130916663</v>
      </c>
      <c r="K101" s="220">
        <v>5.5242591135588777</v>
      </c>
      <c r="L101" s="221">
        <f t="shared" si="13"/>
        <v>-0.17148754896828766</v>
      </c>
      <c r="M101" s="220"/>
      <c r="N101" s="221"/>
    </row>
    <row r="102" spans="2:14" x14ac:dyDescent="0.25">
      <c r="B102" s="145" t="s">
        <v>83</v>
      </c>
      <c r="C102" s="220" t="s">
        <v>250</v>
      </c>
      <c r="D102" s="221" t="s">
        <v>250</v>
      </c>
      <c r="E102" s="220">
        <v>4.488826815642458</v>
      </c>
      <c r="F102" s="221" t="str">
        <f t="shared" si="12"/>
        <v>-</v>
      </c>
      <c r="G102" s="220">
        <v>5.3068219633943432</v>
      </c>
      <c r="H102" s="221">
        <f t="shared" si="12"/>
        <v>0.8179951477518852</v>
      </c>
      <c r="I102" s="220">
        <v>5.7669104204753197</v>
      </c>
      <c r="J102" s="221">
        <f t="shared" si="12"/>
        <v>0.46008845708097645</v>
      </c>
      <c r="K102" s="220">
        <v>5.5762331838565027</v>
      </c>
      <c r="L102" s="221">
        <f t="shared" si="13"/>
        <v>-0.19067723661881697</v>
      </c>
      <c r="M102" s="220"/>
      <c r="N102" s="221"/>
    </row>
    <row r="103" spans="2:14" x14ac:dyDescent="0.25">
      <c r="B103" s="145" t="s">
        <v>85</v>
      </c>
      <c r="C103" s="220" t="s">
        <v>250</v>
      </c>
      <c r="D103" s="221" t="s">
        <v>250</v>
      </c>
      <c r="E103" s="220">
        <v>6.0620796689084324</v>
      </c>
      <c r="F103" s="221" t="str">
        <f t="shared" si="12"/>
        <v>-</v>
      </c>
      <c r="G103" s="220">
        <v>5.2538919413919416</v>
      </c>
      <c r="H103" s="221">
        <f t="shared" si="12"/>
        <v>-0.80818772751649082</v>
      </c>
      <c r="I103" s="220">
        <v>6.5770280327462167</v>
      </c>
      <c r="J103" s="221">
        <f t="shared" si="12"/>
        <v>1.3231360913542751</v>
      </c>
      <c r="K103" s="220">
        <v>6.1647193585337918</v>
      </c>
      <c r="L103" s="221">
        <f t="shared" si="13"/>
        <v>-0.4123086742124249</v>
      </c>
      <c r="M103" s="220"/>
      <c r="N103" s="221"/>
    </row>
    <row r="104" spans="2:14" x14ac:dyDescent="0.25">
      <c r="B104" s="145" t="s">
        <v>87</v>
      </c>
      <c r="C104" s="220">
        <v>4.7885487528344672</v>
      </c>
      <c r="D104" s="221">
        <v>-2.5236410734682622</v>
      </c>
      <c r="E104" s="220">
        <v>6.3088786994581074</v>
      </c>
      <c r="F104" s="221">
        <f t="shared" si="12"/>
        <v>1.5203299466236402</v>
      </c>
      <c r="G104" s="220">
        <v>6.5515267175572518</v>
      </c>
      <c r="H104" s="221">
        <f t="shared" si="12"/>
        <v>0.24264801809914438</v>
      </c>
      <c r="I104" s="220">
        <v>6.1520376175548588</v>
      </c>
      <c r="J104" s="221">
        <f t="shared" si="12"/>
        <v>-0.39948910000239302</v>
      </c>
      <c r="K104" s="220">
        <v>6.5305823209049016</v>
      </c>
      <c r="L104" s="221">
        <f t="shared" si="13"/>
        <v>0.37854470335004287</v>
      </c>
      <c r="M104" s="220"/>
      <c r="N104" s="221"/>
    </row>
    <row r="105" spans="2:14" x14ac:dyDescent="0.25">
      <c r="B105" s="145" t="s">
        <v>89</v>
      </c>
      <c r="C105" s="220">
        <v>4.0127551020408161</v>
      </c>
      <c r="D105" s="221">
        <v>-3.2957266950157296</v>
      </c>
      <c r="E105" s="220">
        <v>5.477022058823529</v>
      </c>
      <c r="F105" s="221">
        <f t="shared" si="12"/>
        <v>1.4642669567827129</v>
      </c>
      <c r="G105" s="220">
        <v>5.9750933997509339</v>
      </c>
      <c r="H105" s="221">
        <f t="shared" si="12"/>
        <v>0.4980713409274049</v>
      </c>
      <c r="I105" s="220">
        <v>6.0209015361369929</v>
      </c>
      <c r="J105" s="221">
        <f t="shared" si="12"/>
        <v>4.5808136386058962E-2</v>
      </c>
      <c r="K105" s="220">
        <v>5.9559572301425661</v>
      </c>
      <c r="L105" s="221">
        <f t="shared" si="13"/>
        <v>-6.4944305994426799E-2</v>
      </c>
      <c r="M105" s="220"/>
      <c r="N105" s="221"/>
    </row>
    <row r="106" spans="2:14" x14ac:dyDescent="0.25">
      <c r="B106" s="145" t="s">
        <v>91</v>
      </c>
      <c r="C106" s="220">
        <v>4.2004830917874392</v>
      </c>
      <c r="D106" s="221">
        <v>-2.4052353565826206</v>
      </c>
      <c r="E106" s="220">
        <v>5.7539817974971559</v>
      </c>
      <c r="F106" s="221">
        <f t="shared" si="12"/>
        <v>1.5534987057097167</v>
      </c>
      <c r="G106" s="220">
        <v>6.4300360210584646</v>
      </c>
      <c r="H106" s="221">
        <f t="shared" si="12"/>
        <v>0.67605422356130873</v>
      </c>
      <c r="I106" s="220">
        <v>6.1241917502787064</v>
      </c>
      <c r="J106" s="221">
        <f t="shared" si="12"/>
        <v>-0.30584427077975818</v>
      </c>
      <c r="K106" s="220">
        <v>5.8792705931670506</v>
      </c>
      <c r="L106" s="221">
        <f t="shared" si="13"/>
        <v>-0.24492115711165585</v>
      </c>
      <c r="M106" s="220"/>
      <c r="N106" s="221"/>
    </row>
    <row r="107" spans="2:14" x14ac:dyDescent="0.25">
      <c r="B107" s="145" t="s">
        <v>93</v>
      </c>
      <c r="C107" s="220">
        <v>7.1730038022813689</v>
      </c>
      <c r="D107" s="221">
        <v>3.489099258184325E-2</v>
      </c>
      <c r="E107" s="220">
        <v>6.8810650887573965</v>
      </c>
      <c r="F107" s="221">
        <f t="shared" si="12"/>
        <v>-0.29193871352397238</v>
      </c>
      <c r="G107" s="220">
        <v>6.2824596328245965</v>
      </c>
      <c r="H107" s="221">
        <f t="shared" si="12"/>
        <v>-0.59860545593280001</v>
      </c>
      <c r="I107" s="220">
        <v>6.8906399235912126</v>
      </c>
      <c r="J107" s="221">
        <f t="shared" si="12"/>
        <v>0.60818029076661606</v>
      </c>
      <c r="K107" s="220">
        <v>6.4353897457273863</v>
      </c>
      <c r="L107" s="221">
        <f t="shared" si="13"/>
        <v>-0.45525017786382627</v>
      </c>
      <c r="M107" s="220"/>
      <c r="N107" s="221"/>
    </row>
    <row r="108" spans="2:14" x14ac:dyDescent="0.25">
      <c r="B108" s="145" t="s">
        <v>95</v>
      </c>
      <c r="C108" s="220">
        <v>5.5751479289940828</v>
      </c>
      <c r="D108" s="221">
        <v>-1.0231398550032829</v>
      </c>
      <c r="E108" s="220">
        <v>6.1369528001956466</v>
      </c>
      <c r="F108" s="221">
        <f t="shared" si="12"/>
        <v>0.56180487120156375</v>
      </c>
      <c r="G108" s="220">
        <v>6.2551784927280742</v>
      </c>
      <c r="H108" s="221">
        <f t="shared" si="12"/>
        <v>0.11822569253242765</v>
      </c>
      <c r="I108" s="220">
        <v>6.5660091047040972</v>
      </c>
      <c r="J108" s="221">
        <f t="shared" si="12"/>
        <v>0.31083061197602291</v>
      </c>
      <c r="K108" s="220">
        <v>6.3361764094029542</v>
      </c>
      <c r="L108" s="221">
        <f t="shared" si="13"/>
        <v>-0.22983269530114292</v>
      </c>
      <c r="M108" s="220"/>
      <c r="N108" s="221"/>
    </row>
    <row r="109" spans="2:14" ht="15.75" x14ac:dyDescent="0.25">
      <c r="B109" s="148" t="s">
        <v>32</v>
      </c>
      <c r="C109" s="222">
        <v>7.0010211375472275</v>
      </c>
      <c r="D109" s="223">
        <v>0.22502895325510153</v>
      </c>
      <c r="E109" s="222">
        <v>5.7489897289105913</v>
      </c>
      <c r="F109" s="223">
        <f t="shared" si="12"/>
        <v>-1.2520314086366362</v>
      </c>
      <c r="G109" s="222">
        <v>6.1223728147711647</v>
      </c>
      <c r="H109" s="223">
        <f t="shared" si="12"/>
        <v>0.37338308586057334</v>
      </c>
      <c r="I109" s="222">
        <v>6.3953136352627755</v>
      </c>
      <c r="J109" s="223">
        <f t="shared" si="12"/>
        <v>0.27294082049161084</v>
      </c>
      <c r="K109" s="222">
        <v>6.214340786430224</v>
      </c>
      <c r="L109" s="223">
        <f t="shared" si="13"/>
        <v>-0.18097284883255149</v>
      </c>
      <c r="M109" s="222">
        <v>7.1278178149322571</v>
      </c>
      <c r="N109" s="223">
        <v>0.64482062919116867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FB8D-84C1-44B0-8E89-08B5DE3A419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8321-C9C6-416B-B25A-131A55A83039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/>
    </row>
    <row r="2" spans="1:16" ht="18.75" x14ac:dyDescent="0.3">
      <c r="D2" s="230"/>
    </row>
    <row r="4" spans="1:16" ht="48.75" customHeight="1" thickBot="1" x14ac:dyDescent="0.3">
      <c r="B4" s="12" t="s">
        <v>306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152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153</v>
      </c>
    </row>
    <row r="6" spans="1:16" ht="22.5" thickTop="1" thickBot="1" x14ac:dyDescent="0.3">
      <c r="B6" s="137"/>
      <c r="C6" s="135" t="s">
        <v>154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0.7387999999999999</v>
      </c>
      <c r="D9" s="147">
        <v>9.42751742041259E-3</v>
      </c>
      <c r="E9" s="231">
        <v>0.22309999999999999</v>
      </c>
      <c r="F9" s="147">
        <f t="shared" ref="F9:L21" si="0">IFERROR(E9/C9-1,"-")</f>
        <v>-0.6980238224147266</v>
      </c>
      <c r="G9" s="231">
        <v>0.57789999999999997</v>
      </c>
      <c r="H9" s="147">
        <f t="shared" si="0"/>
        <v>1.5903182429403855</v>
      </c>
      <c r="I9" s="231">
        <v>0.82430000000000003</v>
      </c>
      <c r="J9" s="147">
        <f t="shared" si="0"/>
        <v>0.42637134452327397</v>
      </c>
      <c r="K9" s="231">
        <v>0.872</v>
      </c>
      <c r="L9" s="147">
        <f t="shared" si="0"/>
        <v>5.7867281329613052E-2</v>
      </c>
      <c r="M9" s="231">
        <v>0.84379999999999999</v>
      </c>
      <c r="N9" s="147">
        <f t="shared" ref="N9:N12" si="1">IFERROR(M9/K9-1,"-")</f>
        <v>-3.2339449541284426E-2</v>
      </c>
    </row>
    <row r="10" spans="1:16" x14ac:dyDescent="0.25">
      <c r="A10" s="1" t="s">
        <v>74</v>
      </c>
      <c r="B10" s="145" t="s">
        <v>75</v>
      </c>
      <c r="C10" s="231">
        <v>0.82779999999999998</v>
      </c>
      <c r="D10" s="147">
        <v>0.10270414280005347</v>
      </c>
      <c r="E10" s="231">
        <v>0.2339</v>
      </c>
      <c r="F10" s="147">
        <f t="shared" si="0"/>
        <v>-0.71744382701135545</v>
      </c>
      <c r="G10" s="231">
        <v>0.78700000000000003</v>
      </c>
      <c r="H10" s="147">
        <f t="shared" si="0"/>
        <v>2.3646857631466442</v>
      </c>
      <c r="I10" s="231">
        <v>0.87060000000000004</v>
      </c>
      <c r="J10" s="147">
        <f t="shared" si="0"/>
        <v>0.10622617534942824</v>
      </c>
      <c r="K10" s="231">
        <v>0.89639999999999997</v>
      </c>
      <c r="L10" s="147">
        <f t="shared" si="0"/>
        <v>2.9634734665747731E-2</v>
      </c>
      <c r="M10" s="231">
        <v>0.9244</v>
      </c>
      <c r="N10" s="147">
        <f t="shared" si="1"/>
        <v>3.1236055332440893E-2</v>
      </c>
    </row>
    <row r="11" spans="1:16" x14ac:dyDescent="0.25">
      <c r="A11" s="1" t="s">
        <v>76</v>
      </c>
      <c r="B11" s="145" t="s">
        <v>77</v>
      </c>
      <c r="C11" s="231">
        <v>0.36729999999999996</v>
      </c>
      <c r="D11" s="147">
        <v>-0.49337931034482763</v>
      </c>
      <c r="E11" s="231">
        <v>0.25269999999999998</v>
      </c>
      <c r="F11" s="147">
        <f t="shared" si="0"/>
        <v>-0.31200653416825486</v>
      </c>
      <c r="G11" s="231">
        <v>0.74909999999999999</v>
      </c>
      <c r="H11" s="147">
        <f t="shared" si="0"/>
        <v>1.9643846458250893</v>
      </c>
      <c r="I11" s="231">
        <v>0.73480000000000001</v>
      </c>
      <c r="J11" s="147">
        <f t="shared" si="0"/>
        <v>-1.9089574155653377E-2</v>
      </c>
      <c r="K11" s="231">
        <v>0.88939999999999997</v>
      </c>
      <c r="L11" s="147">
        <f t="shared" si="0"/>
        <v>0.21039738704409361</v>
      </c>
      <c r="M11" s="231">
        <v>0.82620000000000005</v>
      </c>
      <c r="N11" s="147">
        <f t="shared" si="1"/>
        <v>-7.1059140993928405E-2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0.2611</v>
      </c>
      <c r="F12" s="147" t="str">
        <f t="shared" si="0"/>
        <v>-</v>
      </c>
      <c r="G12" s="231">
        <v>0.79280000000000006</v>
      </c>
      <c r="H12" s="147">
        <f t="shared" si="0"/>
        <v>2.0363845270011494</v>
      </c>
      <c r="I12" s="231">
        <v>0.78159999999999996</v>
      </c>
      <c r="J12" s="147">
        <f t="shared" si="0"/>
        <v>-1.4127144298688332E-2</v>
      </c>
      <c r="K12" s="231">
        <v>0.80359999999999998</v>
      </c>
      <c r="L12" s="147">
        <f t="shared" si="0"/>
        <v>2.814738996929389E-2</v>
      </c>
      <c r="M12" s="231">
        <v>0.8216</v>
      </c>
      <c r="N12" s="147">
        <f t="shared" si="1"/>
        <v>2.2399203583872485E-2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0.27500000000000002</v>
      </c>
      <c r="F13" s="147" t="str">
        <f t="shared" si="0"/>
        <v>-</v>
      </c>
      <c r="G13" s="231">
        <v>0.63340000000000007</v>
      </c>
      <c r="H13" s="147">
        <f t="shared" si="0"/>
        <v>1.3032727272727271</v>
      </c>
      <c r="I13" s="231">
        <v>0.73349999999999993</v>
      </c>
      <c r="J13" s="147">
        <f t="shared" si="0"/>
        <v>0.15803599621092501</v>
      </c>
      <c r="K13" s="231">
        <v>0.80420000000000003</v>
      </c>
      <c r="L13" s="147">
        <f t="shared" si="0"/>
        <v>9.6387184730743147E-2</v>
      </c>
      <c r="M13" s="231"/>
      <c r="N13" s="147"/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0.20440000000000003</v>
      </c>
      <c r="F14" s="147" t="str">
        <f t="shared" si="0"/>
        <v>-</v>
      </c>
      <c r="G14" s="231">
        <v>0.6873999999999999</v>
      </c>
      <c r="H14" s="147">
        <f t="shared" si="0"/>
        <v>2.363013698630136</v>
      </c>
      <c r="I14" s="231">
        <v>0.76780000000000004</v>
      </c>
      <c r="J14" s="147">
        <f t="shared" si="0"/>
        <v>0.11696246726796655</v>
      </c>
      <c r="K14" s="231">
        <v>0.81640000000000001</v>
      </c>
      <c r="L14" s="147">
        <f t="shared" si="0"/>
        <v>6.3297733784839716E-2</v>
      </c>
      <c r="M14" s="231"/>
      <c r="N14" s="147"/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0.39960000000000001</v>
      </c>
      <c r="F15" s="147" t="str">
        <f t="shared" si="0"/>
        <v>-</v>
      </c>
      <c r="G15" s="231">
        <v>0.80249999999999999</v>
      </c>
      <c r="H15" s="147">
        <f t="shared" si="0"/>
        <v>1.008258258258258</v>
      </c>
      <c r="I15" s="231">
        <v>0.83689999999999998</v>
      </c>
      <c r="J15" s="147">
        <f t="shared" si="0"/>
        <v>4.2866043613707161E-2</v>
      </c>
      <c r="K15" s="231">
        <v>0.87379999999999991</v>
      </c>
      <c r="L15" s="147">
        <f t="shared" si="0"/>
        <v>4.4091289281873447E-2</v>
      </c>
      <c r="M15" s="231"/>
      <c r="N15" s="147"/>
    </row>
    <row r="16" spans="1:16" x14ac:dyDescent="0.25">
      <c r="A16" s="1" t="s">
        <v>86</v>
      </c>
      <c r="B16" s="145" t="s">
        <v>87</v>
      </c>
      <c r="C16" s="231">
        <v>0.43909999999999999</v>
      </c>
      <c r="D16" s="147">
        <v>-0.48426121681935641</v>
      </c>
      <c r="E16" s="231">
        <v>0.62039999999999995</v>
      </c>
      <c r="F16" s="147">
        <f t="shared" si="0"/>
        <v>0.41289000227738559</v>
      </c>
      <c r="G16" s="231">
        <v>0.89769999999999994</v>
      </c>
      <c r="H16" s="147">
        <f t="shared" si="0"/>
        <v>0.44696969696969702</v>
      </c>
      <c r="I16" s="231">
        <v>0.91459999999999997</v>
      </c>
      <c r="J16" s="147">
        <f t="shared" si="0"/>
        <v>1.8825888381419187E-2</v>
      </c>
      <c r="K16" s="231">
        <v>0.90269999999999995</v>
      </c>
      <c r="L16" s="147">
        <f t="shared" si="0"/>
        <v>-1.3011152416356864E-2</v>
      </c>
      <c r="M16" s="231"/>
      <c r="N16" s="147"/>
    </row>
    <row r="17" spans="1:29" x14ac:dyDescent="0.25">
      <c r="A17" s="1" t="s">
        <v>88</v>
      </c>
      <c r="B17" s="145" t="s">
        <v>89</v>
      </c>
      <c r="C17" s="231">
        <v>0.20370000000000002</v>
      </c>
      <c r="D17" s="147">
        <v>-0.74345088161209061</v>
      </c>
      <c r="E17" s="231">
        <v>0.5484</v>
      </c>
      <c r="F17" s="147">
        <f t="shared" si="0"/>
        <v>1.6921944035346095</v>
      </c>
      <c r="G17" s="231">
        <v>0.70709999999999995</v>
      </c>
      <c r="H17" s="147">
        <f t="shared" si="0"/>
        <v>0.2893873085339167</v>
      </c>
      <c r="I17" s="231">
        <v>0.78359999999999996</v>
      </c>
      <c r="J17" s="147">
        <f t="shared" si="0"/>
        <v>0.10818837505303347</v>
      </c>
      <c r="K17" s="231">
        <v>0.75800000000000001</v>
      </c>
      <c r="L17" s="147">
        <f t="shared" si="0"/>
        <v>-3.2669729453802865E-2</v>
      </c>
      <c r="M17" s="231"/>
      <c r="N17" s="147"/>
    </row>
    <row r="18" spans="1:29" x14ac:dyDescent="0.25">
      <c r="A18" s="1" t="s">
        <v>90</v>
      </c>
      <c r="B18" s="145" t="s">
        <v>91</v>
      </c>
      <c r="C18" s="231">
        <v>0.20949999999999999</v>
      </c>
      <c r="D18" s="147">
        <v>-0.72292024864435922</v>
      </c>
      <c r="E18" s="231">
        <v>0.69010000000000005</v>
      </c>
      <c r="F18" s="147">
        <f t="shared" si="0"/>
        <v>2.2940334128878286</v>
      </c>
      <c r="G18" s="231">
        <v>0.77500000000000002</v>
      </c>
      <c r="H18" s="147">
        <f t="shared" si="0"/>
        <v>0.12302564845674535</v>
      </c>
      <c r="I18" s="231">
        <v>0.85840000000000005</v>
      </c>
      <c r="J18" s="147">
        <f t="shared" si="0"/>
        <v>0.10761290322580641</v>
      </c>
      <c r="K18" s="231">
        <v>0.89359999999999995</v>
      </c>
      <c r="L18" s="147">
        <f t="shared" si="0"/>
        <v>4.1006523765144243E-2</v>
      </c>
      <c r="M18" s="231"/>
      <c r="N18" s="147"/>
      <c r="AB18" s="232"/>
    </row>
    <row r="19" spans="1:29" x14ac:dyDescent="0.25">
      <c r="A19" s="1" t="s">
        <v>92</v>
      </c>
      <c r="B19" s="145" t="s">
        <v>93</v>
      </c>
      <c r="C19" s="231">
        <v>0.27260000000000001</v>
      </c>
      <c r="D19" s="147">
        <v>-0.61223328591749637</v>
      </c>
      <c r="E19" s="231">
        <v>0.71479999999999999</v>
      </c>
      <c r="F19" s="147">
        <f t="shared" si="0"/>
        <v>1.6221570066030813</v>
      </c>
      <c r="G19" s="231">
        <v>0.79510000000000003</v>
      </c>
      <c r="H19" s="147">
        <f t="shared" si="0"/>
        <v>0.11233911583659761</v>
      </c>
      <c r="I19" s="231">
        <v>0.85420000000000007</v>
      </c>
      <c r="J19" s="147">
        <f t="shared" si="0"/>
        <v>7.4330272921645069E-2</v>
      </c>
      <c r="K19" s="231">
        <v>0.83440000000000003</v>
      </c>
      <c r="L19" s="147">
        <f t="shared" si="0"/>
        <v>-2.317958323577618E-2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0.2797</v>
      </c>
      <c r="D20" s="147">
        <v>-0.60031437553586742</v>
      </c>
      <c r="E20" s="231">
        <v>0.61990000000000001</v>
      </c>
      <c r="F20" s="147">
        <f t="shared" si="0"/>
        <v>1.2163031819806935</v>
      </c>
      <c r="G20" s="231">
        <v>0.78520000000000001</v>
      </c>
      <c r="H20" s="147">
        <f t="shared" si="0"/>
        <v>0.26665591224391028</v>
      </c>
      <c r="I20" s="231">
        <v>0.79709999999999992</v>
      </c>
      <c r="J20" s="147">
        <f t="shared" si="0"/>
        <v>1.5155374426897517E-2</v>
      </c>
      <c r="K20" s="231">
        <v>0.79709999999999992</v>
      </c>
      <c r="L20" s="147">
        <f t="shared" si="0"/>
        <v>0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0.49125694136118242</v>
      </c>
      <c r="D21" s="150">
        <v>-0.33462581029377603</v>
      </c>
      <c r="E21" s="233">
        <v>0.48201408869433904</v>
      </c>
      <c r="F21" s="150">
        <f t="shared" si="0"/>
        <v>-1.881470140906949E-2</v>
      </c>
      <c r="G21" s="233">
        <v>0.74892677369097149</v>
      </c>
      <c r="H21" s="150">
        <f t="shared" si="0"/>
        <v>0.5537445714909186</v>
      </c>
      <c r="I21" s="233">
        <v>0.81331329152256404</v>
      </c>
      <c r="J21" s="150">
        <f t="shared" si="0"/>
        <v>8.5971713248110149E-2</v>
      </c>
      <c r="K21" s="233">
        <v>0.84524916570756325</v>
      </c>
      <c r="L21" s="150">
        <f t="shared" si="0"/>
        <v>3.9266386665357089E-2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155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156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38">
        <f>C$7</f>
        <v>2020</v>
      </c>
      <c r="D29" s="321"/>
      <c r="E29" s="138">
        <f>E$7</f>
        <v>2021</v>
      </c>
      <c r="F29" s="321"/>
      <c r="G29" s="138">
        <f>G$7</f>
        <v>2022</v>
      </c>
      <c r="H29" s="321"/>
      <c r="I29" s="138">
        <f>I$7</f>
        <v>2023</v>
      </c>
      <c r="J29" s="321"/>
      <c r="K29" s="138">
        <f>K$7</f>
        <v>2024</v>
      </c>
      <c r="L29" s="321"/>
      <c r="M29" s="236">
        <f>M$7</f>
        <v>2025</v>
      </c>
      <c r="N29" s="237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0.8327</v>
      </c>
      <c r="D31" s="147"/>
      <c r="E31" s="231">
        <v>0.32579999999999998</v>
      </c>
      <c r="F31" s="147">
        <f t="shared" ref="F31:J42" si="2">IFERROR(E31/C31-1,"-")</f>
        <v>-0.60874264440975145</v>
      </c>
      <c r="G31" s="231">
        <v>0.61520000000000008</v>
      </c>
      <c r="H31" s="147">
        <f t="shared" si="2"/>
        <v>0.88827501534683884</v>
      </c>
      <c r="I31" s="231">
        <v>0.91280000000000006</v>
      </c>
      <c r="J31" s="147">
        <f t="shared" si="2"/>
        <v>0.48374512353706112</v>
      </c>
      <c r="K31" s="231">
        <v>0.96530000000000005</v>
      </c>
      <c r="L31" s="147">
        <f t="shared" ref="L31:L43" si="3">IFERROR(K31/I31-1,"-")</f>
        <v>5.7515337423312829E-2</v>
      </c>
      <c r="M31" s="231">
        <v>0.93849999999999989</v>
      </c>
      <c r="N31" s="147">
        <f t="shared" ref="N31:N34" si="4">IFERROR(M31/K31-1,"-")</f>
        <v>-2.776338961980751E-2</v>
      </c>
    </row>
    <row r="32" spans="1:29" x14ac:dyDescent="0.25">
      <c r="B32" s="145" t="s">
        <v>75</v>
      </c>
      <c r="C32" s="231">
        <v>0.9698</v>
      </c>
      <c r="D32" s="147"/>
      <c r="E32" s="231">
        <v>0.40229999999999999</v>
      </c>
      <c r="F32" s="147">
        <f t="shared" si="2"/>
        <v>-0.58517220045370177</v>
      </c>
      <c r="G32" s="231">
        <v>0.86180000000000012</v>
      </c>
      <c r="H32" s="147">
        <f t="shared" si="2"/>
        <v>1.1421824509072835</v>
      </c>
      <c r="I32" s="231">
        <v>0.96200000000000008</v>
      </c>
      <c r="J32" s="147">
        <f t="shared" si="2"/>
        <v>0.11626827570201903</v>
      </c>
      <c r="K32" s="231">
        <v>1.0661</v>
      </c>
      <c r="L32" s="147">
        <f t="shared" si="3"/>
        <v>0.10821205821205826</v>
      </c>
      <c r="M32" s="231">
        <v>1.0306999999999999</v>
      </c>
      <c r="N32" s="147">
        <f t="shared" si="4"/>
        <v>-3.3205140230747721E-2</v>
      </c>
    </row>
    <row r="33" spans="2:16" x14ac:dyDescent="0.25">
      <c r="B33" s="145" t="s">
        <v>77</v>
      </c>
      <c r="C33" s="231">
        <v>0.39979999999999999</v>
      </c>
      <c r="D33" s="147"/>
      <c r="E33" s="231">
        <v>0.41789999999999999</v>
      </c>
      <c r="F33" s="147">
        <f t="shared" si="2"/>
        <v>4.5272636318159032E-2</v>
      </c>
      <c r="G33" s="231">
        <v>0.8236</v>
      </c>
      <c r="H33" s="147">
        <f t="shared" si="2"/>
        <v>0.97080641301746828</v>
      </c>
      <c r="I33" s="231">
        <v>0.7944</v>
      </c>
      <c r="J33" s="147">
        <f t="shared" si="2"/>
        <v>-3.5454103933948544E-2</v>
      </c>
      <c r="K33" s="231">
        <v>0.98959999999999992</v>
      </c>
      <c r="L33" s="147">
        <f t="shared" si="3"/>
        <v>0.2457200402819737</v>
      </c>
      <c r="M33" s="231">
        <v>0.90989999999999993</v>
      </c>
      <c r="N33" s="147">
        <f t="shared" si="4"/>
        <v>-8.0537590945836679E-2</v>
      </c>
    </row>
    <row r="34" spans="2:16" x14ac:dyDescent="0.25">
      <c r="B34" s="145" t="s">
        <v>79</v>
      </c>
      <c r="C34" s="231">
        <v>0</v>
      </c>
      <c r="D34" s="147"/>
      <c r="E34" s="231">
        <v>0.40389999999999998</v>
      </c>
      <c r="F34" s="147" t="str">
        <f t="shared" si="2"/>
        <v>-</v>
      </c>
      <c r="G34" s="231">
        <v>0.90949999999999998</v>
      </c>
      <c r="H34" s="147">
        <f t="shared" si="2"/>
        <v>1.2517949987620698</v>
      </c>
      <c r="I34" s="231">
        <v>0.88819999999999988</v>
      </c>
      <c r="J34" s="147">
        <f t="shared" si="2"/>
        <v>-2.3419461242440986E-2</v>
      </c>
      <c r="K34" s="231">
        <v>0.91859999999999997</v>
      </c>
      <c r="L34" s="147">
        <f t="shared" si="3"/>
        <v>3.4226525557307097E-2</v>
      </c>
      <c r="M34" s="231">
        <v>0.92059999999999997</v>
      </c>
      <c r="N34" s="147">
        <f t="shared" si="4"/>
        <v>2.1772262138035625E-3</v>
      </c>
    </row>
    <row r="35" spans="2:16" x14ac:dyDescent="0.25">
      <c r="B35" s="145" t="s">
        <v>81</v>
      </c>
      <c r="C35" s="231">
        <v>0</v>
      </c>
      <c r="D35" s="147"/>
      <c r="E35" s="231">
        <v>0.43189999999999995</v>
      </c>
      <c r="F35" s="147" t="str">
        <f t="shared" si="2"/>
        <v>-</v>
      </c>
      <c r="G35" s="231">
        <v>0.76180000000000003</v>
      </c>
      <c r="H35" s="147">
        <f t="shared" si="2"/>
        <v>0.76383422088446418</v>
      </c>
      <c r="I35" s="231">
        <v>0.872</v>
      </c>
      <c r="J35" s="147">
        <f t="shared" si="2"/>
        <v>0.14465739039117875</v>
      </c>
      <c r="K35" s="231">
        <v>0.94200000000000006</v>
      </c>
      <c r="L35" s="147">
        <f t="shared" si="3"/>
        <v>8.0275229357798183E-2</v>
      </c>
      <c r="M35" s="231"/>
      <c r="N35" s="147"/>
    </row>
    <row r="36" spans="2:16" x14ac:dyDescent="0.25">
      <c r="B36" s="145" t="s">
        <v>83</v>
      </c>
      <c r="C36" s="231">
        <v>0</v>
      </c>
      <c r="D36" s="147"/>
      <c r="E36" s="231">
        <v>0.26039999999999996</v>
      </c>
      <c r="F36" s="147" t="str">
        <f t="shared" si="2"/>
        <v>-</v>
      </c>
      <c r="G36" s="231">
        <v>0.81559999999999999</v>
      </c>
      <c r="H36" s="147">
        <f t="shared" si="2"/>
        <v>2.1321044546851002</v>
      </c>
      <c r="I36" s="231">
        <v>0.9104000000000001</v>
      </c>
      <c r="J36" s="147">
        <f t="shared" si="2"/>
        <v>0.11623344776851408</v>
      </c>
      <c r="K36" s="231">
        <v>0.96189999999999998</v>
      </c>
      <c r="L36" s="147">
        <f t="shared" si="3"/>
        <v>5.656854130052702E-2</v>
      </c>
      <c r="M36" s="231"/>
      <c r="N36" s="147"/>
    </row>
    <row r="37" spans="2:16" x14ac:dyDescent="0.25">
      <c r="B37" s="145" t="s">
        <v>85</v>
      </c>
      <c r="C37" s="231">
        <v>0</v>
      </c>
      <c r="D37" s="147"/>
      <c r="E37" s="231">
        <v>0.4869</v>
      </c>
      <c r="F37" s="147" t="str">
        <f t="shared" si="2"/>
        <v>-</v>
      </c>
      <c r="G37" s="231">
        <v>0.92709999999999992</v>
      </c>
      <c r="H37" s="147">
        <f t="shared" si="2"/>
        <v>0.90408708153624961</v>
      </c>
      <c r="I37" s="231">
        <v>0.94920000000000004</v>
      </c>
      <c r="J37" s="147">
        <f t="shared" si="2"/>
        <v>2.3837773702944709E-2</v>
      </c>
      <c r="K37" s="231">
        <v>0.99629999999999996</v>
      </c>
      <c r="L37" s="147">
        <f t="shared" si="3"/>
        <v>4.9620733249051696E-2</v>
      </c>
      <c r="M37" s="231"/>
      <c r="N37" s="147"/>
    </row>
    <row r="38" spans="2:16" x14ac:dyDescent="0.25">
      <c r="B38" s="145" t="s">
        <v>87</v>
      </c>
      <c r="C38" s="231">
        <v>0.52979999999999994</v>
      </c>
      <c r="D38" s="147"/>
      <c r="E38" s="231">
        <v>0.78590000000000004</v>
      </c>
      <c r="F38" s="147">
        <f t="shared" si="2"/>
        <v>0.48338995847489641</v>
      </c>
      <c r="G38" s="231">
        <v>1.0247999999999999</v>
      </c>
      <c r="H38" s="147">
        <f t="shared" si="2"/>
        <v>0.30398269499936359</v>
      </c>
      <c r="I38" s="231">
        <v>1.0207999999999999</v>
      </c>
      <c r="J38" s="147">
        <f t="shared" si="2"/>
        <v>-3.9032006245121043E-3</v>
      </c>
      <c r="K38" s="231">
        <v>1.0063</v>
      </c>
      <c r="L38" s="147">
        <f t="shared" si="3"/>
        <v>-1.4204545454545414E-2</v>
      </c>
      <c r="M38" s="231"/>
      <c r="N38" s="147"/>
    </row>
    <row r="39" spans="2:16" x14ac:dyDescent="0.25">
      <c r="B39" s="145" t="s">
        <v>89</v>
      </c>
      <c r="C39" s="231">
        <v>0.25850000000000001</v>
      </c>
      <c r="D39" s="147"/>
      <c r="E39" s="231">
        <v>0.68519999999999992</v>
      </c>
      <c r="F39" s="147">
        <f t="shared" si="2"/>
        <v>1.6506769825918757</v>
      </c>
      <c r="G39" s="231">
        <v>0.81950000000000001</v>
      </c>
      <c r="H39" s="147">
        <f t="shared" si="2"/>
        <v>0.19600116754232366</v>
      </c>
      <c r="I39" s="231">
        <v>0.88959999999999995</v>
      </c>
      <c r="J39" s="147">
        <f t="shared" si="2"/>
        <v>8.5539963392312401E-2</v>
      </c>
      <c r="K39" s="231">
        <v>0.85860000000000003</v>
      </c>
      <c r="L39" s="147">
        <f t="shared" si="3"/>
        <v>-3.484712230215814E-2</v>
      </c>
      <c r="M39" s="231"/>
      <c r="N39" s="147"/>
    </row>
    <row r="40" spans="2:16" x14ac:dyDescent="0.25">
      <c r="B40" s="145" t="s">
        <v>91</v>
      </c>
      <c r="C40" s="231">
        <v>0.28689999999999999</v>
      </c>
      <c r="D40" s="147"/>
      <c r="E40" s="231">
        <v>0.79390000000000005</v>
      </c>
      <c r="F40" s="147">
        <f t="shared" si="2"/>
        <v>1.7671662600209137</v>
      </c>
      <c r="G40" s="231">
        <v>0.8881</v>
      </c>
      <c r="H40" s="147">
        <f t="shared" si="2"/>
        <v>0.11865474241088281</v>
      </c>
      <c r="I40" s="231">
        <v>0.97180000000000011</v>
      </c>
      <c r="J40" s="147">
        <f t="shared" si="2"/>
        <v>9.424614345231408E-2</v>
      </c>
      <c r="K40" s="231">
        <v>1.0153000000000001</v>
      </c>
      <c r="L40" s="147">
        <f t="shared" si="3"/>
        <v>4.4762296768882548E-2</v>
      </c>
      <c r="M40" s="231"/>
      <c r="N40" s="147"/>
    </row>
    <row r="41" spans="2:16" x14ac:dyDescent="0.25">
      <c r="B41" s="145" t="s">
        <v>93</v>
      </c>
      <c r="C41" s="231">
        <v>0.38200000000000001</v>
      </c>
      <c r="D41" s="147"/>
      <c r="E41" s="231">
        <v>0.8012999999999999</v>
      </c>
      <c r="F41" s="147">
        <f t="shared" si="2"/>
        <v>1.0976439790575911</v>
      </c>
      <c r="G41" s="231">
        <v>0.87360000000000004</v>
      </c>
      <c r="H41" s="147">
        <f t="shared" si="2"/>
        <v>9.0228378884313232E-2</v>
      </c>
      <c r="I41" s="231">
        <v>0.95010000000000006</v>
      </c>
      <c r="J41" s="147">
        <f t="shared" si="2"/>
        <v>8.7568681318681341E-2</v>
      </c>
      <c r="K41" s="231">
        <v>0.92370000000000008</v>
      </c>
      <c r="L41" s="147">
        <f t="shared" si="3"/>
        <v>-2.7786548784338505E-2</v>
      </c>
      <c r="M41" s="231"/>
      <c r="N41" s="147"/>
    </row>
    <row r="42" spans="2:16" x14ac:dyDescent="0.25">
      <c r="B42" s="145" t="s">
        <v>95</v>
      </c>
      <c r="C42" s="231">
        <v>0.39159999999999995</v>
      </c>
      <c r="D42" s="147"/>
      <c r="E42" s="231">
        <v>0.66610000000000003</v>
      </c>
      <c r="F42" s="147">
        <f t="shared" si="2"/>
        <v>0.70097037793667027</v>
      </c>
      <c r="G42" s="231">
        <v>0.86670000000000003</v>
      </c>
      <c r="H42" s="147">
        <f t="shared" si="2"/>
        <v>0.30115598258519749</v>
      </c>
      <c r="I42" s="231">
        <v>0.87</v>
      </c>
      <c r="J42" s="147">
        <f t="shared" si="2"/>
        <v>3.8075458636206427E-3</v>
      </c>
      <c r="K42" s="231">
        <v>0.88249999999999995</v>
      </c>
      <c r="L42" s="147">
        <f t="shared" si="3"/>
        <v>1.4367816091954033E-2</v>
      </c>
      <c r="M42" s="231"/>
      <c r="N42" s="147"/>
    </row>
    <row r="43" spans="2:16" ht="15.75" x14ac:dyDescent="0.25">
      <c r="B43" s="148" t="s">
        <v>32</v>
      </c>
      <c r="C43" s="233">
        <v>0.52310000000000001</v>
      </c>
      <c r="D43" s="150">
        <v>-0.38489098729636306</v>
      </c>
      <c r="E43" s="233">
        <v>0.61734478770601819</v>
      </c>
      <c r="F43" s="150">
        <v>0.18016591035369567</v>
      </c>
      <c r="G43" s="233">
        <v>0.84878834356712252</v>
      </c>
      <c r="H43" s="150">
        <v>0.3749016116603523</v>
      </c>
      <c r="I43" s="233">
        <v>0.9159504223366709</v>
      </c>
      <c r="J43" s="150">
        <v>7.9127004133082934E-2</v>
      </c>
      <c r="K43" s="233">
        <v>0.95750805881643142</v>
      </c>
      <c r="L43" s="150">
        <f t="shared" si="3"/>
        <v>4.5371054443911207E-2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308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157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158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38">
        <f>C$7</f>
        <v>2020</v>
      </c>
      <c r="D51" s="321"/>
      <c r="E51" s="138">
        <f>E$7</f>
        <v>2021</v>
      </c>
      <c r="F51" s="321"/>
      <c r="G51" s="138">
        <f>G$7</f>
        <v>2022</v>
      </c>
      <c r="H51" s="321"/>
      <c r="I51" s="138">
        <f>I$7</f>
        <v>2023</v>
      </c>
      <c r="J51" s="321"/>
      <c r="K51" s="138">
        <f>K$7</f>
        <v>2024</v>
      </c>
      <c r="L51" s="321"/>
      <c r="M51" s="236">
        <f>M$7</f>
        <v>2025</v>
      </c>
      <c r="N51" s="237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0.84459999999999991</v>
      </c>
      <c r="D53" s="147"/>
      <c r="E53" s="231">
        <v>0</v>
      </c>
      <c r="F53" s="147">
        <f t="shared" ref="F53:J64" si="5">IFERROR(E53/C53-1,"-")</f>
        <v>-1</v>
      </c>
      <c r="G53" s="231">
        <v>0</v>
      </c>
      <c r="H53" s="147" t="str">
        <f t="shared" si="5"/>
        <v>-</v>
      </c>
      <c r="I53" s="231">
        <v>0.98719999999999997</v>
      </c>
      <c r="J53" s="147" t="str">
        <f t="shared" si="5"/>
        <v>-</v>
      </c>
      <c r="K53" s="231">
        <v>0.99319999999999997</v>
      </c>
      <c r="L53" s="147">
        <f t="shared" ref="L53:L64" si="6">IFERROR(K53/I53-1,"-")</f>
        <v>6.0777957860616016E-3</v>
      </c>
      <c r="M53" s="231">
        <v>0.95640000000000003</v>
      </c>
      <c r="N53" s="147">
        <f t="shared" ref="N53:N56" si="7">IFERROR(M53/K53-1,"-")</f>
        <v>-3.7051953282319694E-2</v>
      </c>
    </row>
    <row r="54" spans="2:16" x14ac:dyDescent="0.25">
      <c r="B54" s="145" t="s">
        <v>75</v>
      </c>
      <c r="C54" s="231">
        <v>1.0042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1.0593000000000001</v>
      </c>
      <c r="J54" s="147" t="str">
        <f t="shared" si="5"/>
        <v>-</v>
      </c>
      <c r="K54" s="231">
        <v>1.1003000000000001</v>
      </c>
      <c r="L54" s="147">
        <f t="shared" si="6"/>
        <v>3.8704805059945224E-2</v>
      </c>
      <c r="M54" s="231">
        <v>1.0770999999999999</v>
      </c>
      <c r="N54" s="147">
        <f t="shared" si="7"/>
        <v>-2.1085158593111109E-2</v>
      </c>
    </row>
    <row r="55" spans="2:16" x14ac:dyDescent="0.25">
      <c r="B55" s="145" t="s">
        <v>77</v>
      </c>
      <c r="C55" s="231">
        <v>0.40310000000000001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0.84499999999999997</v>
      </c>
      <c r="J55" s="147" t="str">
        <f t="shared" si="5"/>
        <v>-</v>
      </c>
      <c r="K55" s="231">
        <v>1.0183</v>
      </c>
      <c r="L55" s="147">
        <f t="shared" si="6"/>
        <v>0.20508875739644972</v>
      </c>
      <c r="M55" s="231">
        <v>0.96069999999999989</v>
      </c>
      <c r="N55" s="147">
        <f t="shared" si="7"/>
        <v>-5.6564863006972499E-2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0.95319999999999994</v>
      </c>
      <c r="J56" s="147" t="str">
        <f t="shared" si="5"/>
        <v>-</v>
      </c>
      <c r="K56" s="231">
        <v>0.96579999999999999</v>
      </c>
      <c r="L56" s="147">
        <f t="shared" si="6"/>
        <v>1.3218631976500195E-2</v>
      </c>
      <c r="M56" s="231">
        <v>0.96689999999999998</v>
      </c>
      <c r="N56" s="147">
        <f t="shared" si="7"/>
        <v>1.138952164009055E-3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0.89180000000000004</v>
      </c>
      <c r="J57" s="147" t="str">
        <f t="shared" si="5"/>
        <v>-</v>
      </c>
      <c r="K57" s="231">
        <v>0.94340000000000002</v>
      </c>
      <c r="L57" s="147">
        <f t="shared" si="6"/>
        <v>5.786050684009858E-2</v>
      </c>
      <c r="M57" s="231"/>
      <c r="N57" s="147"/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0.95090000000000008</v>
      </c>
      <c r="J58" s="147" t="str">
        <f t="shared" si="5"/>
        <v>-</v>
      </c>
      <c r="K58" s="231">
        <v>0.95669999999999999</v>
      </c>
      <c r="L58" s="147">
        <f t="shared" si="6"/>
        <v>6.0994846987063589E-3</v>
      </c>
      <c r="M58" s="231"/>
      <c r="N58" s="147"/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0.96950000000000003</v>
      </c>
      <c r="J59" s="147" t="str">
        <f t="shared" si="5"/>
        <v>-</v>
      </c>
      <c r="K59" s="231">
        <v>1.0078</v>
      </c>
      <c r="L59" s="147">
        <f t="shared" si="6"/>
        <v>3.9504899432697194E-2</v>
      </c>
      <c r="M59" s="231"/>
      <c r="N59" s="147"/>
    </row>
    <row r="60" spans="2:16" x14ac:dyDescent="0.25">
      <c r="B60" s="145" t="s">
        <v>87</v>
      </c>
      <c r="C60" s="231">
        <v>0.61080000000000001</v>
      </c>
      <c r="D60" s="147"/>
      <c r="E60" s="231">
        <v>0</v>
      </c>
      <c r="F60" s="147">
        <f t="shared" si="5"/>
        <v>-1</v>
      </c>
      <c r="G60" s="231">
        <v>0</v>
      </c>
      <c r="H60" s="147" t="str">
        <f t="shared" si="5"/>
        <v>-</v>
      </c>
      <c r="I60" s="231">
        <v>1.0537000000000001</v>
      </c>
      <c r="J60" s="147" t="str">
        <f t="shared" si="5"/>
        <v>-</v>
      </c>
      <c r="K60" s="231">
        <v>1.0227999999999999</v>
      </c>
      <c r="L60" s="147">
        <f t="shared" si="6"/>
        <v>-2.9325234886590223E-2</v>
      </c>
      <c r="M60" s="231"/>
      <c r="N60" s="147"/>
    </row>
    <row r="61" spans="2:16" x14ac:dyDescent="0.25">
      <c r="B61" s="145" t="s">
        <v>89</v>
      </c>
      <c r="C61" s="231">
        <v>0</v>
      </c>
      <c r="D61" s="147"/>
      <c r="E61" s="231">
        <v>0</v>
      </c>
      <c r="F61" s="147" t="str">
        <f t="shared" si="5"/>
        <v>-</v>
      </c>
      <c r="G61" s="231">
        <v>0</v>
      </c>
      <c r="H61" s="147" t="str">
        <f t="shared" si="5"/>
        <v>-</v>
      </c>
      <c r="I61" s="231">
        <v>0.89219999999999999</v>
      </c>
      <c r="J61" s="147" t="str">
        <f t="shared" si="5"/>
        <v>-</v>
      </c>
      <c r="K61" s="231">
        <v>0.87370000000000003</v>
      </c>
      <c r="L61" s="147">
        <f t="shared" si="6"/>
        <v>-2.0735261152208029E-2</v>
      </c>
      <c r="M61" s="231"/>
      <c r="N61" s="147"/>
    </row>
    <row r="62" spans="2:16" x14ac:dyDescent="0.25">
      <c r="B62" s="145" t="s">
        <v>91</v>
      </c>
      <c r="C62" s="231">
        <v>0</v>
      </c>
      <c r="D62" s="147"/>
      <c r="E62" s="231">
        <v>0</v>
      </c>
      <c r="F62" s="147" t="str">
        <f t="shared" si="5"/>
        <v>-</v>
      </c>
      <c r="G62" s="231">
        <v>0</v>
      </c>
      <c r="H62" s="147" t="str">
        <f t="shared" si="5"/>
        <v>-</v>
      </c>
      <c r="I62" s="231">
        <v>1.0177</v>
      </c>
      <c r="J62" s="147" t="str">
        <f t="shared" si="5"/>
        <v>-</v>
      </c>
      <c r="K62" s="231">
        <v>1.0761000000000001</v>
      </c>
      <c r="L62" s="147">
        <f t="shared" si="6"/>
        <v>5.7384297926697414E-2</v>
      </c>
      <c r="M62" s="231"/>
      <c r="N62" s="147"/>
    </row>
    <row r="63" spans="2:16" x14ac:dyDescent="0.25">
      <c r="B63" s="145" t="s">
        <v>93</v>
      </c>
      <c r="C63" s="231">
        <v>0</v>
      </c>
      <c r="D63" s="147"/>
      <c r="E63" s="231">
        <v>0</v>
      </c>
      <c r="F63" s="147" t="str">
        <f t="shared" si="5"/>
        <v>-</v>
      </c>
      <c r="G63" s="231">
        <v>0</v>
      </c>
      <c r="H63" s="147" t="str">
        <f t="shared" si="5"/>
        <v>-</v>
      </c>
      <c r="I63" s="231">
        <v>0.9998999999999999</v>
      </c>
      <c r="J63" s="147" t="str">
        <f t="shared" si="5"/>
        <v>-</v>
      </c>
      <c r="K63" s="231">
        <v>0.95109999999999995</v>
      </c>
      <c r="L63" s="147">
        <f t="shared" si="6"/>
        <v>-4.8804880488048763E-2</v>
      </c>
      <c r="M63" s="231"/>
      <c r="N63" s="147"/>
    </row>
    <row r="64" spans="2:16" x14ac:dyDescent="0.25">
      <c r="B64" s="145" t="s">
        <v>95</v>
      </c>
      <c r="C64" s="231">
        <v>0</v>
      </c>
      <c r="D64" s="147"/>
      <c r="E64" s="231">
        <v>0</v>
      </c>
      <c r="F64" s="147" t="str">
        <f t="shared" si="5"/>
        <v>-</v>
      </c>
      <c r="G64" s="231">
        <v>0</v>
      </c>
      <c r="H64" s="147" t="str">
        <f t="shared" si="5"/>
        <v>-</v>
      </c>
      <c r="I64" s="231">
        <v>0.90180000000000005</v>
      </c>
      <c r="J64" s="147" t="str">
        <f t="shared" si="5"/>
        <v>-</v>
      </c>
      <c r="K64" s="231">
        <v>0.91739999999999999</v>
      </c>
      <c r="L64" s="147">
        <f t="shared" si="6"/>
        <v>1.7298735861610126E-2</v>
      </c>
      <c r="M64" s="231"/>
      <c r="N64" s="147"/>
    </row>
    <row r="65" spans="2:16" ht="15.75" x14ac:dyDescent="0.25">
      <c r="B65" s="148" t="s">
        <v>32</v>
      </c>
      <c r="C65" s="233">
        <v>0</v>
      </c>
      <c r="D65" s="150">
        <v>-1</v>
      </c>
      <c r="E65" s="233">
        <v>0.62480000000000002</v>
      </c>
      <c r="F65" s="150" t="s">
        <v>250</v>
      </c>
      <c r="G65" s="233">
        <v>0.86230572081972345</v>
      </c>
      <c r="H65" s="150">
        <v>0.38013079516601067</v>
      </c>
      <c r="I65" s="233">
        <v>0.95995106478564085</v>
      </c>
      <c r="J65" s="150">
        <v>0.11323749988935927</v>
      </c>
      <c r="K65" s="233">
        <v>0.9824608507075423</v>
      </c>
      <c r="L65" s="150">
        <v>2.3448888956571823E-2</v>
      </c>
      <c r="M65" s="240"/>
      <c r="N65" s="239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309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159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160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38">
        <f>C$7</f>
        <v>2020</v>
      </c>
      <c r="D73" s="321"/>
      <c r="E73" s="138">
        <f>E$7</f>
        <v>2021</v>
      </c>
      <c r="F73" s="321"/>
      <c r="G73" s="138">
        <f>G$7</f>
        <v>2022</v>
      </c>
      <c r="H73" s="321"/>
      <c r="I73" s="138">
        <f>I$7</f>
        <v>2023</v>
      </c>
      <c r="J73" s="321"/>
      <c r="K73" s="138">
        <f>K$7</f>
        <v>2024</v>
      </c>
      <c r="L73" s="321"/>
      <c r="M73" s="236">
        <f>M$7</f>
        <v>2025</v>
      </c>
      <c r="N73" s="237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0.79469999999999996</v>
      </c>
      <c r="D75" s="147"/>
      <c r="E75" s="231">
        <v>0</v>
      </c>
      <c r="F75" s="147">
        <f t="shared" ref="F75:J86" si="8">IFERROR(E75/C75-1,"-")</f>
        <v>-1</v>
      </c>
      <c r="G75" s="231">
        <v>0</v>
      </c>
      <c r="H75" s="147" t="str">
        <f t="shared" si="8"/>
        <v>-</v>
      </c>
      <c r="I75" s="231">
        <v>0.65390000000000004</v>
      </c>
      <c r="J75" s="147" t="str">
        <f t="shared" si="8"/>
        <v>-</v>
      </c>
      <c r="K75" s="231">
        <v>0.86799999999999999</v>
      </c>
      <c r="L75" s="147">
        <f t="shared" ref="L75:L86" si="9">IFERROR(K75/I75-1,"-")</f>
        <v>0.32742009481572087</v>
      </c>
      <c r="M75" s="231">
        <v>0.87609999999999999</v>
      </c>
      <c r="N75" s="147">
        <f t="shared" ref="N75:N78" si="10">IFERROR(M75/K75-1,"-")</f>
        <v>9.3317972350230871E-3</v>
      </c>
    </row>
    <row r="76" spans="2:16" x14ac:dyDescent="0.25">
      <c r="B76" s="145" t="s">
        <v>75</v>
      </c>
      <c r="C76" s="231">
        <v>0.85</v>
      </c>
      <c r="D76" s="147"/>
      <c r="E76" s="231">
        <v>0</v>
      </c>
      <c r="F76" s="147">
        <f t="shared" si="8"/>
        <v>-1</v>
      </c>
      <c r="G76" s="231">
        <v>0</v>
      </c>
      <c r="H76" s="147" t="str">
        <f t="shared" si="8"/>
        <v>-</v>
      </c>
      <c r="I76" s="231">
        <v>0.62309999999999999</v>
      </c>
      <c r="J76" s="147" t="str">
        <f t="shared" si="8"/>
        <v>-</v>
      </c>
      <c r="K76" s="231">
        <v>0.94669999999999999</v>
      </c>
      <c r="L76" s="147">
        <f t="shared" si="9"/>
        <v>0.51933878992136084</v>
      </c>
      <c r="M76" s="231">
        <v>0.86909999999999998</v>
      </c>
      <c r="N76" s="147">
        <f t="shared" si="10"/>
        <v>-8.1968944755466344E-2</v>
      </c>
    </row>
    <row r="77" spans="2:16" x14ac:dyDescent="0.25">
      <c r="B77" s="145" t="s">
        <v>77</v>
      </c>
      <c r="C77" s="231">
        <v>0.38819999999999999</v>
      </c>
      <c r="D77" s="147"/>
      <c r="E77" s="231">
        <v>0</v>
      </c>
      <c r="F77" s="147">
        <f t="shared" si="8"/>
        <v>-1</v>
      </c>
      <c r="G77" s="231">
        <v>0</v>
      </c>
      <c r="H77" s="147" t="str">
        <f t="shared" si="8"/>
        <v>-</v>
      </c>
      <c r="I77" s="231">
        <v>0.61819999999999997</v>
      </c>
      <c r="J77" s="147" t="str">
        <f t="shared" si="8"/>
        <v>-</v>
      </c>
      <c r="K77" s="231">
        <v>0.88969999999999994</v>
      </c>
      <c r="L77" s="147">
        <f t="shared" si="9"/>
        <v>0.43917825946295697</v>
      </c>
      <c r="M77" s="231">
        <v>0.73329999999999995</v>
      </c>
      <c r="N77" s="147">
        <f t="shared" si="10"/>
        <v>-0.17578959199730249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0.6762999999999999</v>
      </c>
      <c r="J78" s="147" t="str">
        <f t="shared" si="8"/>
        <v>-</v>
      </c>
      <c r="K78" s="231">
        <v>0.754</v>
      </c>
      <c r="L78" s="147">
        <f t="shared" si="9"/>
        <v>0.11488984178618966</v>
      </c>
      <c r="M78" s="231">
        <v>0.75950000000000006</v>
      </c>
      <c r="N78" s="147">
        <f t="shared" si="10"/>
        <v>7.2944297082229159E-3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0.8075</v>
      </c>
      <c r="J79" s="147" t="str">
        <f t="shared" si="8"/>
        <v>-</v>
      </c>
      <c r="K79" s="231">
        <v>0.93720000000000003</v>
      </c>
      <c r="L79" s="147">
        <f t="shared" si="9"/>
        <v>0.16061919504643973</v>
      </c>
      <c r="M79" s="231"/>
      <c r="N79" s="147"/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0.77829999999999999</v>
      </c>
      <c r="J80" s="147" t="str">
        <f t="shared" si="8"/>
        <v>-</v>
      </c>
      <c r="K80" s="231">
        <v>0.98010000000000008</v>
      </c>
      <c r="L80" s="147">
        <f t="shared" si="9"/>
        <v>0.25928305280740083</v>
      </c>
      <c r="M80" s="231"/>
      <c r="N80" s="147"/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0.87879999999999991</v>
      </c>
      <c r="J81" s="147" t="str">
        <f t="shared" si="8"/>
        <v>-</v>
      </c>
      <c r="K81" s="231">
        <v>0.95640000000000003</v>
      </c>
      <c r="L81" s="147">
        <f t="shared" si="9"/>
        <v>8.8302230314064811E-2</v>
      </c>
      <c r="M81" s="231"/>
      <c r="N81" s="147"/>
    </row>
    <row r="82" spans="2:16" x14ac:dyDescent="0.25">
      <c r="B82" s="145" t="s">
        <v>87</v>
      </c>
      <c r="C82" s="231">
        <v>0.36880000000000002</v>
      </c>
      <c r="D82" s="147"/>
      <c r="E82" s="231">
        <v>0</v>
      </c>
      <c r="F82" s="147">
        <f t="shared" si="8"/>
        <v>-1</v>
      </c>
      <c r="G82" s="231">
        <v>0</v>
      </c>
      <c r="H82" s="147" t="str">
        <f t="shared" si="8"/>
        <v>-</v>
      </c>
      <c r="I82" s="231">
        <v>0.90639999999999998</v>
      </c>
      <c r="J82" s="147" t="str">
        <f t="shared" si="8"/>
        <v>-</v>
      </c>
      <c r="K82" s="231">
        <v>0.94879999999999998</v>
      </c>
      <c r="L82" s="147">
        <f t="shared" si="9"/>
        <v>4.6778464254192409E-2</v>
      </c>
      <c r="M82" s="231"/>
      <c r="N82" s="147"/>
    </row>
    <row r="83" spans="2:16" x14ac:dyDescent="0.25">
      <c r="B83" s="145" t="s">
        <v>89</v>
      </c>
      <c r="C83" s="231">
        <v>0</v>
      </c>
      <c r="D83" s="147"/>
      <c r="E83" s="231">
        <v>0</v>
      </c>
      <c r="F83" s="147" t="str">
        <f t="shared" si="8"/>
        <v>-</v>
      </c>
      <c r="G83" s="231">
        <v>0</v>
      </c>
      <c r="H83" s="147" t="str">
        <f t="shared" si="8"/>
        <v>-</v>
      </c>
      <c r="I83" s="231">
        <v>0.88049999999999995</v>
      </c>
      <c r="J83" s="147" t="str">
        <f t="shared" si="8"/>
        <v>-</v>
      </c>
      <c r="K83" s="231">
        <v>0.80590000000000006</v>
      </c>
      <c r="L83" s="147">
        <f t="shared" si="9"/>
        <v>-8.4724588302100945E-2</v>
      </c>
      <c r="M83" s="231"/>
      <c r="N83" s="147"/>
    </row>
    <row r="84" spans="2:16" x14ac:dyDescent="0.25">
      <c r="B84" s="145" t="s">
        <v>91</v>
      </c>
      <c r="C84" s="231">
        <v>0</v>
      </c>
      <c r="D84" s="147"/>
      <c r="E84" s="231">
        <v>0</v>
      </c>
      <c r="F84" s="147" t="str">
        <f t="shared" si="8"/>
        <v>-</v>
      </c>
      <c r="G84" s="231">
        <v>0</v>
      </c>
      <c r="H84" s="147" t="str">
        <f t="shared" si="8"/>
        <v>-</v>
      </c>
      <c r="I84" s="231">
        <v>0.81169999999999998</v>
      </c>
      <c r="J84" s="147" t="str">
        <f t="shared" si="8"/>
        <v>-</v>
      </c>
      <c r="K84" s="231">
        <v>0.80370000000000008</v>
      </c>
      <c r="L84" s="147">
        <f t="shared" si="9"/>
        <v>-9.8558580756435976E-3</v>
      </c>
      <c r="M84" s="231"/>
      <c r="N84" s="147"/>
    </row>
    <row r="85" spans="2:16" x14ac:dyDescent="0.25">
      <c r="B85" s="145" t="s">
        <v>93</v>
      </c>
      <c r="C85" s="231">
        <v>0</v>
      </c>
      <c r="D85" s="147"/>
      <c r="E85" s="231">
        <v>0</v>
      </c>
      <c r="F85" s="147" t="str">
        <f t="shared" si="8"/>
        <v>-</v>
      </c>
      <c r="G85" s="231">
        <v>0</v>
      </c>
      <c r="H85" s="147" t="str">
        <f t="shared" si="8"/>
        <v>-</v>
      </c>
      <c r="I85" s="231">
        <v>0.77670000000000006</v>
      </c>
      <c r="J85" s="147" t="str">
        <f t="shared" si="8"/>
        <v>-</v>
      </c>
      <c r="K85" s="231">
        <v>0.82819999999999994</v>
      </c>
      <c r="L85" s="147">
        <f t="shared" si="9"/>
        <v>6.6306167117290871E-2</v>
      </c>
      <c r="M85" s="231"/>
      <c r="N85" s="147"/>
    </row>
    <row r="86" spans="2:16" x14ac:dyDescent="0.25">
      <c r="B86" s="145" t="s">
        <v>95</v>
      </c>
      <c r="C86" s="231">
        <v>0</v>
      </c>
      <c r="D86" s="147"/>
      <c r="E86" s="231">
        <v>0</v>
      </c>
      <c r="F86" s="147" t="str">
        <f t="shared" si="8"/>
        <v>-</v>
      </c>
      <c r="G86" s="231">
        <v>0</v>
      </c>
      <c r="H86" s="147" t="str">
        <f t="shared" si="8"/>
        <v>-</v>
      </c>
      <c r="I86" s="231">
        <v>0.7591</v>
      </c>
      <c r="J86" s="147" t="str">
        <f t="shared" si="8"/>
        <v>-</v>
      </c>
      <c r="K86" s="231">
        <v>0.76069999999999993</v>
      </c>
      <c r="L86" s="147">
        <f t="shared" si="9"/>
        <v>2.1077591885125813E-3</v>
      </c>
      <c r="M86" s="231"/>
      <c r="N86" s="147"/>
    </row>
    <row r="87" spans="2:16" ht="15.75" x14ac:dyDescent="0.25">
      <c r="B87" s="148" t="s">
        <v>32</v>
      </c>
      <c r="C87" s="233">
        <v>0</v>
      </c>
      <c r="D87" s="150">
        <v>-1</v>
      </c>
      <c r="E87" s="233">
        <v>0.59250000000000003</v>
      </c>
      <c r="F87" s="150" t="s">
        <v>250</v>
      </c>
      <c r="G87" s="233">
        <v>0.80182500000000001</v>
      </c>
      <c r="H87" s="150">
        <v>0.35329113924050626</v>
      </c>
      <c r="I87" s="233">
        <v>0.76420833333333338</v>
      </c>
      <c r="J87" s="150">
        <v>-4.691381120152982E-2</v>
      </c>
      <c r="K87" s="233">
        <f>IFERROR(AVERAGE(K75:K86),"-")</f>
        <v>0.8732833333333333</v>
      </c>
      <c r="L87" s="150">
        <v>0.14122220300643629</v>
      </c>
      <c r="M87" s="238"/>
      <c r="N87" s="239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161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162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38">
        <f>C$7</f>
        <v>2020</v>
      </c>
      <c r="D95" s="321"/>
      <c r="E95" s="138">
        <f>E$7</f>
        <v>2021</v>
      </c>
      <c r="F95" s="321"/>
      <c r="G95" s="138">
        <f>G$7</f>
        <v>2022</v>
      </c>
      <c r="H95" s="321"/>
      <c r="I95" s="138">
        <f>I$7</f>
        <v>2023</v>
      </c>
      <c r="J95" s="321"/>
      <c r="K95" s="138">
        <f>K$7</f>
        <v>2024</v>
      </c>
      <c r="L95" s="321"/>
      <c r="M95" s="236">
        <f>M$7</f>
        <v>2025</v>
      </c>
      <c r="N95" s="237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0.56869999999999998</v>
      </c>
      <c r="D97" s="147"/>
      <c r="E97" s="231">
        <v>6.0400000000000002E-2</v>
      </c>
      <c r="F97" s="147">
        <f t="shared" ref="F97:J108" si="11">IFERROR(E97/C97-1,"-")</f>
        <v>-0.89379286091084931</v>
      </c>
      <c r="G97" s="231">
        <v>0.47100000000000003</v>
      </c>
      <c r="H97" s="147">
        <f t="shared" si="11"/>
        <v>6.798013245033113</v>
      </c>
      <c r="I97" s="231">
        <v>0.5706</v>
      </c>
      <c r="J97" s="147">
        <f t="shared" si="11"/>
        <v>0.2114649681528662</v>
      </c>
      <c r="K97" s="231">
        <v>0.60470000000000002</v>
      </c>
      <c r="L97" s="147">
        <f t="shared" ref="L97:L108" si="12">IFERROR(K97/I97-1,"-")</f>
        <v>5.9761654398878372E-2</v>
      </c>
      <c r="M97" s="231">
        <v>0.58520000000000005</v>
      </c>
      <c r="N97" s="147">
        <f t="shared" ref="N97:N100" si="13">IFERROR(M97/K97-1,"-")</f>
        <v>-3.2247395402678958E-2</v>
      </c>
    </row>
    <row r="98" spans="2:14" x14ac:dyDescent="0.25">
      <c r="B98" s="145" t="s">
        <v>75</v>
      </c>
      <c r="C98" s="231">
        <v>0.55230000000000001</v>
      </c>
      <c r="D98" s="147"/>
      <c r="E98" s="231">
        <v>8.09E-2</v>
      </c>
      <c r="F98" s="147">
        <f t="shared" si="11"/>
        <v>-0.85352163679159876</v>
      </c>
      <c r="G98" s="231">
        <v>0.57269999999999999</v>
      </c>
      <c r="H98" s="147">
        <f t="shared" si="11"/>
        <v>6.079110012360939</v>
      </c>
      <c r="I98" s="231">
        <v>0.60880000000000001</v>
      </c>
      <c r="J98" s="147">
        <f t="shared" si="11"/>
        <v>6.3034747686397719E-2</v>
      </c>
      <c r="K98" s="231">
        <v>0.53410000000000002</v>
      </c>
      <c r="L98" s="147">
        <f t="shared" si="12"/>
        <v>-0.12270039421813406</v>
      </c>
      <c r="M98" s="231">
        <v>0.63429999999999997</v>
      </c>
      <c r="N98" s="147">
        <f t="shared" si="13"/>
        <v>0.18760531735630015</v>
      </c>
    </row>
    <row r="99" spans="2:14" x14ac:dyDescent="0.25">
      <c r="B99" s="145" t="s">
        <v>77</v>
      </c>
      <c r="C99" s="231">
        <v>0.3044</v>
      </c>
      <c r="D99" s="147"/>
      <c r="E99" s="231">
        <v>0.1027</v>
      </c>
      <c r="F99" s="147">
        <f t="shared" si="11"/>
        <v>-0.66261498028909327</v>
      </c>
      <c r="G99" s="231">
        <v>0.53579999999999994</v>
      </c>
      <c r="H99" s="147">
        <f t="shared" si="11"/>
        <v>4.21713729308666</v>
      </c>
      <c r="I99" s="231">
        <v>0.56409999999999993</v>
      </c>
      <c r="J99" s="147">
        <f t="shared" si="11"/>
        <v>5.2818215752146402E-2</v>
      </c>
      <c r="K99" s="231">
        <v>0.60250000000000004</v>
      </c>
      <c r="L99" s="147">
        <f t="shared" si="12"/>
        <v>6.8073036695621481E-2</v>
      </c>
      <c r="M99" s="231">
        <v>0.59760000000000002</v>
      </c>
      <c r="N99" s="147">
        <f t="shared" si="13"/>
        <v>-8.1327800829875674E-3</v>
      </c>
    </row>
    <row r="100" spans="2:14" x14ac:dyDescent="0.25">
      <c r="B100" s="145" t="s">
        <v>79</v>
      </c>
      <c r="C100" s="231">
        <v>0</v>
      </c>
      <c r="D100" s="147"/>
      <c r="E100" s="231">
        <v>0.13159999999999999</v>
      </c>
      <c r="F100" s="147" t="str">
        <f t="shared" si="11"/>
        <v>-</v>
      </c>
      <c r="G100" s="231">
        <v>0.45890000000000003</v>
      </c>
      <c r="H100" s="147">
        <f t="shared" si="11"/>
        <v>2.4870820668693012</v>
      </c>
      <c r="I100" s="231">
        <v>0.49159999999999998</v>
      </c>
      <c r="J100" s="147">
        <f t="shared" si="11"/>
        <v>7.1257354543473372E-2</v>
      </c>
      <c r="K100" s="231">
        <v>0.47450000000000003</v>
      </c>
      <c r="L100" s="147">
        <f t="shared" si="12"/>
        <v>-3.4784377542717571E-2</v>
      </c>
      <c r="M100" s="231">
        <v>0.55149999999999999</v>
      </c>
      <c r="N100" s="147">
        <f t="shared" si="13"/>
        <v>0.16227608008429906</v>
      </c>
    </row>
    <row r="101" spans="2:14" x14ac:dyDescent="0.25">
      <c r="B101" s="145" t="s">
        <v>81</v>
      </c>
      <c r="C101" s="231">
        <v>0</v>
      </c>
      <c r="D101" s="147"/>
      <c r="E101" s="231">
        <v>0.13250000000000001</v>
      </c>
      <c r="F101" s="147" t="str">
        <f t="shared" si="11"/>
        <v>-</v>
      </c>
      <c r="G101" s="231">
        <v>0.2661</v>
      </c>
      <c r="H101" s="147">
        <f t="shared" si="11"/>
        <v>1.0083018867924527</v>
      </c>
      <c r="I101" s="231">
        <v>0.35649999999999998</v>
      </c>
      <c r="J101" s="147">
        <f t="shared" si="11"/>
        <v>0.3397219090567456</v>
      </c>
      <c r="K101" s="231">
        <v>0.4093</v>
      </c>
      <c r="L101" s="147">
        <f t="shared" si="12"/>
        <v>0.14810659186535768</v>
      </c>
      <c r="M101" s="231"/>
      <c r="N101" s="147"/>
    </row>
    <row r="102" spans="2:14" x14ac:dyDescent="0.25">
      <c r="B102" s="145" t="s">
        <v>83</v>
      </c>
      <c r="C102" s="231">
        <v>0</v>
      </c>
      <c r="D102" s="147"/>
      <c r="E102" s="231">
        <v>0.14460000000000001</v>
      </c>
      <c r="F102" s="147" t="str">
        <f t="shared" si="11"/>
        <v>-</v>
      </c>
      <c r="G102" s="231">
        <v>0.32020000000000004</v>
      </c>
      <c r="H102" s="147">
        <f t="shared" si="11"/>
        <v>1.2143845089903182</v>
      </c>
      <c r="I102" s="231">
        <v>0.38009999999999999</v>
      </c>
      <c r="J102" s="147">
        <f t="shared" si="11"/>
        <v>0.1870705808869455</v>
      </c>
      <c r="K102" s="231">
        <v>0.39950000000000002</v>
      </c>
      <c r="L102" s="147">
        <f t="shared" si="12"/>
        <v>5.1039200210470925E-2</v>
      </c>
      <c r="M102" s="231"/>
      <c r="N102" s="147"/>
    </row>
    <row r="103" spans="2:14" x14ac:dyDescent="0.25">
      <c r="B103" s="145" t="s">
        <v>85</v>
      </c>
      <c r="C103" s="231">
        <v>0</v>
      </c>
      <c r="D103" s="147"/>
      <c r="E103" s="231">
        <v>0.22769999999999999</v>
      </c>
      <c r="F103" s="147" t="str">
        <f t="shared" si="11"/>
        <v>-</v>
      </c>
      <c r="G103" s="231">
        <v>0.44600000000000001</v>
      </c>
      <c r="H103" s="147">
        <f t="shared" si="11"/>
        <v>0.95871761089152407</v>
      </c>
      <c r="I103" s="231">
        <v>0.51519999999999999</v>
      </c>
      <c r="J103" s="147">
        <f t="shared" si="11"/>
        <v>0.15515695067264579</v>
      </c>
      <c r="K103" s="231">
        <v>0.52290000000000003</v>
      </c>
      <c r="L103" s="147">
        <f t="shared" si="12"/>
        <v>1.4945652173913082E-2</v>
      </c>
      <c r="M103" s="231"/>
      <c r="N103" s="147"/>
    </row>
    <row r="104" spans="2:14" x14ac:dyDescent="0.25">
      <c r="B104" s="145" t="s">
        <v>87</v>
      </c>
      <c r="C104" s="231">
        <v>0.21350000000000002</v>
      </c>
      <c r="D104" s="147"/>
      <c r="E104" s="231">
        <v>0.29410000000000003</v>
      </c>
      <c r="F104" s="147">
        <f t="shared" si="11"/>
        <v>0.37751756440281037</v>
      </c>
      <c r="G104" s="231">
        <v>0.53369999999999995</v>
      </c>
      <c r="H104" s="147">
        <f t="shared" si="11"/>
        <v>0.81468888133287964</v>
      </c>
      <c r="I104" s="231">
        <v>0.61020000000000008</v>
      </c>
      <c r="J104" s="147">
        <f t="shared" si="11"/>
        <v>0.14333895446880285</v>
      </c>
      <c r="K104" s="231">
        <v>0.60580000000000001</v>
      </c>
      <c r="L104" s="147">
        <f t="shared" si="12"/>
        <v>-7.2107505735825583E-3</v>
      </c>
      <c r="M104" s="231"/>
      <c r="N104" s="147"/>
    </row>
    <row r="105" spans="2:14" x14ac:dyDescent="0.25">
      <c r="B105" s="145" t="s">
        <v>89</v>
      </c>
      <c r="C105" s="231">
        <v>0.11220000000000001</v>
      </c>
      <c r="D105" s="147"/>
      <c r="E105" s="231">
        <v>0.23929999999999998</v>
      </c>
      <c r="F105" s="147">
        <f t="shared" si="11"/>
        <v>1.1327985739750441</v>
      </c>
      <c r="G105" s="231">
        <v>0.38539999999999996</v>
      </c>
      <c r="H105" s="147">
        <f t="shared" si="11"/>
        <v>0.61053071458420383</v>
      </c>
      <c r="I105" s="231">
        <v>0.48009999999999997</v>
      </c>
      <c r="J105" s="147">
        <f t="shared" si="11"/>
        <v>0.24571873378308262</v>
      </c>
      <c r="K105" s="231">
        <v>0.4698</v>
      </c>
      <c r="L105" s="147">
        <f t="shared" si="12"/>
        <v>-2.1453863778379434E-2</v>
      </c>
      <c r="M105" s="231"/>
      <c r="N105" s="147"/>
    </row>
    <row r="106" spans="2:14" x14ac:dyDescent="0.25">
      <c r="B106" s="145" t="s">
        <v>91</v>
      </c>
      <c r="C106" s="231">
        <v>0.08</v>
      </c>
      <c r="D106" s="147"/>
      <c r="E106" s="231">
        <v>0.3931</v>
      </c>
      <c r="F106" s="147">
        <f t="shared" si="11"/>
        <v>3.9137500000000003</v>
      </c>
      <c r="G106" s="231">
        <v>0.45100000000000001</v>
      </c>
      <c r="H106" s="147">
        <f t="shared" si="11"/>
        <v>0.14729076570847122</v>
      </c>
      <c r="I106" s="231">
        <v>0.53380000000000005</v>
      </c>
      <c r="J106" s="147">
        <f t="shared" si="11"/>
        <v>0.1835920177383592</v>
      </c>
      <c r="K106" s="231">
        <v>0.54510000000000003</v>
      </c>
      <c r="L106" s="147">
        <f t="shared" si="12"/>
        <v>2.1168977144998102E-2</v>
      </c>
      <c r="M106" s="231"/>
      <c r="N106" s="147"/>
    </row>
    <row r="107" spans="2:14" x14ac:dyDescent="0.25">
      <c r="B107" s="145" t="s">
        <v>93</v>
      </c>
      <c r="C107" s="231">
        <v>8.9700000000000002E-2</v>
      </c>
      <c r="D107" s="147"/>
      <c r="E107" s="231">
        <v>0.46700000000000003</v>
      </c>
      <c r="F107" s="147">
        <f t="shared" si="11"/>
        <v>4.2062430323299891</v>
      </c>
      <c r="G107" s="231">
        <v>0.57030000000000003</v>
      </c>
      <c r="H107" s="147">
        <f t="shared" si="11"/>
        <v>0.22119914346895064</v>
      </c>
      <c r="I107" s="231">
        <v>0.57950000000000002</v>
      </c>
      <c r="J107" s="147">
        <f t="shared" si="11"/>
        <v>1.6131860424338118E-2</v>
      </c>
      <c r="K107" s="231">
        <v>0.59079999999999999</v>
      </c>
      <c r="L107" s="147">
        <f t="shared" si="12"/>
        <v>1.9499568593615235E-2</v>
      </c>
      <c r="M107" s="231"/>
      <c r="N107" s="147"/>
    </row>
    <row r="108" spans="2:14" x14ac:dyDescent="0.25">
      <c r="B108" s="145" t="s">
        <v>95</v>
      </c>
      <c r="C108" s="231">
        <v>0.10249999999999999</v>
      </c>
      <c r="D108" s="147"/>
      <c r="E108" s="231">
        <v>0.48759999999999998</v>
      </c>
      <c r="F108" s="147">
        <f t="shared" si="11"/>
        <v>3.7570731707317071</v>
      </c>
      <c r="G108" s="231">
        <v>0.55159999999999998</v>
      </c>
      <c r="H108" s="147">
        <f t="shared" si="11"/>
        <v>0.13125512715340437</v>
      </c>
      <c r="I108" s="231">
        <v>0.58860000000000001</v>
      </c>
      <c r="J108" s="147">
        <f t="shared" si="11"/>
        <v>6.7077592458303137E-2</v>
      </c>
      <c r="K108" s="231">
        <v>0.56399999999999995</v>
      </c>
      <c r="L108" s="147">
        <f t="shared" si="12"/>
        <v>-4.1794087665647406E-2</v>
      </c>
      <c r="M108" s="231"/>
      <c r="N108" s="147"/>
    </row>
    <row r="109" spans="2:14" ht="15.75" x14ac:dyDescent="0.25">
      <c r="B109" s="148" t="s">
        <v>32</v>
      </c>
      <c r="C109" s="241">
        <v>0.28499999999999998</v>
      </c>
      <c r="D109" s="150">
        <v>-0.46748878923766823</v>
      </c>
      <c r="E109" s="241">
        <v>0.23810000000000001</v>
      </c>
      <c r="F109" s="150">
        <v>-0.1645614035087718</v>
      </c>
      <c r="G109" s="241">
        <v>0.46300000000000002</v>
      </c>
      <c r="H109" s="150">
        <v>0.94456110877782451</v>
      </c>
      <c r="I109" s="241">
        <v>0.52325833333333349</v>
      </c>
      <c r="J109" s="150">
        <v>0.13014758819294481</v>
      </c>
      <c r="K109" s="233">
        <f>IFERROR(AVERAGE(K97:K108),"-")</f>
        <v>0.5269166666666667</v>
      </c>
      <c r="L109" s="150">
        <v>7.5228665351743107E-3</v>
      </c>
      <c r="M109" s="241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37">
    <mergeCell ref="C73:D73"/>
    <mergeCell ref="E73:F73"/>
    <mergeCell ref="G73:H73"/>
    <mergeCell ref="I73:J73"/>
    <mergeCell ref="K73:L73"/>
    <mergeCell ref="C95:D95"/>
    <mergeCell ref="E95:F95"/>
    <mergeCell ref="G95:H95"/>
    <mergeCell ref="I95:J95"/>
    <mergeCell ref="K95:L95"/>
    <mergeCell ref="C72:N72"/>
    <mergeCell ref="B92:N92"/>
    <mergeCell ref="C94:N94"/>
    <mergeCell ref="C29:D29"/>
    <mergeCell ref="E29:F29"/>
    <mergeCell ref="G29:H29"/>
    <mergeCell ref="I29:J29"/>
    <mergeCell ref="K29:L29"/>
    <mergeCell ref="C51:D51"/>
    <mergeCell ref="E51:F51"/>
    <mergeCell ref="O21:O24"/>
    <mergeCell ref="B26:N26"/>
    <mergeCell ref="C28:N28"/>
    <mergeCell ref="B48:N48"/>
    <mergeCell ref="C50:N50"/>
    <mergeCell ref="B70:N70"/>
    <mergeCell ref="G51:H51"/>
    <mergeCell ref="I51:J51"/>
    <mergeCell ref="K51:L51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46B5-37B1-4A0A-B5FD-BF1D2F54DF0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D1D1-7463-463C-B685-BA369503D1E0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2"/>
    </row>
    <row r="5" spans="2:48" ht="50.25" customHeight="1" thickBot="1" x14ac:dyDescent="0.3">
      <c r="B5" s="12" t="s">
        <v>164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166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3" t="s">
        <v>264</v>
      </c>
      <c r="D7" s="243" t="s">
        <v>265</v>
      </c>
      <c r="E7" s="243" t="s">
        <v>266</v>
      </c>
      <c r="F7" s="116" t="s">
        <v>267</v>
      </c>
      <c r="G7" s="116" t="s">
        <v>268</v>
      </c>
      <c r="H7" s="15" t="str">
        <f>CONCATENATE("var. ",RIGHT(G7,2),"/",RIGHT(F7,2))</f>
        <v>var. 25/24</v>
      </c>
      <c r="I7" s="243" t="s">
        <v>226</v>
      </c>
      <c r="J7" s="244" t="s">
        <v>227</v>
      </c>
      <c r="K7" s="244" t="s">
        <v>228</v>
      </c>
      <c r="L7" s="14" t="s">
        <v>229</v>
      </c>
      <c r="M7" s="14" t="s">
        <v>230</v>
      </c>
      <c r="N7" s="15" t="str">
        <f>CONCATENATE("var. ",RIGHT(M7,2),"/",RIGHT(L7,2))</f>
        <v>var. 25/24</v>
      </c>
      <c r="P7" s="109"/>
      <c r="Q7" s="243" t="s">
        <v>264</v>
      </c>
      <c r="R7" s="244" t="s">
        <v>265</v>
      </c>
      <c r="S7" s="244" t="s">
        <v>266</v>
      </c>
      <c r="T7" s="116" t="s">
        <v>267</v>
      </c>
      <c r="U7" s="116" t="s">
        <v>268</v>
      </c>
      <c r="V7" s="15" t="str">
        <f>CONCATENATE("var. ",RIGHT(U7,2),"/",RIGHT(T7,2))</f>
        <v>var. 25/24</v>
      </c>
      <c r="W7" s="243" t="s">
        <v>226</v>
      </c>
      <c r="X7" s="243" t="s">
        <v>227</v>
      </c>
      <c r="Y7" s="243" t="s">
        <v>228</v>
      </c>
      <c r="Z7" s="14" t="s">
        <v>229</v>
      </c>
      <c r="AA7" s="14" t="s">
        <v>230</v>
      </c>
      <c r="AB7" s="15" t="str">
        <f>CONCATENATE("var. ",RIGHT(AA7,2),"/",RIGHT(Z7,2))</f>
        <v>var. 25/24</v>
      </c>
      <c r="AD7" s="109"/>
      <c r="AE7" s="243" t="s">
        <v>264</v>
      </c>
      <c r="AF7" s="244" t="s">
        <v>265</v>
      </c>
      <c r="AG7" s="244" t="s">
        <v>266</v>
      </c>
      <c r="AH7" s="116" t="s">
        <v>267</v>
      </c>
      <c r="AI7" s="116" t="s">
        <v>268</v>
      </c>
      <c r="AJ7" s="15" t="str">
        <f>CONCATENATE("var. ",RIGHT(AI7,2),"/",RIGHT(AH7,2))</f>
        <v>var. 25/24</v>
      </c>
      <c r="AK7" s="245" t="str">
        <f>CONCATENATE("dif. ",RIGHT(AI7,2),"/",RIGHT(AH7,2))</f>
        <v>dif. 25/24</v>
      </c>
      <c r="AL7" s="246" t="str">
        <f>CONCATENATE("cuota ",RIGHT(AI7,2))</f>
        <v>cuota 25</v>
      </c>
      <c r="AM7" s="243" t="s">
        <v>226</v>
      </c>
      <c r="AN7" s="244" t="s">
        <v>227</v>
      </c>
      <c r="AO7" s="244" t="s">
        <v>228</v>
      </c>
      <c r="AP7" s="14" t="s">
        <v>229</v>
      </c>
      <c r="AQ7" s="14" t="s">
        <v>230</v>
      </c>
      <c r="AR7" s="15" t="str">
        <f>CONCATENATE("var. ",RIGHT(AQ7,2),"/",RIGHT(AP7,2))</f>
        <v>var. 25/24</v>
      </c>
      <c r="AS7" s="245" t="str">
        <f>CONCATENATE("dif. ",RIGHT(AQ7,2),"/",RIGHT(AP7,2))</f>
        <v>dif. 25/24</v>
      </c>
      <c r="AT7" s="245" t="str">
        <f>CONCATENATE("var. ",RIGHT(AQ7,2),"/",RIGHT(AM7,2))</f>
        <v>var. 25/21</v>
      </c>
      <c r="AU7" s="245" t="str">
        <f>CONCATENATE("dif. ",RIGHT(AQ7,2),"/",RIGHT(AM7,2))</f>
        <v>dif. 25/21</v>
      </c>
      <c r="AV7" s="246" t="str">
        <f>CONCATENATE("cuota ",RIGHT(AQ7,2))</f>
        <v>cuota 25</v>
      </c>
    </row>
    <row r="8" spans="2:48" ht="15.75" x14ac:dyDescent="0.25">
      <c r="B8" s="247" t="s">
        <v>45</v>
      </c>
      <c r="C8" s="248">
        <v>90.584670330157934</v>
      </c>
      <c r="D8" s="249">
        <v>110.17778133236101</v>
      </c>
      <c r="E8" s="249">
        <v>115.14721060495427</v>
      </c>
      <c r="F8" s="250">
        <v>129.78644092662233</v>
      </c>
      <c r="G8" s="249">
        <v>139.1411998436148</v>
      </c>
      <c r="H8" s="163">
        <f>G8/F8-1</f>
        <v>7.207809113342889E-2</v>
      </c>
      <c r="I8" s="248">
        <v>92.87</v>
      </c>
      <c r="J8" s="251">
        <v>114.11</v>
      </c>
      <c r="K8" s="251">
        <v>113.04</v>
      </c>
      <c r="L8" s="251">
        <v>117.79</v>
      </c>
      <c r="M8" s="251">
        <v>136.43</v>
      </c>
      <c r="N8" s="163">
        <f t="shared" ref="N8:N18" si="0">M8/L8-1</f>
        <v>0.15824772900925366</v>
      </c>
      <c r="P8" s="247" t="s">
        <v>45</v>
      </c>
      <c r="Q8" s="248">
        <v>23.383694088966511</v>
      </c>
      <c r="R8" s="250">
        <v>80.274135499935539</v>
      </c>
      <c r="S8" s="250">
        <v>96.617752459881117</v>
      </c>
      <c r="T8" s="250">
        <v>111.62501094717922</v>
      </c>
      <c r="U8" s="250">
        <v>117.90823228983317</v>
      </c>
      <c r="V8" s="163">
        <f t="shared" ref="V8:V18" si="1">U8/T8-1</f>
        <v>5.6288651524765809E-2</v>
      </c>
      <c r="W8" s="248">
        <v>29.18</v>
      </c>
      <c r="X8" s="251">
        <v>84.83</v>
      </c>
      <c r="Y8" s="251">
        <v>86.09</v>
      </c>
      <c r="Z8" s="251">
        <v>93.88</v>
      </c>
      <c r="AA8" s="251">
        <v>104.41</v>
      </c>
      <c r="AB8" s="163">
        <f t="shared" ref="AB8:AB18" si="2">AA8/Z8-1</f>
        <v>0.11216446527481883</v>
      </c>
      <c r="AD8" s="86" t="s">
        <v>45</v>
      </c>
      <c r="AE8" s="252">
        <v>56615866.890000001</v>
      </c>
      <c r="AF8" s="162">
        <v>492361353.57999992</v>
      </c>
      <c r="AG8" s="162">
        <v>616175473.73000002</v>
      </c>
      <c r="AH8" s="162">
        <v>718268520.22000003</v>
      </c>
      <c r="AI8" s="162">
        <v>751352757.82999992</v>
      </c>
      <c r="AJ8" s="163">
        <f t="shared" ref="AJ8:AJ18" si="3">AI8/AH8-1</f>
        <v>4.6061099266700989E-2</v>
      </c>
      <c r="AK8" s="162">
        <f t="shared" ref="AK8:AK18" si="4">AI8-AH8</f>
        <v>33084237.609999895</v>
      </c>
      <c r="AL8" s="164">
        <f t="shared" ref="AL8:AL18" si="5">AI8/AI$8</f>
        <v>1</v>
      </c>
      <c r="AM8" s="253">
        <v>17250545.050000001</v>
      </c>
      <c r="AN8" s="254">
        <v>134270189.28999999</v>
      </c>
      <c r="AO8" s="254">
        <v>136442589.78999999</v>
      </c>
      <c r="AP8" s="254">
        <v>149094760.16</v>
      </c>
      <c r="AQ8" s="254">
        <v>164003214.69999999</v>
      </c>
      <c r="AR8" s="163">
        <f t="shared" ref="AR8:AR18" si="6">AQ8/AP8-1</f>
        <v>9.9993148813553701E-2</v>
      </c>
      <c r="AS8" s="162">
        <f t="shared" ref="AS8:AS18" si="7">AQ8-AP8</f>
        <v>14908454.539999992</v>
      </c>
      <c r="AT8" s="163">
        <f t="shared" ref="AT8:AT18" si="8">AQ8/AM8-1</f>
        <v>8.507132338406894</v>
      </c>
      <c r="AU8" s="162">
        <f t="shared" ref="AU8:AU18" si="9">AQ8-AM8</f>
        <v>146752669.64999998</v>
      </c>
      <c r="AV8" s="164">
        <f t="shared" ref="AV8:AV18" si="10">AQ8/AQ$8</f>
        <v>1</v>
      </c>
    </row>
    <row r="9" spans="2:48" x14ac:dyDescent="0.25">
      <c r="B9" s="18" t="s">
        <v>46</v>
      </c>
      <c r="C9" s="255">
        <v>122.07364130966276</v>
      </c>
      <c r="D9" s="256">
        <v>138.47819068494064</v>
      </c>
      <c r="E9" s="256">
        <v>144.14729830630409</v>
      </c>
      <c r="F9" s="256">
        <v>161.05311667006055</v>
      </c>
      <c r="G9" s="256">
        <v>171.19718617816648</v>
      </c>
      <c r="H9" s="97">
        <f>G9/F9-1</f>
        <v>6.298586278766316E-2</v>
      </c>
      <c r="I9" s="255">
        <v>124.76</v>
      </c>
      <c r="J9" s="256">
        <v>140.06</v>
      </c>
      <c r="K9" s="256">
        <v>137.96</v>
      </c>
      <c r="L9" s="256">
        <v>145.12</v>
      </c>
      <c r="M9" s="256">
        <v>166.89</v>
      </c>
      <c r="N9" s="97">
        <f t="shared" si="0"/>
        <v>0.15001378169790502</v>
      </c>
      <c r="P9" s="18" t="s">
        <v>46</v>
      </c>
      <c r="Q9" s="255">
        <v>33.475316768457311</v>
      </c>
      <c r="R9" s="256">
        <v>108.02336008476051</v>
      </c>
      <c r="S9" s="256">
        <v>125.56430854109689</v>
      </c>
      <c r="T9" s="256">
        <v>140.77016822969517</v>
      </c>
      <c r="U9" s="256">
        <v>150.22294144520126</v>
      </c>
      <c r="V9" s="97">
        <f t="shared" si="1"/>
        <v>6.7150400787203468E-2</v>
      </c>
      <c r="W9" s="255">
        <v>43.61</v>
      </c>
      <c r="X9" s="256">
        <v>114.11</v>
      </c>
      <c r="Y9" s="256">
        <v>113.69</v>
      </c>
      <c r="Z9" s="256">
        <v>122.55</v>
      </c>
      <c r="AA9" s="256">
        <v>137.08000000000001</v>
      </c>
      <c r="AB9" s="97">
        <f t="shared" si="2"/>
        <v>0.11856385148918824</v>
      </c>
      <c r="AD9" s="18" t="s">
        <v>46</v>
      </c>
      <c r="AE9" s="257">
        <v>27605298.399999999</v>
      </c>
      <c r="AF9" s="70">
        <v>241332511.66999999</v>
      </c>
      <c r="AG9" s="70">
        <v>296387288.58000004</v>
      </c>
      <c r="AH9" s="70">
        <v>339066491.99000001</v>
      </c>
      <c r="AI9" s="70">
        <v>343272401.31999999</v>
      </c>
      <c r="AJ9" s="97">
        <f t="shared" si="3"/>
        <v>1.2404379168567514E-2</v>
      </c>
      <c r="AK9" s="70">
        <f t="shared" si="4"/>
        <v>4205909.3299999833</v>
      </c>
      <c r="AL9" s="124">
        <f t="shared" si="5"/>
        <v>0.45687248465210045</v>
      </c>
      <c r="AM9" s="258">
        <v>8808303.9499999993</v>
      </c>
      <c r="AN9" s="259">
        <v>65945084.009999998</v>
      </c>
      <c r="AO9" s="259">
        <v>67102835.909999996</v>
      </c>
      <c r="AP9" s="259">
        <v>72467150.219999999</v>
      </c>
      <c r="AQ9" s="259">
        <v>77566730.25</v>
      </c>
      <c r="AR9" s="97">
        <f t="shared" si="6"/>
        <v>7.0370919989517944E-2</v>
      </c>
      <c r="AS9" s="70">
        <f t="shared" si="7"/>
        <v>5099580.0300000012</v>
      </c>
      <c r="AT9" s="97">
        <f t="shared" si="8"/>
        <v>7.8060914666778736</v>
      </c>
      <c r="AU9" s="70">
        <f t="shared" si="9"/>
        <v>68758426.299999997</v>
      </c>
      <c r="AV9" s="124">
        <f t="shared" si="10"/>
        <v>0.47295859652438876</v>
      </c>
    </row>
    <row r="10" spans="2:48" x14ac:dyDescent="0.25">
      <c r="B10" s="24" t="s">
        <v>47</v>
      </c>
      <c r="C10" s="255">
        <v>68.964460642436137</v>
      </c>
      <c r="D10" s="256">
        <v>94.816271969386904</v>
      </c>
      <c r="E10" s="256">
        <v>103.1843222724296</v>
      </c>
      <c r="F10" s="256">
        <v>117.50843304634407</v>
      </c>
      <c r="G10" s="256">
        <v>127.57324277599969</v>
      </c>
      <c r="H10" s="97">
        <f>G10/F10-1</f>
        <v>8.5651807863748486E-2</v>
      </c>
      <c r="I10" s="255">
        <v>70.88</v>
      </c>
      <c r="J10" s="256">
        <v>92.18</v>
      </c>
      <c r="K10" s="256">
        <v>96.55</v>
      </c>
      <c r="L10" s="256">
        <v>107.36</v>
      </c>
      <c r="M10" s="256">
        <v>122.54</v>
      </c>
      <c r="N10" s="97">
        <f t="shared" si="0"/>
        <v>0.14139344262295084</v>
      </c>
      <c r="P10" s="24" t="s">
        <v>47</v>
      </c>
      <c r="Q10" s="255">
        <v>13.878432986542276</v>
      </c>
      <c r="R10" s="256">
        <v>69.373898522393532</v>
      </c>
      <c r="S10" s="256">
        <v>87.154938551361127</v>
      </c>
      <c r="T10" s="256">
        <v>101.28797342830113</v>
      </c>
      <c r="U10" s="256">
        <v>106.71872740842107</v>
      </c>
      <c r="V10" s="97">
        <f t="shared" si="1"/>
        <v>5.3616967506652902E-2</v>
      </c>
      <c r="W10" s="255">
        <v>17.32</v>
      </c>
      <c r="X10" s="256">
        <v>66.67</v>
      </c>
      <c r="Y10" s="256">
        <v>72.989999999999995</v>
      </c>
      <c r="Z10" s="256">
        <v>84.8</v>
      </c>
      <c r="AA10" s="256">
        <v>91.42</v>
      </c>
      <c r="AB10" s="97">
        <f t="shared" si="2"/>
        <v>7.8066037735849081E-2</v>
      </c>
      <c r="AD10" s="24" t="s">
        <v>47</v>
      </c>
      <c r="AE10" s="257">
        <v>8424014.4399999995</v>
      </c>
      <c r="AF10" s="70">
        <v>117489817.65000001</v>
      </c>
      <c r="AG10" s="70">
        <v>150923495.41</v>
      </c>
      <c r="AH10" s="70">
        <v>177047015.80000001</v>
      </c>
      <c r="AI10" s="70">
        <v>187070211.78</v>
      </c>
      <c r="AJ10" s="97">
        <f t="shared" si="3"/>
        <v>5.6613187941685572E-2</v>
      </c>
      <c r="AK10" s="70">
        <f t="shared" si="4"/>
        <v>10023195.979999989</v>
      </c>
      <c r="AL10" s="124">
        <f t="shared" si="5"/>
        <v>0.24897787334977248</v>
      </c>
      <c r="AM10" s="258">
        <v>2437531.98</v>
      </c>
      <c r="AN10" s="259">
        <v>29244332.379999999</v>
      </c>
      <c r="AO10" s="259">
        <v>31025729.129999999</v>
      </c>
      <c r="AP10" s="259">
        <v>36675133.93</v>
      </c>
      <c r="AQ10" s="259">
        <v>39346309.310000002</v>
      </c>
      <c r="AR10" s="97">
        <f t="shared" si="6"/>
        <v>7.2833418552699536E-2</v>
      </c>
      <c r="AS10" s="70">
        <f t="shared" si="7"/>
        <v>2671175.3800000027</v>
      </c>
      <c r="AT10" s="97">
        <f t="shared" si="8"/>
        <v>15.141863833105486</v>
      </c>
      <c r="AU10" s="70">
        <f t="shared" si="9"/>
        <v>36908777.330000006</v>
      </c>
      <c r="AV10" s="124">
        <f t="shared" si="10"/>
        <v>0.23991181747244131</v>
      </c>
    </row>
    <row r="11" spans="2:48" x14ac:dyDescent="0.25">
      <c r="B11" s="24" t="s">
        <v>48</v>
      </c>
      <c r="C11" s="255">
        <v>55.508661601636732</v>
      </c>
      <c r="D11" s="256">
        <v>69.481315386908022</v>
      </c>
      <c r="E11" s="256">
        <v>81.329880287076975</v>
      </c>
      <c r="F11" s="256">
        <v>87.114057680234566</v>
      </c>
      <c r="G11" s="256">
        <v>106.45970092774107</v>
      </c>
      <c r="H11" s="97">
        <f>G11/F11-1</f>
        <v>0.2220725766043139</v>
      </c>
      <c r="I11" s="255">
        <v>55.03</v>
      </c>
      <c r="J11" s="256">
        <v>62.74</v>
      </c>
      <c r="K11" s="256">
        <v>67.989999999999995</v>
      </c>
      <c r="L11" s="256">
        <v>74.209999999999994</v>
      </c>
      <c r="M11" s="256">
        <v>97.62</v>
      </c>
      <c r="N11" s="97">
        <f t="shared" si="0"/>
        <v>0.31545613798679439</v>
      </c>
      <c r="P11" s="24" t="s">
        <v>48</v>
      </c>
      <c r="Q11" s="255">
        <v>19.267479021043098</v>
      </c>
      <c r="R11" s="256">
        <v>53.220600001587471</v>
      </c>
      <c r="S11" s="256">
        <v>61.958260589357408</v>
      </c>
      <c r="T11" s="256">
        <v>72.087356892410057</v>
      </c>
      <c r="U11" s="256">
        <v>78.739767333471875</v>
      </c>
      <c r="V11" s="97">
        <f t="shared" si="1"/>
        <v>9.2282623858584545E-2</v>
      </c>
      <c r="W11" s="255">
        <v>23.7</v>
      </c>
      <c r="X11" s="256">
        <v>40.520000000000003</v>
      </c>
      <c r="Y11" s="256">
        <v>40.85</v>
      </c>
      <c r="Z11" s="256">
        <v>47.78</v>
      </c>
      <c r="AA11" s="256">
        <v>56.78</v>
      </c>
      <c r="AB11" s="97">
        <f t="shared" si="2"/>
        <v>0.18836333193804933</v>
      </c>
      <c r="AD11" s="24" t="s">
        <v>48</v>
      </c>
      <c r="AE11" s="257">
        <v>545620.5</v>
      </c>
      <c r="AF11" s="70">
        <v>2549507.0500000003</v>
      </c>
      <c r="AG11" s="70">
        <v>3345799.33</v>
      </c>
      <c r="AH11" s="70">
        <v>3925063.3899999997</v>
      </c>
      <c r="AI11" s="70">
        <v>4266074.45</v>
      </c>
      <c r="AJ11" s="97">
        <f t="shared" si="3"/>
        <v>8.6880395580057224E-2</v>
      </c>
      <c r="AK11" s="70">
        <f t="shared" si="4"/>
        <v>341011.06000000052</v>
      </c>
      <c r="AL11" s="124">
        <f t="shared" si="5"/>
        <v>5.6778582437375397E-3</v>
      </c>
      <c r="AM11" s="258">
        <v>167765.01</v>
      </c>
      <c r="AN11" s="259">
        <v>498436.08</v>
      </c>
      <c r="AO11" s="259">
        <v>551506.75</v>
      </c>
      <c r="AP11" s="259">
        <v>644975.6</v>
      </c>
      <c r="AQ11" s="259">
        <v>769937.81</v>
      </c>
      <c r="AR11" s="97">
        <f t="shared" si="6"/>
        <v>0.19374718981617312</v>
      </c>
      <c r="AS11" s="70">
        <f t="shared" si="7"/>
        <v>124962.21000000008</v>
      </c>
      <c r="AT11" s="97">
        <f t="shared" si="8"/>
        <v>3.5893825536087647</v>
      </c>
      <c r="AU11" s="70">
        <f t="shared" si="9"/>
        <v>602172.80000000005</v>
      </c>
      <c r="AV11" s="124">
        <f t="shared" si="10"/>
        <v>4.6946507201605491E-3</v>
      </c>
    </row>
    <row r="12" spans="2:48" x14ac:dyDescent="0.25">
      <c r="B12" s="24" t="s">
        <v>49</v>
      </c>
      <c r="C12" s="255">
        <v>151.97699947276894</v>
      </c>
      <c r="D12" s="256">
        <v>262.19651840452684</v>
      </c>
      <c r="E12" s="256">
        <v>168.8332686173502</v>
      </c>
      <c r="F12" s="256">
        <v>214.55524781154062</v>
      </c>
      <c r="G12" s="256">
        <v>230.28519743038638</v>
      </c>
      <c r="H12" s="97">
        <f t="shared" ref="H12:H18" si="11">G12/F12-1</f>
        <v>7.3314215239622005E-2</v>
      </c>
      <c r="I12" s="255">
        <v>141.9</v>
      </c>
      <c r="J12" s="256">
        <v>388.77</v>
      </c>
      <c r="K12" s="256">
        <v>256.33</v>
      </c>
      <c r="L12" s="256">
        <v>174.59</v>
      </c>
      <c r="M12" s="256">
        <v>262.77</v>
      </c>
      <c r="N12" s="97">
        <f t="shared" si="0"/>
        <v>0.50506901884414912</v>
      </c>
      <c r="P12" s="24" t="s">
        <v>49</v>
      </c>
      <c r="Q12" s="255">
        <v>32.3401633540511</v>
      </c>
      <c r="R12" s="256">
        <v>138.02601792824649</v>
      </c>
      <c r="S12" s="256">
        <v>101.44374776468004</v>
      </c>
      <c r="T12" s="256">
        <v>143.19221969893474</v>
      </c>
      <c r="U12" s="256">
        <v>173.46539491016458</v>
      </c>
      <c r="V12" s="97">
        <f t="shared" si="1"/>
        <v>0.21141634143866161</v>
      </c>
      <c r="W12" s="255">
        <v>47.42</v>
      </c>
      <c r="X12" s="256">
        <v>223.57</v>
      </c>
      <c r="Y12" s="256">
        <v>129.36000000000001</v>
      </c>
      <c r="Z12" s="256">
        <v>107.03</v>
      </c>
      <c r="AA12" s="256">
        <v>168.05</v>
      </c>
      <c r="AB12" s="97">
        <f t="shared" si="2"/>
        <v>0.57012052695505933</v>
      </c>
      <c r="AD12" s="24" t="s">
        <v>49</v>
      </c>
      <c r="AE12" s="257">
        <v>4738639.5200000005</v>
      </c>
      <c r="AF12" s="70">
        <v>26715643.370000001</v>
      </c>
      <c r="AG12" s="70">
        <v>20097973.649999999</v>
      </c>
      <c r="AH12" s="70">
        <v>19200553.509999998</v>
      </c>
      <c r="AI12" s="70">
        <v>35179305.640000001</v>
      </c>
      <c r="AJ12" s="97">
        <f t="shared" si="3"/>
        <v>0.83220268216111459</v>
      </c>
      <c r="AK12" s="70">
        <f t="shared" si="4"/>
        <v>15978752.130000003</v>
      </c>
      <c r="AL12" s="124">
        <f t="shared" si="5"/>
        <v>4.6821290363799561E-2</v>
      </c>
      <c r="AM12" s="258">
        <v>1736995.8</v>
      </c>
      <c r="AN12" s="259">
        <v>11073437.92</v>
      </c>
      <c r="AO12" s="259">
        <v>6407073.4900000002</v>
      </c>
      <c r="AP12" s="259">
        <v>3024569.83</v>
      </c>
      <c r="AQ12" s="259">
        <v>8520305.2100000009</v>
      </c>
      <c r="AR12" s="97">
        <f t="shared" si="6"/>
        <v>1.8170304171816727</v>
      </c>
      <c r="AS12" s="70">
        <f t="shared" si="7"/>
        <v>5495735.3800000008</v>
      </c>
      <c r="AT12" s="97">
        <f t="shared" si="8"/>
        <v>3.9051962071526027</v>
      </c>
      <c r="AU12" s="70">
        <f t="shared" si="9"/>
        <v>6783309.4100000011</v>
      </c>
      <c r="AV12" s="124">
        <f t="shared" si="10"/>
        <v>5.195206219332725E-2</v>
      </c>
    </row>
    <row r="13" spans="2:48" x14ac:dyDescent="0.25">
      <c r="B13" s="24" t="s">
        <v>50</v>
      </c>
      <c r="C13" s="255">
        <v>35.697762787804997</v>
      </c>
      <c r="D13" s="256">
        <v>58.399946149883384</v>
      </c>
      <c r="E13" s="256">
        <v>65.357256314127284</v>
      </c>
      <c r="F13" s="256">
        <v>76.337633842276531</v>
      </c>
      <c r="G13" s="256">
        <v>83.697014830829275</v>
      </c>
      <c r="H13" s="97">
        <f t="shared" si="11"/>
        <v>9.6405673298155747E-2</v>
      </c>
      <c r="I13" s="255">
        <v>36.06</v>
      </c>
      <c r="J13" s="256">
        <v>59.35</v>
      </c>
      <c r="K13" s="256">
        <v>60.84</v>
      </c>
      <c r="L13" s="256">
        <v>67.150000000000006</v>
      </c>
      <c r="M13" s="256">
        <v>79.09</v>
      </c>
      <c r="N13" s="97">
        <f t="shared" si="0"/>
        <v>0.17781087118391659</v>
      </c>
      <c r="P13" s="24" t="s">
        <v>50</v>
      </c>
      <c r="Q13" s="255">
        <v>9.4250996878617919</v>
      </c>
      <c r="R13" s="256">
        <v>37.966849475116526</v>
      </c>
      <c r="S13" s="256">
        <v>53.813714630450498</v>
      </c>
      <c r="T13" s="256">
        <v>64.851766951100615</v>
      </c>
      <c r="U13" s="256">
        <v>69.740732290098933</v>
      </c>
      <c r="V13" s="97">
        <f t="shared" si="1"/>
        <v>7.5386771538309638E-2</v>
      </c>
      <c r="W13" s="255">
        <v>10.45</v>
      </c>
      <c r="X13" s="256">
        <v>40.24</v>
      </c>
      <c r="Y13" s="256">
        <v>43.3</v>
      </c>
      <c r="Z13" s="256">
        <v>50.47</v>
      </c>
      <c r="AA13" s="256">
        <v>56.62</v>
      </c>
      <c r="AB13" s="97">
        <f t="shared" si="2"/>
        <v>0.12185456706954634</v>
      </c>
      <c r="AD13" s="24" t="s">
        <v>50</v>
      </c>
      <c r="AE13" s="257">
        <v>3038637.54</v>
      </c>
      <c r="AF13" s="70">
        <v>40790583.579999998</v>
      </c>
      <c r="AG13" s="70">
        <v>60543878.520000003</v>
      </c>
      <c r="AH13" s="70">
        <v>75926196.460000008</v>
      </c>
      <c r="AI13" s="70">
        <v>81462565.799999997</v>
      </c>
      <c r="AJ13" s="97">
        <f t="shared" si="3"/>
        <v>7.2917775394118367E-2</v>
      </c>
      <c r="AK13" s="70">
        <f t="shared" si="4"/>
        <v>5536369.3399999887</v>
      </c>
      <c r="AL13" s="124">
        <f t="shared" si="5"/>
        <v>0.1084211975680691</v>
      </c>
      <c r="AM13" s="258">
        <v>814485.51</v>
      </c>
      <c r="AN13" s="259">
        <v>11085690.4</v>
      </c>
      <c r="AO13" s="259">
        <v>12213746.6</v>
      </c>
      <c r="AP13" s="259">
        <v>14860948.84</v>
      </c>
      <c r="AQ13" s="259">
        <v>16035531.720000001</v>
      </c>
      <c r="AR13" s="97">
        <f t="shared" si="6"/>
        <v>7.9038215705209414E-2</v>
      </c>
      <c r="AS13" s="70">
        <f t="shared" si="7"/>
        <v>1174582.8800000008</v>
      </c>
      <c r="AT13" s="97">
        <f t="shared" si="8"/>
        <v>18.687927560552918</v>
      </c>
      <c r="AU13" s="70">
        <f t="shared" si="9"/>
        <v>15221046.210000001</v>
      </c>
      <c r="AV13" s="124">
        <f t="shared" si="10"/>
        <v>9.7775715856135606E-2</v>
      </c>
    </row>
    <row r="14" spans="2:48" x14ac:dyDescent="0.25">
      <c r="B14" s="24" t="s">
        <v>51</v>
      </c>
      <c r="C14" s="255">
        <v>80.71710894836616</v>
      </c>
      <c r="D14" s="256">
        <v>91.05371411882858</v>
      </c>
      <c r="E14" s="256">
        <v>102.08548185039142</v>
      </c>
      <c r="F14" s="256">
        <v>113.90740283134383</v>
      </c>
      <c r="G14" s="256">
        <v>123.3782865254268</v>
      </c>
      <c r="H14" s="97">
        <f t="shared" si="11"/>
        <v>8.3145462530701097E-2</v>
      </c>
      <c r="I14" s="255">
        <v>81.34</v>
      </c>
      <c r="J14" s="256">
        <v>87.8</v>
      </c>
      <c r="K14" s="256">
        <v>96.52</v>
      </c>
      <c r="L14" s="256">
        <v>100.61</v>
      </c>
      <c r="M14" s="256">
        <v>117.69</v>
      </c>
      <c r="N14" s="97">
        <f t="shared" si="0"/>
        <v>0.16976443693469823</v>
      </c>
      <c r="P14" s="24" t="s">
        <v>51</v>
      </c>
      <c r="Q14" s="255">
        <v>29.975177511008599</v>
      </c>
      <c r="R14" s="256">
        <v>71.897327837073433</v>
      </c>
      <c r="S14" s="256">
        <v>87.051029174845695</v>
      </c>
      <c r="T14" s="256">
        <v>100.39952992321712</v>
      </c>
      <c r="U14" s="256">
        <v>105.24710602078052</v>
      </c>
      <c r="V14" s="97">
        <f t="shared" si="1"/>
        <v>4.8282856516068451E-2</v>
      </c>
      <c r="W14" s="255">
        <v>32.31</v>
      </c>
      <c r="X14" s="256">
        <v>69.349999999999994</v>
      </c>
      <c r="Y14" s="256">
        <v>75.05</v>
      </c>
      <c r="Z14" s="256">
        <v>82.2</v>
      </c>
      <c r="AA14" s="256">
        <v>90.08</v>
      </c>
      <c r="AB14" s="97">
        <f t="shared" si="2"/>
        <v>9.5863746958637419E-2</v>
      </c>
      <c r="AD14" s="24" t="s">
        <v>51</v>
      </c>
      <c r="AE14" s="257">
        <v>852475.08000000007</v>
      </c>
      <c r="AF14" s="70">
        <v>2775879.3899999997</v>
      </c>
      <c r="AG14" s="70">
        <v>3541227.29</v>
      </c>
      <c r="AH14" s="70">
        <v>4179002.14</v>
      </c>
      <c r="AI14" s="70">
        <v>4344644.99</v>
      </c>
      <c r="AJ14" s="97">
        <f t="shared" si="3"/>
        <v>3.9636938305085412E-2</v>
      </c>
      <c r="AK14" s="70">
        <f t="shared" si="4"/>
        <v>165642.85000000009</v>
      </c>
      <c r="AL14" s="124">
        <f t="shared" si="5"/>
        <v>5.7824303494245161E-3</v>
      </c>
      <c r="AM14" s="258">
        <v>229739.85</v>
      </c>
      <c r="AN14" s="259">
        <v>705295.53</v>
      </c>
      <c r="AO14" s="259">
        <v>763247.32</v>
      </c>
      <c r="AP14" s="259">
        <v>848304.64000000001</v>
      </c>
      <c r="AQ14" s="259">
        <v>929616.07</v>
      </c>
      <c r="AR14" s="97">
        <f t="shared" si="6"/>
        <v>9.5851686016947824E-2</v>
      </c>
      <c r="AS14" s="70">
        <f t="shared" si="7"/>
        <v>81311.429999999935</v>
      </c>
      <c r="AT14" s="97">
        <f t="shared" si="8"/>
        <v>3.0463858142155136</v>
      </c>
      <c r="AU14" s="70">
        <f t="shared" si="9"/>
        <v>699876.22</v>
      </c>
      <c r="AV14" s="124">
        <f t="shared" si="10"/>
        <v>5.6682795620834866E-3</v>
      </c>
    </row>
    <row r="15" spans="2:48" x14ac:dyDescent="0.25">
      <c r="B15" s="24" t="s">
        <v>52</v>
      </c>
      <c r="C15" s="255">
        <v>113.74643948297573</v>
      </c>
      <c r="D15" s="256">
        <v>120.67661473139741</v>
      </c>
      <c r="E15" s="256">
        <v>142.15611614450145</v>
      </c>
      <c r="F15" s="256">
        <v>170.8038440763282</v>
      </c>
      <c r="G15" s="256">
        <v>199.29059125049778</v>
      </c>
      <c r="H15" s="97">
        <f t="shared" si="11"/>
        <v>0.1667804804289974</v>
      </c>
      <c r="I15" s="255">
        <v>93.66</v>
      </c>
      <c r="J15" s="256">
        <v>125.05</v>
      </c>
      <c r="K15" s="256">
        <v>149.37</v>
      </c>
      <c r="L15" s="256">
        <v>162.44</v>
      </c>
      <c r="M15" s="256">
        <v>188.6</v>
      </c>
      <c r="N15" s="97">
        <f t="shared" si="0"/>
        <v>0.1610440778133464</v>
      </c>
      <c r="P15" s="24" t="s">
        <v>52</v>
      </c>
      <c r="Q15" s="255">
        <v>44.349548275298048</v>
      </c>
      <c r="R15" s="256">
        <v>91.425803886412353</v>
      </c>
      <c r="S15" s="256">
        <v>114.5678298740018</v>
      </c>
      <c r="T15" s="256">
        <v>149.94907557914297</v>
      </c>
      <c r="U15" s="256">
        <v>168.77931938641282</v>
      </c>
      <c r="V15" s="97">
        <f t="shared" si="1"/>
        <v>0.12557759182270689</v>
      </c>
      <c r="W15" s="255">
        <v>43.4</v>
      </c>
      <c r="X15" s="256">
        <v>86.79</v>
      </c>
      <c r="Y15" s="256">
        <v>115.01</v>
      </c>
      <c r="Z15" s="256">
        <v>132.63</v>
      </c>
      <c r="AA15" s="256">
        <v>149.19999999999999</v>
      </c>
      <c r="AB15" s="97">
        <f t="shared" si="2"/>
        <v>0.12493402699238487</v>
      </c>
      <c r="AD15" s="24" t="s">
        <v>52</v>
      </c>
      <c r="AE15" s="257">
        <v>3025055.5</v>
      </c>
      <c r="AF15" s="70">
        <v>17391855.379999999</v>
      </c>
      <c r="AG15" s="70">
        <v>24540178.030000001</v>
      </c>
      <c r="AH15" s="70">
        <v>32440952.190000001</v>
      </c>
      <c r="AI15" s="70">
        <v>36678911.149999999</v>
      </c>
      <c r="AJ15" s="97">
        <f t="shared" si="3"/>
        <v>0.13063608414386674</v>
      </c>
      <c r="AK15" s="70">
        <f t="shared" si="4"/>
        <v>4237958.9599999972</v>
      </c>
      <c r="AL15" s="124">
        <f t="shared" si="5"/>
        <v>4.8817164464709295E-2</v>
      </c>
      <c r="AM15" s="258">
        <v>833343.83</v>
      </c>
      <c r="AN15" s="259">
        <v>4480902.95</v>
      </c>
      <c r="AO15" s="259">
        <v>6159023.8799999999</v>
      </c>
      <c r="AP15" s="259">
        <v>7114270.9400000004</v>
      </c>
      <c r="AQ15" s="259">
        <v>8106180.3099999996</v>
      </c>
      <c r="AR15" s="97">
        <f t="shared" si="6"/>
        <v>0.1394253013928648</v>
      </c>
      <c r="AS15" s="70">
        <f t="shared" si="7"/>
        <v>991909.36999999918</v>
      </c>
      <c r="AT15" s="97">
        <f t="shared" si="8"/>
        <v>8.7272938470067025</v>
      </c>
      <c r="AU15" s="70">
        <f t="shared" si="9"/>
        <v>7272836.4799999995</v>
      </c>
      <c r="AV15" s="124">
        <f t="shared" si="10"/>
        <v>4.9426959860683753E-2</v>
      </c>
    </row>
    <row r="16" spans="2:48" x14ac:dyDescent="0.25">
      <c r="B16" s="24" t="s">
        <v>53</v>
      </c>
      <c r="C16" s="255">
        <v>62.616337783611286</v>
      </c>
      <c r="D16" s="256">
        <v>76.934820129380967</v>
      </c>
      <c r="E16" s="256">
        <v>89.482167494393067</v>
      </c>
      <c r="F16" s="256">
        <v>100.5936159727611</v>
      </c>
      <c r="G16" s="256">
        <v>110.99423890863363</v>
      </c>
      <c r="H16" s="97">
        <f t="shared" si="11"/>
        <v>0.10339247511182847</v>
      </c>
      <c r="I16" s="255">
        <v>63.7</v>
      </c>
      <c r="J16" s="256">
        <v>76.17</v>
      </c>
      <c r="K16" s="256">
        <v>83.36</v>
      </c>
      <c r="L16" s="256">
        <v>92.62</v>
      </c>
      <c r="M16" s="256">
        <v>103.36</v>
      </c>
      <c r="N16" s="97">
        <f t="shared" si="0"/>
        <v>0.11595767652774769</v>
      </c>
      <c r="P16" s="24" t="s">
        <v>53</v>
      </c>
      <c r="Q16" s="255">
        <v>25.47883142169573</v>
      </c>
      <c r="R16" s="256">
        <v>57.382734580348775</v>
      </c>
      <c r="S16" s="256">
        <v>68.966765737649723</v>
      </c>
      <c r="T16" s="256">
        <v>82.584552070694045</v>
      </c>
      <c r="U16" s="256">
        <v>87.284605740314674</v>
      </c>
      <c r="V16" s="97">
        <f t="shared" si="1"/>
        <v>5.6912019884751475E-2</v>
      </c>
      <c r="W16" s="255">
        <v>24.79</v>
      </c>
      <c r="X16" s="256">
        <v>53.48</v>
      </c>
      <c r="Y16" s="256">
        <v>53.65</v>
      </c>
      <c r="Z16" s="256">
        <v>67.52</v>
      </c>
      <c r="AA16" s="256">
        <v>73.47</v>
      </c>
      <c r="AB16" s="97">
        <f t="shared" si="2"/>
        <v>8.8122037914692086E-2</v>
      </c>
      <c r="AD16" s="24" t="s">
        <v>53</v>
      </c>
      <c r="AE16" s="257">
        <v>3242170.21</v>
      </c>
      <c r="AF16" s="70">
        <v>9235271.0299999993</v>
      </c>
      <c r="AG16" s="70">
        <v>12608925.98</v>
      </c>
      <c r="AH16" s="70">
        <v>14690021.879999999</v>
      </c>
      <c r="AI16" s="70">
        <v>14747578.059999999</v>
      </c>
      <c r="AJ16" s="97">
        <f t="shared" si="3"/>
        <v>3.9180459001466605E-3</v>
      </c>
      <c r="AK16" s="70">
        <f t="shared" si="4"/>
        <v>57556.179999999702</v>
      </c>
      <c r="AL16" s="124">
        <f t="shared" si="5"/>
        <v>1.9628034776358359E-2</v>
      </c>
      <c r="AM16" s="258">
        <v>930378.21</v>
      </c>
      <c r="AN16" s="259">
        <v>2246107.6800000002</v>
      </c>
      <c r="AO16" s="259">
        <v>2453024.0299999998</v>
      </c>
      <c r="AP16" s="259">
        <v>2977849.61</v>
      </c>
      <c r="AQ16" s="259">
        <v>3103330.61</v>
      </c>
      <c r="AR16" s="97">
        <f t="shared" si="6"/>
        <v>4.2138125303111007E-2</v>
      </c>
      <c r="AS16" s="70">
        <f t="shared" si="7"/>
        <v>125481</v>
      </c>
      <c r="AT16" s="97">
        <f t="shared" si="8"/>
        <v>2.3355581382328374</v>
      </c>
      <c r="AU16" s="70">
        <f t="shared" si="9"/>
        <v>2172952.4</v>
      </c>
      <c r="AV16" s="124">
        <f t="shared" si="10"/>
        <v>1.8922376708753626E-2</v>
      </c>
    </row>
    <row r="17" spans="2:48" x14ac:dyDescent="0.25">
      <c r="B17" s="24" t="s">
        <v>54</v>
      </c>
      <c r="C17" s="255">
        <v>85.997134235558178</v>
      </c>
      <c r="D17" s="256">
        <v>111.64872110673139</v>
      </c>
      <c r="E17" s="256">
        <v>127.35297791593524</v>
      </c>
      <c r="F17" s="256">
        <v>141.89089766522235</v>
      </c>
      <c r="G17" s="256">
        <v>121.13211758674434</v>
      </c>
      <c r="H17" s="97">
        <f t="shared" si="11"/>
        <v>-0.14630099900739446</v>
      </c>
      <c r="I17" s="255">
        <v>79.87</v>
      </c>
      <c r="J17" s="256">
        <v>119.88</v>
      </c>
      <c r="K17" s="256">
        <v>135.06</v>
      </c>
      <c r="L17" s="256">
        <v>134.41999999999999</v>
      </c>
      <c r="M17" s="256">
        <v>120.03</v>
      </c>
      <c r="N17" s="97">
        <f t="shared" si="0"/>
        <v>-0.1070525219461389</v>
      </c>
      <c r="P17" s="24" t="s">
        <v>54</v>
      </c>
      <c r="Q17" s="255">
        <v>24.489947270547862</v>
      </c>
      <c r="R17" s="256">
        <v>81.086972187217526</v>
      </c>
      <c r="S17" s="256">
        <v>108.03544046060486</v>
      </c>
      <c r="T17" s="256">
        <v>124.71863496727984</v>
      </c>
      <c r="U17" s="256">
        <v>105.40114047121686</v>
      </c>
      <c r="V17" s="97">
        <f t="shared" si="1"/>
        <v>-0.15488859785172404</v>
      </c>
      <c r="W17" s="255">
        <v>24.62</v>
      </c>
      <c r="X17" s="256">
        <v>88.41</v>
      </c>
      <c r="Y17" s="256">
        <v>102.34</v>
      </c>
      <c r="Z17" s="256">
        <v>104.71</v>
      </c>
      <c r="AA17" s="256">
        <v>95.11</v>
      </c>
      <c r="AB17" s="97">
        <f t="shared" si="2"/>
        <v>-9.1681787794861913E-2</v>
      </c>
      <c r="AD17" s="24" t="s">
        <v>54</v>
      </c>
      <c r="AE17" s="257">
        <v>3276284.6900000004</v>
      </c>
      <c r="AF17" s="70">
        <v>26475929.59</v>
      </c>
      <c r="AG17" s="70">
        <v>34912913.400000006</v>
      </c>
      <c r="AH17" s="70">
        <v>41076956.300000004</v>
      </c>
      <c r="AI17" s="70">
        <v>34667813.229999997</v>
      </c>
      <c r="AJ17" s="97">
        <f t="shared" si="3"/>
        <v>-0.156027701351378</v>
      </c>
      <c r="AK17" s="70">
        <f t="shared" si="4"/>
        <v>-6409143.0700000077</v>
      </c>
      <c r="AL17" s="124">
        <f t="shared" si="5"/>
        <v>4.6140528358643344E-2</v>
      </c>
      <c r="AM17" s="258">
        <v>724543.83</v>
      </c>
      <c r="AN17" s="259">
        <v>7216600.6299999999</v>
      </c>
      <c r="AO17" s="259">
        <v>8000648.9800000004</v>
      </c>
      <c r="AP17" s="259">
        <v>8550404.7100000009</v>
      </c>
      <c r="AQ17" s="259">
        <v>7820928.0800000001</v>
      </c>
      <c r="AR17" s="97">
        <f t="shared" si="6"/>
        <v>-8.5314865756804692E-2</v>
      </c>
      <c r="AS17" s="70">
        <f t="shared" si="7"/>
        <v>-729476.63000000082</v>
      </c>
      <c r="AT17" s="97">
        <f t="shared" si="8"/>
        <v>9.7942787670968094</v>
      </c>
      <c r="AU17" s="70">
        <f t="shared" si="9"/>
        <v>7096384.25</v>
      </c>
      <c r="AV17" s="124">
        <f t="shared" si="10"/>
        <v>4.7687651088463699E-2</v>
      </c>
    </row>
    <row r="18" spans="2:48" x14ac:dyDescent="0.25">
      <c r="B18" s="29" t="s">
        <v>55</v>
      </c>
      <c r="C18" s="255">
        <v>79.223179811833091</v>
      </c>
      <c r="D18" s="256">
        <v>64.379854400943501</v>
      </c>
      <c r="E18" s="256">
        <v>75.008276742047869</v>
      </c>
      <c r="F18" s="256">
        <v>81.909484497778678</v>
      </c>
      <c r="G18" s="256">
        <v>77.891413721430183</v>
      </c>
      <c r="H18" s="97">
        <f t="shared" si="11"/>
        <v>-4.9055012383303009E-2</v>
      </c>
      <c r="I18" s="255">
        <v>75.790000000000006</v>
      </c>
      <c r="J18" s="256">
        <v>55.68</v>
      </c>
      <c r="K18" s="256">
        <v>63.88</v>
      </c>
      <c r="L18" s="256">
        <v>65.540000000000006</v>
      </c>
      <c r="M18" s="256">
        <v>66.459999999999994</v>
      </c>
      <c r="N18" s="97">
        <f t="shared" si="0"/>
        <v>1.4037229173023968E-2</v>
      </c>
      <c r="P18" s="29" t="s">
        <v>55</v>
      </c>
      <c r="Q18" s="255">
        <v>13.880185928421083</v>
      </c>
      <c r="R18" s="256">
        <v>43.792971994046155</v>
      </c>
      <c r="S18" s="256">
        <v>63.035098959434535</v>
      </c>
      <c r="T18" s="256">
        <v>69.813497585225505</v>
      </c>
      <c r="U18" s="256">
        <v>63.233994191168023</v>
      </c>
      <c r="V18" s="97">
        <f t="shared" si="1"/>
        <v>-9.4244001828235113E-2</v>
      </c>
      <c r="W18" s="255">
        <v>16.86</v>
      </c>
      <c r="X18" s="256">
        <v>40.869999999999997</v>
      </c>
      <c r="Y18" s="256">
        <v>48.01</v>
      </c>
      <c r="Z18" s="256">
        <v>50.45</v>
      </c>
      <c r="AA18" s="256">
        <v>47.62</v>
      </c>
      <c r="AB18" s="97">
        <f t="shared" si="2"/>
        <v>-5.6095143706640371E-2</v>
      </c>
      <c r="AD18" s="29" t="s">
        <v>55</v>
      </c>
      <c r="AE18" s="257">
        <v>1867671.01</v>
      </c>
      <c r="AF18" s="70">
        <v>7604354.8499999996</v>
      </c>
      <c r="AG18" s="70">
        <v>9273793.5500000007</v>
      </c>
      <c r="AH18" s="70">
        <v>10716266.550000001</v>
      </c>
      <c r="AI18" s="70">
        <v>9663251.3699999992</v>
      </c>
      <c r="AJ18" s="97">
        <f t="shared" si="3"/>
        <v>-9.8263250086850551E-2</v>
      </c>
      <c r="AK18" s="70">
        <f t="shared" si="4"/>
        <v>-1053015.1800000016</v>
      </c>
      <c r="AL18" s="124">
        <f t="shared" si="5"/>
        <v>1.2861137820148114E-2</v>
      </c>
      <c r="AM18" s="258">
        <v>567457.06999999995</v>
      </c>
      <c r="AN18" s="259">
        <v>1774301.71</v>
      </c>
      <c r="AO18" s="259">
        <v>1765753.7</v>
      </c>
      <c r="AP18" s="259">
        <v>1931151.84</v>
      </c>
      <c r="AQ18" s="259">
        <v>1804345.33</v>
      </c>
      <c r="AR18" s="97">
        <f t="shared" si="6"/>
        <v>-6.5663666301868817E-2</v>
      </c>
      <c r="AS18" s="70">
        <f t="shared" si="7"/>
        <v>-126806.51000000001</v>
      </c>
      <c r="AT18" s="97">
        <f t="shared" si="8"/>
        <v>2.1797036734426452</v>
      </c>
      <c r="AU18" s="70">
        <f t="shared" si="9"/>
        <v>1236888.2600000002</v>
      </c>
      <c r="AV18" s="124">
        <f t="shared" si="10"/>
        <v>1.1001890013562034E-2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0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167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168</v>
      </c>
      <c r="Q21" s="65"/>
      <c r="R21" s="65"/>
      <c r="S21" s="65"/>
      <c r="T21" s="65"/>
      <c r="U21" s="65"/>
      <c r="V21" s="65"/>
      <c r="W21" s="65"/>
      <c r="X21" s="261"/>
      <c r="Y21" s="261"/>
      <c r="Z21" s="261"/>
      <c r="AA21" s="261"/>
      <c r="AB21" s="261"/>
      <c r="AD21" s="262" t="s">
        <v>169</v>
      </c>
      <c r="AE21" s="262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</row>
    <row r="22" spans="2:48" ht="24" customHeight="1" x14ac:dyDescent="0.25">
      <c r="B22" s="65" t="s">
        <v>170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3" t="s">
        <v>171</v>
      </c>
      <c r="Q22" s="263"/>
      <c r="R22" s="263"/>
      <c r="S22" s="263"/>
      <c r="T22" s="263"/>
      <c r="U22" s="263"/>
      <c r="V22" s="263"/>
      <c r="W22" s="263"/>
      <c r="X22" s="264"/>
      <c r="Y22" s="264"/>
      <c r="Z22" s="264"/>
      <c r="AA22" s="264"/>
      <c r="AB22" s="264"/>
      <c r="AQ22" s="70">
        <f>AQ11/M11</f>
        <v>7887.0908625281709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</row>
    <row r="27" spans="2:48" ht="50.25" customHeight="1" thickBot="1" x14ac:dyDescent="0.3">
      <c r="B27" s="12" t="s">
        <v>172</v>
      </c>
      <c r="C27" s="12"/>
      <c r="D27" s="12"/>
      <c r="E27" s="12"/>
      <c r="F27" s="12"/>
      <c r="G27" s="12"/>
      <c r="H27" s="12"/>
      <c r="I27" s="173"/>
      <c r="P27" s="12" t="s">
        <v>173</v>
      </c>
      <c r="Q27" s="12"/>
      <c r="R27" s="12"/>
      <c r="S27" s="12"/>
      <c r="T27" s="12"/>
      <c r="U27" s="12"/>
      <c r="V27" s="12"/>
      <c r="W27" s="12"/>
      <c r="AE27" s="12" t="s">
        <v>174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5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5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5" t="str">
        <f>CONCATENATE("dif. ",RIGHT(AJ29,2),"/",RIGHT(AI29,2))</f>
        <v>dif. 24/23</v>
      </c>
    </row>
    <row r="30" spans="2:48" ht="15.75" x14ac:dyDescent="0.25">
      <c r="B30" s="247" t="s">
        <v>45</v>
      </c>
      <c r="C30" s="248">
        <v>95.05</v>
      </c>
      <c r="D30" s="248">
        <v>99.07</v>
      </c>
      <c r="E30" s="248">
        <v>105.63</v>
      </c>
      <c r="F30" s="248">
        <v>113.88</v>
      </c>
      <c r="G30" s="248">
        <v>125.25</v>
      </c>
      <c r="H30" s="163">
        <f>G30/F30-1</f>
        <v>9.984193888303472E-2</v>
      </c>
      <c r="I30" s="248">
        <f>G30-F30</f>
        <v>11.370000000000005</v>
      </c>
      <c r="P30" s="247" t="s">
        <v>45</v>
      </c>
      <c r="Q30" s="248">
        <v>47.83</v>
      </c>
      <c r="R30" s="248">
        <v>53</v>
      </c>
      <c r="S30" s="248">
        <v>80.58</v>
      </c>
      <c r="T30" s="248">
        <v>93.24</v>
      </c>
      <c r="U30" s="248">
        <v>104.71</v>
      </c>
      <c r="V30" s="163">
        <f>U30/T30-1</f>
        <v>0.12301587301587302</v>
      </c>
      <c r="W30" s="248">
        <f>U30-T30</f>
        <v>11.469999999999999</v>
      </c>
      <c r="AE30" s="247" t="s">
        <v>45</v>
      </c>
      <c r="AF30" s="253">
        <v>477122731.20999998</v>
      </c>
      <c r="AG30" s="253">
        <v>651901800.17999995</v>
      </c>
      <c r="AH30" s="253">
        <v>1528879517.8</v>
      </c>
      <c r="AI30" s="253">
        <v>1797799676.5999999</v>
      </c>
      <c r="AJ30" s="253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5">
        <v>119.42</v>
      </c>
      <c r="D31" s="255">
        <v>126.49</v>
      </c>
      <c r="E31" s="255">
        <v>131.02000000000001</v>
      </c>
      <c r="F31" s="255">
        <v>139.02000000000001</v>
      </c>
      <c r="G31" s="255">
        <v>151.54</v>
      </c>
      <c r="H31" s="97">
        <f t="shared" ref="H31:H35" si="12">G31/F31-1</f>
        <v>9.0058984318802882E-2</v>
      </c>
      <c r="I31" s="256">
        <f t="shared" ref="I31:I40" si="13">G31-F31</f>
        <v>12.519999999999982</v>
      </c>
      <c r="P31" s="18" t="s">
        <v>46</v>
      </c>
      <c r="Q31" s="255">
        <v>61.17</v>
      </c>
      <c r="R31" s="256">
        <v>72.88</v>
      </c>
      <c r="S31" s="256">
        <v>107.72</v>
      </c>
      <c r="T31" s="256">
        <v>119.35</v>
      </c>
      <c r="U31" s="256">
        <v>131.18</v>
      </c>
      <c r="V31" s="97">
        <f t="shared" ref="V31:V40" si="14">U31/T31-1</f>
        <v>9.9120234604105573E-2</v>
      </c>
      <c r="W31" s="256">
        <f t="shared" ref="W31:W40" si="15">U31-T31</f>
        <v>11.830000000000013</v>
      </c>
      <c r="AE31" s="18" t="s">
        <v>46</v>
      </c>
      <c r="AF31" s="258">
        <v>217815325.03999999</v>
      </c>
      <c r="AG31" s="259">
        <v>333738906.93000001</v>
      </c>
      <c r="AH31" s="259">
        <v>743382276.49000001</v>
      </c>
      <c r="AI31" s="259">
        <v>857710368.34000003</v>
      </c>
      <c r="AJ31" s="259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5">
        <v>89.5</v>
      </c>
      <c r="D32" s="255">
        <v>85.87</v>
      </c>
      <c r="E32" s="255">
        <v>93.47</v>
      </c>
      <c r="F32" s="255">
        <v>101.28999999999999</v>
      </c>
      <c r="G32" s="255">
        <v>115.79999999999998</v>
      </c>
      <c r="H32" s="97">
        <f t="shared" si="12"/>
        <v>0.14325204857340301</v>
      </c>
      <c r="I32" s="256">
        <f t="shared" si="13"/>
        <v>14.509999999999991</v>
      </c>
      <c r="P32" s="24" t="s">
        <v>47</v>
      </c>
      <c r="Q32" s="255">
        <v>44.55</v>
      </c>
      <c r="R32" s="256">
        <v>43.14</v>
      </c>
      <c r="S32" s="256">
        <v>71.23</v>
      </c>
      <c r="T32" s="256">
        <v>83.79</v>
      </c>
      <c r="U32" s="256">
        <v>97.120000000000019</v>
      </c>
      <c r="V32" s="97">
        <f t="shared" si="14"/>
        <v>0.15908819668218177</v>
      </c>
      <c r="W32" s="256">
        <f t="shared" si="15"/>
        <v>13.330000000000013</v>
      </c>
      <c r="AE32" s="24" t="s">
        <v>47</v>
      </c>
      <c r="AF32" s="258">
        <v>122348722.31</v>
      </c>
      <c r="AG32" s="259">
        <v>137154616.22</v>
      </c>
      <c r="AH32" s="259">
        <v>381071528.48000002</v>
      </c>
      <c r="AI32" s="259">
        <v>437636228.67000002</v>
      </c>
      <c r="AJ32" s="259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5">
        <v>70.819999999999993</v>
      </c>
      <c r="D33" s="255">
        <v>66.41</v>
      </c>
      <c r="E33" s="255">
        <v>77.45</v>
      </c>
      <c r="F33" s="255">
        <v>80.180000000000007</v>
      </c>
      <c r="G33" s="255">
        <v>89.86</v>
      </c>
      <c r="H33" s="97">
        <f t="shared" si="12"/>
        <v>0.12072836118732844</v>
      </c>
      <c r="I33" s="256">
        <f t="shared" si="13"/>
        <v>9.6799999999999926</v>
      </c>
      <c r="P33" s="24" t="s">
        <v>48</v>
      </c>
      <c r="Q33" s="255">
        <v>38.090000000000003</v>
      </c>
      <c r="R33" s="256">
        <v>36.92</v>
      </c>
      <c r="S33" s="256">
        <v>53.920000000000009</v>
      </c>
      <c r="T33" s="256">
        <v>54.70000000000001</v>
      </c>
      <c r="U33" s="256">
        <v>64.64</v>
      </c>
      <c r="V33" s="97">
        <f t="shared" si="14"/>
        <v>0.18171846435100525</v>
      </c>
      <c r="W33" s="256">
        <f t="shared" si="15"/>
        <v>9.9399999999999906</v>
      </c>
      <c r="AE33" s="24" t="s">
        <v>48</v>
      </c>
      <c r="AF33" s="258">
        <v>2812428.07</v>
      </c>
      <c r="AG33" s="259">
        <v>4381169.17</v>
      </c>
      <c r="AH33" s="259">
        <v>8179727.9699999997</v>
      </c>
      <c r="AI33" s="259">
        <v>8858381.8200000003</v>
      </c>
      <c r="AJ33" s="259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5">
        <v>135.87</v>
      </c>
      <c r="D34" s="255">
        <v>154.08000000000001</v>
      </c>
      <c r="E34" s="255">
        <v>185.51</v>
      </c>
      <c r="F34" s="255">
        <v>208.15999999999997</v>
      </c>
      <c r="G34" s="255">
        <v>202.39</v>
      </c>
      <c r="H34" s="97">
        <f t="shared" si="12"/>
        <v>-2.7719062259800031E-2</v>
      </c>
      <c r="I34" s="256">
        <f t="shared" si="13"/>
        <v>-5.7699999999999818</v>
      </c>
      <c r="P34" s="24" t="s">
        <v>49</v>
      </c>
      <c r="Q34" s="255">
        <v>44.86</v>
      </c>
      <c r="R34" s="256">
        <v>46.13</v>
      </c>
      <c r="S34" s="256">
        <v>94.79</v>
      </c>
      <c r="T34" s="256">
        <v>114.31</v>
      </c>
      <c r="U34" s="256">
        <v>127.83</v>
      </c>
      <c r="V34" s="97">
        <f t="shared" si="14"/>
        <v>0.11827486659084951</v>
      </c>
      <c r="W34" s="256">
        <f t="shared" si="15"/>
        <v>13.519999999999996</v>
      </c>
      <c r="AE34" s="24" t="s">
        <v>49</v>
      </c>
      <c r="AF34" s="258">
        <v>19929247.640000001</v>
      </c>
      <c r="AG34" s="259">
        <v>22694182.550000001</v>
      </c>
      <c r="AH34" s="259">
        <v>56687870.049999997</v>
      </c>
      <c r="AI34" s="259">
        <v>62672686.409999996</v>
      </c>
      <c r="AJ34" s="259">
        <v>65406733.899999999</v>
      </c>
      <c r="AK34" s="97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50</v>
      </c>
      <c r="C35" s="255">
        <v>53.52</v>
      </c>
      <c r="D35" s="255">
        <v>51.25</v>
      </c>
      <c r="E35" s="255">
        <v>59.12</v>
      </c>
      <c r="F35" s="255">
        <v>65.87</v>
      </c>
      <c r="G35" s="255">
        <v>74.569999999999993</v>
      </c>
      <c r="H35" s="97">
        <f t="shared" si="12"/>
        <v>0.13207833611659314</v>
      </c>
      <c r="I35" s="256">
        <f t="shared" si="13"/>
        <v>8.6999999999999886</v>
      </c>
      <c r="P35" s="24" t="s">
        <v>50</v>
      </c>
      <c r="Q35" s="255">
        <v>28.760000000000005</v>
      </c>
      <c r="R35" s="256">
        <v>28.24</v>
      </c>
      <c r="S35" s="256">
        <v>42.01</v>
      </c>
      <c r="T35" s="256">
        <v>51.99</v>
      </c>
      <c r="U35" s="256">
        <v>61.31</v>
      </c>
      <c r="V35" s="97">
        <f t="shared" si="14"/>
        <v>0.17926524331602223</v>
      </c>
      <c r="W35" s="256">
        <f t="shared" si="15"/>
        <v>9.32</v>
      </c>
      <c r="AE35" s="24" t="s">
        <v>50</v>
      </c>
      <c r="AF35" s="258">
        <v>46497100.399999999</v>
      </c>
      <c r="AG35" s="259">
        <v>54944687.289999999</v>
      </c>
      <c r="AH35" s="259">
        <v>136922674.63999999</v>
      </c>
      <c r="AI35" s="259">
        <v>177625996.66999999</v>
      </c>
      <c r="AJ35" s="259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5">
        <v>86.79</v>
      </c>
      <c r="D36" s="255">
        <v>84.44</v>
      </c>
      <c r="E36" s="255">
        <v>89.45</v>
      </c>
      <c r="F36" s="255">
        <v>98.5</v>
      </c>
      <c r="G36" s="255">
        <v>108.5</v>
      </c>
      <c r="H36" s="97">
        <f>G36/F36-1</f>
        <v>0.10152284263959399</v>
      </c>
      <c r="I36" s="256">
        <f t="shared" si="13"/>
        <v>10</v>
      </c>
      <c r="P36" s="24" t="s">
        <v>51</v>
      </c>
      <c r="Q36" s="255">
        <v>49.1</v>
      </c>
      <c r="R36" s="256">
        <v>45.63</v>
      </c>
      <c r="S36" s="256">
        <v>64.64</v>
      </c>
      <c r="T36" s="256">
        <v>73.62</v>
      </c>
      <c r="U36" s="256">
        <v>81.849999999999994</v>
      </c>
      <c r="V36" s="97">
        <f t="shared" si="14"/>
        <v>0.11179027438196121</v>
      </c>
      <c r="W36" s="256">
        <f t="shared" si="15"/>
        <v>8.2299999999999898</v>
      </c>
      <c r="AE36" s="24" t="s">
        <v>51</v>
      </c>
      <c r="AF36" s="258">
        <v>3114952.08</v>
      </c>
      <c r="AG36" s="259">
        <v>4498900.47</v>
      </c>
      <c r="AH36" s="259">
        <v>7864755.4299999997</v>
      </c>
      <c r="AI36" s="259">
        <v>9097368.0999999996</v>
      </c>
      <c r="AJ36" s="259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5">
        <v>106.13</v>
      </c>
      <c r="D37" s="255">
        <v>125.31</v>
      </c>
      <c r="E37" s="255">
        <v>128.06</v>
      </c>
      <c r="F37" s="255">
        <v>149.08000000000001</v>
      </c>
      <c r="G37" s="255">
        <v>167.62</v>
      </c>
      <c r="H37" s="97">
        <f t="shared" ref="H37:H40" si="18">G37/F37-1</f>
        <v>0.12436275825060372</v>
      </c>
      <c r="I37" s="256">
        <f t="shared" si="13"/>
        <v>18.539999999999992</v>
      </c>
      <c r="P37" s="24" t="s">
        <v>52</v>
      </c>
      <c r="Q37" s="255">
        <v>64.31</v>
      </c>
      <c r="R37" s="256">
        <v>82.55</v>
      </c>
      <c r="S37" s="256">
        <v>96.70999999999998</v>
      </c>
      <c r="T37" s="256">
        <v>122.12</v>
      </c>
      <c r="U37" s="256">
        <v>143.97</v>
      </c>
      <c r="V37" s="97">
        <f t="shared" si="14"/>
        <v>0.17892237143792977</v>
      </c>
      <c r="W37" s="256">
        <f t="shared" si="15"/>
        <v>21.849999999999994</v>
      </c>
      <c r="AE37" s="24" t="s">
        <v>52</v>
      </c>
      <c r="AF37" s="258">
        <v>18804870.850000001</v>
      </c>
      <c r="AG37" s="259">
        <v>30921945.879999999</v>
      </c>
      <c r="AH37" s="259">
        <v>58482134.030000001</v>
      </c>
      <c r="AI37" s="259">
        <v>79534420.480000004</v>
      </c>
      <c r="AJ37" s="259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5">
        <v>64.19</v>
      </c>
      <c r="D38" s="255">
        <v>68.989999999999995</v>
      </c>
      <c r="E38" s="255">
        <v>76.34</v>
      </c>
      <c r="F38" s="255">
        <v>86.65</v>
      </c>
      <c r="G38" s="255">
        <v>96.86</v>
      </c>
      <c r="H38" s="97">
        <f t="shared" si="18"/>
        <v>0.1178303519907673</v>
      </c>
      <c r="I38" s="256">
        <f t="shared" si="13"/>
        <v>10.209999999999994</v>
      </c>
      <c r="P38" s="24" t="s">
        <v>53</v>
      </c>
      <c r="Q38" s="255">
        <v>33.54</v>
      </c>
      <c r="R38" s="256">
        <v>37.840000000000003</v>
      </c>
      <c r="S38" s="256">
        <v>53.16</v>
      </c>
      <c r="T38" s="256">
        <v>62.04999999999999</v>
      </c>
      <c r="U38" s="256">
        <v>69.75</v>
      </c>
      <c r="V38" s="97">
        <f t="shared" si="14"/>
        <v>0.12409347300564089</v>
      </c>
      <c r="W38" s="256">
        <f t="shared" si="15"/>
        <v>7.7000000000000099</v>
      </c>
      <c r="AE38" s="24" t="s">
        <v>53</v>
      </c>
      <c r="AF38" s="258">
        <v>10173605.369999999</v>
      </c>
      <c r="AG38" s="259">
        <v>16610861.380000001</v>
      </c>
      <c r="AH38" s="259">
        <v>27747259.210000001</v>
      </c>
      <c r="AI38" s="259">
        <v>33504230.199999999</v>
      </c>
      <c r="AJ38" s="259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5">
        <v>102.24</v>
      </c>
      <c r="D39" s="255">
        <v>98.71</v>
      </c>
      <c r="E39" s="255">
        <v>114.5</v>
      </c>
      <c r="F39" s="255">
        <v>129.04</v>
      </c>
      <c r="G39" s="255">
        <v>138.44999999999999</v>
      </c>
      <c r="H39" s="97">
        <f t="shared" si="18"/>
        <v>7.292312461252326E-2</v>
      </c>
      <c r="I39" s="256">
        <f t="shared" si="13"/>
        <v>9.4099999999999966</v>
      </c>
      <c r="P39" s="24" t="s">
        <v>54</v>
      </c>
      <c r="Q39" s="255">
        <v>50.94</v>
      </c>
      <c r="R39" s="256">
        <v>53.72</v>
      </c>
      <c r="S39" s="256">
        <v>88.72</v>
      </c>
      <c r="T39" s="256">
        <v>108.87</v>
      </c>
      <c r="U39" s="256">
        <v>119.53</v>
      </c>
      <c r="V39" s="97">
        <f t="shared" si="14"/>
        <v>9.791494442913562E-2</v>
      </c>
      <c r="W39" s="256">
        <f t="shared" si="15"/>
        <v>10.659999999999997</v>
      </c>
      <c r="AE39" s="24" t="s">
        <v>54</v>
      </c>
      <c r="AF39" s="258">
        <v>28411183</v>
      </c>
      <c r="AG39" s="259">
        <v>34127770.07</v>
      </c>
      <c r="AH39" s="259">
        <v>88124626.280000001</v>
      </c>
      <c r="AI39" s="259">
        <v>107018992.04000001</v>
      </c>
      <c r="AJ39" s="259">
        <v>118898417.72</v>
      </c>
      <c r="AK39" s="97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55</v>
      </c>
      <c r="C40" s="255">
        <v>58.1</v>
      </c>
      <c r="D40" s="255">
        <v>74.28</v>
      </c>
      <c r="E40" s="255">
        <v>64.23</v>
      </c>
      <c r="F40" s="255">
        <v>69.86</v>
      </c>
      <c r="G40" s="255">
        <v>72.739999999999995</v>
      </c>
      <c r="H40" s="97">
        <f t="shared" si="18"/>
        <v>4.1225307758373742E-2</v>
      </c>
      <c r="I40" s="256">
        <f t="shared" si="13"/>
        <v>2.8799999999999955</v>
      </c>
      <c r="P40" s="29" t="s">
        <v>55</v>
      </c>
      <c r="Q40" s="255">
        <v>22.7</v>
      </c>
      <c r="R40" s="256">
        <v>29.35</v>
      </c>
      <c r="S40" s="256">
        <v>43.18</v>
      </c>
      <c r="T40" s="256">
        <v>54</v>
      </c>
      <c r="U40" s="256">
        <v>56.57</v>
      </c>
      <c r="V40" s="97">
        <f t="shared" si="14"/>
        <v>4.7592592592592631E-2</v>
      </c>
      <c r="W40" s="256">
        <f t="shared" si="15"/>
        <v>2.5700000000000003</v>
      </c>
      <c r="AE40" s="29" t="s">
        <v>55</v>
      </c>
      <c r="AF40" s="258">
        <v>7215296.4500000002</v>
      </c>
      <c r="AG40" s="259">
        <v>12828760.220000001</v>
      </c>
      <c r="AH40" s="259">
        <v>20416665.23</v>
      </c>
      <c r="AI40" s="259">
        <v>24141003.859999999</v>
      </c>
      <c r="AJ40" s="259">
        <v>26195575.010000002</v>
      </c>
      <c r="AK40" s="97">
        <f t="shared" si="16"/>
        <v>8.5107113271469581E-2</v>
      </c>
      <c r="AL40" s="70">
        <f t="shared" si="17"/>
        <v>2054571.1500000022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6" t="s">
        <v>57</v>
      </c>
      <c r="C42" s="266"/>
      <c r="D42" s="266"/>
      <c r="E42" s="266"/>
      <c r="F42" s="266"/>
      <c r="G42" s="266"/>
      <c r="H42" s="266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167</v>
      </c>
      <c r="C43" s="65"/>
      <c r="D43" s="65"/>
      <c r="E43" s="65"/>
      <c r="F43" s="65"/>
      <c r="G43" s="65"/>
      <c r="H43" s="65"/>
      <c r="P43" s="65" t="s">
        <v>168</v>
      </c>
      <c r="Q43" s="65"/>
      <c r="R43" s="65"/>
      <c r="S43" s="65"/>
      <c r="T43" s="65"/>
      <c r="U43" s="65"/>
      <c r="V43" s="65"/>
      <c r="W43" s="65"/>
      <c r="AE43" s="262" t="s">
        <v>169</v>
      </c>
      <c r="AF43" s="262"/>
      <c r="AG43" s="262"/>
      <c r="AH43" s="262"/>
      <c r="AI43" s="262"/>
      <c r="AJ43" s="262"/>
      <c r="AK43" s="262"/>
      <c r="AL43" s="262"/>
      <c r="AM43" s="262"/>
    </row>
    <row r="44" spans="2:39" ht="24" customHeight="1" x14ac:dyDescent="0.25">
      <c r="B44" s="65" t="s">
        <v>170</v>
      </c>
      <c r="C44" s="65"/>
      <c r="D44" s="65"/>
      <c r="E44" s="65"/>
      <c r="F44" s="65"/>
      <c r="G44" s="65"/>
      <c r="H44" s="65"/>
      <c r="P44" s="263" t="s">
        <v>171</v>
      </c>
      <c r="Q44" s="263"/>
      <c r="R44" s="263"/>
      <c r="S44" s="263"/>
      <c r="T44" s="263"/>
      <c r="U44" s="263"/>
      <c r="V44" s="263"/>
      <c r="W44" s="263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1B2B9-662B-47BA-9DB2-A4B152B50FA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226</v>
      </c>
      <c r="L5" s="116" t="s">
        <v>227</v>
      </c>
      <c r="M5" s="116" t="s">
        <v>228</v>
      </c>
      <c r="N5" s="116" t="s">
        <v>229</v>
      </c>
      <c r="O5" s="116" t="s">
        <v>230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7">
        <v>87.94</v>
      </c>
      <c r="D6" s="267">
        <v>95.05</v>
      </c>
      <c r="E6" s="267">
        <v>99.07</v>
      </c>
      <c r="F6" s="267">
        <v>105.63</v>
      </c>
      <c r="G6" s="267">
        <v>113.88</v>
      </c>
      <c r="H6" s="267">
        <v>125.25</v>
      </c>
      <c r="I6" s="119">
        <f t="shared" ref="I6:I51" si="0">IFERROR(H6/G6-1,"-")</f>
        <v>9.984193888303472E-2</v>
      </c>
      <c r="J6" s="267">
        <f t="shared" ref="J6:J51" si="1">IFERROR(H6-G6,"-")</f>
        <v>11.370000000000005</v>
      </c>
      <c r="K6" s="268">
        <v>92.87</v>
      </c>
      <c r="L6" s="268">
        <v>114.11</v>
      </c>
      <c r="M6" s="268">
        <v>113.04</v>
      </c>
      <c r="N6" s="268">
        <v>117.79</v>
      </c>
      <c r="O6" s="268">
        <v>136.43</v>
      </c>
      <c r="P6" s="119">
        <f t="shared" ref="P6:P51" si="2">IFERROR(O6/N6-1,"-")</f>
        <v>0.15824772900925366</v>
      </c>
      <c r="Q6" s="267">
        <f t="shared" ref="Q6:Q51" si="3">IFERROR(O6-N6,"-")</f>
        <v>18.64</v>
      </c>
    </row>
    <row r="7" spans="2:17" x14ac:dyDescent="0.25">
      <c r="B7" s="120" t="s">
        <v>62</v>
      </c>
      <c r="C7" s="269">
        <v>95.42</v>
      </c>
      <c r="D7" s="269">
        <v>103.69</v>
      </c>
      <c r="E7" s="269">
        <v>107.45</v>
      </c>
      <c r="F7" s="269">
        <v>114.17</v>
      </c>
      <c r="G7" s="269">
        <v>123.5</v>
      </c>
      <c r="H7" s="269">
        <v>135.84</v>
      </c>
      <c r="I7" s="122">
        <f t="shared" si="0"/>
        <v>9.991902834008104E-2</v>
      </c>
      <c r="J7" s="269">
        <f t="shared" si="1"/>
        <v>12.340000000000003</v>
      </c>
      <c r="K7" s="270">
        <v>103.37</v>
      </c>
      <c r="L7" s="270">
        <v>123.98</v>
      </c>
      <c r="M7" s="270">
        <v>123.27</v>
      </c>
      <c r="N7" s="270">
        <v>129.35</v>
      </c>
      <c r="O7" s="270">
        <v>149.05000000000001</v>
      </c>
      <c r="P7" s="122">
        <f t="shared" si="2"/>
        <v>0.15229996134518764</v>
      </c>
      <c r="Q7" s="269">
        <f t="shared" si="3"/>
        <v>19.700000000000017</v>
      </c>
    </row>
    <row r="8" spans="2:17" x14ac:dyDescent="0.25">
      <c r="B8" s="123" t="s">
        <v>63</v>
      </c>
      <c r="C8" s="271">
        <v>104.04</v>
      </c>
      <c r="D8" s="271">
        <v>113.97</v>
      </c>
      <c r="E8" s="271">
        <v>117.1</v>
      </c>
      <c r="F8" s="271">
        <v>123.96</v>
      </c>
      <c r="G8" s="271">
        <v>133.38999999999999</v>
      </c>
      <c r="H8" s="271">
        <v>146.27000000000001</v>
      </c>
      <c r="I8" s="124">
        <f t="shared" si="0"/>
        <v>9.6558962440962848E-2</v>
      </c>
      <c r="J8" s="271">
        <f t="shared" si="1"/>
        <v>12.880000000000024</v>
      </c>
      <c r="K8" s="272">
        <v>114.13</v>
      </c>
      <c r="L8" s="272">
        <v>135.49</v>
      </c>
      <c r="M8" s="272">
        <v>133.59</v>
      </c>
      <c r="N8" s="272">
        <v>140.05000000000001</v>
      </c>
      <c r="O8" s="272">
        <v>161.33000000000001</v>
      </c>
      <c r="P8" s="124">
        <f t="shared" si="2"/>
        <v>0.15194573366654773</v>
      </c>
      <c r="Q8" s="271">
        <f t="shared" si="3"/>
        <v>21.28</v>
      </c>
    </row>
    <row r="9" spans="2:17" x14ac:dyDescent="0.25">
      <c r="B9" s="123" t="s">
        <v>64</v>
      </c>
      <c r="C9" s="271">
        <v>59.74</v>
      </c>
      <c r="D9" s="271">
        <v>59.3</v>
      </c>
      <c r="E9" s="271">
        <v>59.54</v>
      </c>
      <c r="F9" s="271">
        <v>65.25</v>
      </c>
      <c r="G9" s="271">
        <v>72.41</v>
      </c>
      <c r="H9" s="271">
        <v>79.900000000000006</v>
      </c>
      <c r="I9" s="124">
        <f t="shared" si="0"/>
        <v>0.10343875155365301</v>
      </c>
      <c r="J9" s="271">
        <f t="shared" si="1"/>
        <v>7.4900000000000091</v>
      </c>
      <c r="K9" s="272">
        <v>54.82</v>
      </c>
      <c r="L9" s="272">
        <v>64.260000000000005</v>
      </c>
      <c r="M9" s="272">
        <v>70.16</v>
      </c>
      <c r="N9" s="272">
        <v>72.12</v>
      </c>
      <c r="O9" s="272">
        <v>82.92</v>
      </c>
      <c r="P9" s="124">
        <f t="shared" si="2"/>
        <v>0.14975041597337757</v>
      </c>
      <c r="Q9" s="271">
        <f t="shared" si="3"/>
        <v>10.799999999999997</v>
      </c>
    </row>
    <row r="10" spans="2:17" x14ac:dyDescent="0.25">
      <c r="B10" s="120" t="s">
        <v>65</v>
      </c>
      <c r="C10" s="269">
        <v>66.08</v>
      </c>
      <c r="D10" s="269">
        <v>69.31</v>
      </c>
      <c r="E10" s="269">
        <v>67.12</v>
      </c>
      <c r="F10" s="269">
        <v>73.13</v>
      </c>
      <c r="G10" s="269">
        <v>78.930000000000007</v>
      </c>
      <c r="H10" s="269">
        <v>86.89</v>
      </c>
      <c r="I10" s="122">
        <f t="shared" si="0"/>
        <v>0.10084885341441785</v>
      </c>
      <c r="J10" s="269">
        <f t="shared" si="1"/>
        <v>7.9599999999999937</v>
      </c>
      <c r="K10" s="270">
        <v>63.82</v>
      </c>
      <c r="L10" s="270">
        <v>73.58</v>
      </c>
      <c r="M10" s="270">
        <v>74.14</v>
      </c>
      <c r="N10" s="270">
        <v>75.400000000000006</v>
      </c>
      <c r="O10" s="270">
        <v>93.59</v>
      </c>
      <c r="P10" s="122">
        <f t="shared" si="2"/>
        <v>0.24124668435013263</v>
      </c>
      <c r="Q10" s="269">
        <f t="shared" si="3"/>
        <v>18.189999999999998</v>
      </c>
    </row>
    <row r="11" spans="2:17" x14ac:dyDescent="0.25">
      <c r="B11" s="117" t="s">
        <v>46</v>
      </c>
      <c r="C11" s="273">
        <v>107.11</v>
      </c>
      <c r="D11" s="273">
        <v>119.42</v>
      </c>
      <c r="E11" s="273">
        <v>126.49</v>
      </c>
      <c r="F11" s="273">
        <v>131.02000000000001</v>
      </c>
      <c r="G11" s="273">
        <v>139.02000000000001</v>
      </c>
      <c r="H11" s="273">
        <v>151.54</v>
      </c>
      <c r="I11" s="126">
        <f t="shared" si="0"/>
        <v>9.0058984318802882E-2</v>
      </c>
      <c r="J11" s="273">
        <f t="shared" si="1"/>
        <v>12.519999999999982</v>
      </c>
      <c r="K11" s="274">
        <v>124.76</v>
      </c>
      <c r="L11" s="274">
        <v>140.06</v>
      </c>
      <c r="M11" s="274">
        <v>137.96</v>
      </c>
      <c r="N11" s="274">
        <v>145.12</v>
      </c>
      <c r="O11" s="274">
        <v>166.89</v>
      </c>
      <c r="P11" s="126">
        <f t="shared" si="2"/>
        <v>0.15001378169790502</v>
      </c>
      <c r="Q11" s="273">
        <f t="shared" si="3"/>
        <v>21.769999999999982</v>
      </c>
    </row>
    <row r="12" spans="2:17" x14ac:dyDescent="0.25">
      <c r="B12" s="120" t="s">
        <v>62</v>
      </c>
      <c r="C12" s="269">
        <v>115.8</v>
      </c>
      <c r="D12" s="269">
        <v>130.44999999999999</v>
      </c>
      <c r="E12" s="269">
        <v>134.97</v>
      </c>
      <c r="F12" s="269">
        <v>140.36000000000001</v>
      </c>
      <c r="G12" s="269">
        <v>150.84</v>
      </c>
      <c r="H12" s="269">
        <v>166.04</v>
      </c>
      <c r="I12" s="122">
        <f t="shared" si="0"/>
        <v>0.10076902678334654</v>
      </c>
      <c r="J12" s="269">
        <f t="shared" si="1"/>
        <v>15.199999999999989</v>
      </c>
      <c r="K12" s="270">
        <v>137.03</v>
      </c>
      <c r="L12" s="270">
        <v>150.01</v>
      </c>
      <c r="M12" s="270">
        <v>151.30000000000001</v>
      </c>
      <c r="N12" s="270">
        <v>160.65</v>
      </c>
      <c r="O12" s="270">
        <v>184.85</v>
      </c>
      <c r="P12" s="122">
        <f t="shared" si="2"/>
        <v>0.150638032990974</v>
      </c>
      <c r="Q12" s="269">
        <f t="shared" si="3"/>
        <v>24.199999999999989</v>
      </c>
    </row>
    <row r="13" spans="2:17" x14ac:dyDescent="0.25">
      <c r="B13" s="123" t="s">
        <v>63</v>
      </c>
      <c r="C13" s="271">
        <v>125.04</v>
      </c>
      <c r="D13" s="271">
        <v>138.85</v>
      </c>
      <c r="E13" s="271">
        <v>143.38999999999999</v>
      </c>
      <c r="F13" s="271">
        <v>150.34</v>
      </c>
      <c r="G13" s="271">
        <v>161.43</v>
      </c>
      <c r="H13" s="271">
        <v>176.82</v>
      </c>
      <c r="I13" s="124">
        <f t="shared" si="0"/>
        <v>9.5335439509384834E-2</v>
      </c>
      <c r="J13" s="271">
        <f t="shared" si="1"/>
        <v>15.389999999999986</v>
      </c>
      <c r="K13" s="272">
        <v>142.5</v>
      </c>
      <c r="L13" s="272">
        <v>160.4</v>
      </c>
      <c r="M13" s="272">
        <v>161.69999999999999</v>
      </c>
      <c r="N13" s="272">
        <v>171.79</v>
      </c>
      <c r="O13" s="272">
        <v>197.65</v>
      </c>
      <c r="P13" s="124">
        <f t="shared" si="2"/>
        <v>0.15053262704464765</v>
      </c>
      <c r="Q13" s="271">
        <f t="shared" si="3"/>
        <v>25.860000000000014</v>
      </c>
    </row>
    <row r="14" spans="2:17" x14ac:dyDescent="0.25">
      <c r="B14" s="123" t="s">
        <v>64</v>
      </c>
      <c r="C14" s="271">
        <v>63.73</v>
      </c>
      <c r="D14" s="271">
        <v>65.55</v>
      </c>
      <c r="E14" s="271">
        <v>60.97</v>
      </c>
      <c r="F14" s="271">
        <v>62.16</v>
      </c>
      <c r="G14" s="271">
        <v>63.03</v>
      </c>
      <c r="H14" s="271">
        <v>64.42</v>
      </c>
      <c r="I14" s="124">
        <f t="shared" si="0"/>
        <v>2.2052990639378045E-2</v>
      </c>
      <c r="J14" s="271">
        <f t="shared" si="1"/>
        <v>1.3900000000000006</v>
      </c>
      <c r="K14" s="272">
        <v>35.58</v>
      </c>
      <c r="L14" s="272">
        <v>60.7</v>
      </c>
      <c r="M14" s="272">
        <v>59.84</v>
      </c>
      <c r="N14" s="272">
        <v>60.52</v>
      </c>
      <c r="O14" s="272">
        <v>72.55</v>
      </c>
      <c r="P14" s="124">
        <f t="shared" si="2"/>
        <v>0.19877726371447446</v>
      </c>
      <c r="Q14" s="271">
        <f t="shared" si="3"/>
        <v>12.029999999999994</v>
      </c>
    </row>
    <row r="15" spans="2:17" x14ac:dyDescent="0.25">
      <c r="B15" s="120" t="s">
        <v>65</v>
      </c>
      <c r="C15" s="269">
        <v>72.42</v>
      </c>
      <c r="D15" s="269">
        <v>76.66</v>
      </c>
      <c r="E15" s="269">
        <v>74.13</v>
      </c>
      <c r="F15" s="269">
        <v>78.930000000000007</v>
      </c>
      <c r="G15" s="269">
        <v>83.06</v>
      </c>
      <c r="H15" s="269">
        <v>86.47</v>
      </c>
      <c r="I15" s="122">
        <f t="shared" si="0"/>
        <v>4.1054659282446337E-2</v>
      </c>
      <c r="J15" s="269">
        <f t="shared" si="1"/>
        <v>3.4099999999999966</v>
      </c>
      <c r="K15" s="270">
        <v>73.010000000000005</v>
      </c>
      <c r="L15" s="270">
        <v>79.77</v>
      </c>
      <c r="M15" s="270">
        <v>72.72</v>
      </c>
      <c r="N15" s="270">
        <v>72.650000000000006</v>
      </c>
      <c r="O15" s="270">
        <v>91.78</v>
      </c>
      <c r="P15" s="122">
        <f t="shared" si="2"/>
        <v>0.2633172746042669</v>
      </c>
      <c r="Q15" s="269">
        <f t="shared" si="3"/>
        <v>19.129999999999995</v>
      </c>
    </row>
    <row r="16" spans="2:17" x14ac:dyDescent="0.25">
      <c r="B16" s="117" t="s">
        <v>54</v>
      </c>
      <c r="C16" s="273">
        <v>92.8</v>
      </c>
      <c r="D16" s="273">
        <v>102.24</v>
      </c>
      <c r="E16" s="273">
        <v>98.71</v>
      </c>
      <c r="F16" s="273">
        <v>114.5</v>
      </c>
      <c r="G16" s="273">
        <v>129.04</v>
      </c>
      <c r="H16" s="273">
        <v>138.44999999999999</v>
      </c>
      <c r="I16" s="126">
        <f t="shared" si="0"/>
        <v>7.292312461252326E-2</v>
      </c>
      <c r="J16" s="273">
        <f t="shared" si="1"/>
        <v>9.4099999999999966</v>
      </c>
      <c r="K16" s="274">
        <v>79.87</v>
      </c>
      <c r="L16" s="274">
        <v>119.88</v>
      </c>
      <c r="M16" s="274">
        <v>135.06</v>
      </c>
      <c r="N16" s="274">
        <v>134.41999999999999</v>
      </c>
      <c r="O16" s="274">
        <v>120.03</v>
      </c>
      <c r="P16" s="126">
        <f t="shared" si="2"/>
        <v>-0.1070525219461389</v>
      </c>
      <c r="Q16" s="273">
        <f t="shared" si="3"/>
        <v>-14.389999999999986</v>
      </c>
    </row>
    <row r="17" spans="2:17" x14ac:dyDescent="0.25">
      <c r="B17" s="120" t="s">
        <v>62</v>
      </c>
      <c r="C17" s="269">
        <v>97.8</v>
      </c>
      <c r="D17" s="269">
        <v>108.14</v>
      </c>
      <c r="E17" s="269">
        <v>104.52</v>
      </c>
      <c r="F17" s="269">
        <v>121.1</v>
      </c>
      <c r="G17" s="269">
        <v>137.22999999999999</v>
      </c>
      <c r="H17" s="269">
        <v>145.38999999999999</v>
      </c>
      <c r="I17" s="122">
        <f t="shared" si="0"/>
        <v>5.9462216716461347E-2</v>
      </c>
      <c r="J17" s="269">
        <f t="shared" si="1"/>
        <v>8.1599999999999966</v>
      </c>
      <c r="K17" s="270">
        <v>91.94</v>
      </c>
      <c r="L17" s="270">
        <v>126.55</v>
      </c>
      <c r="M17" s="270">
        <v>144.83000000000001</v>
      </c>
      <c r="N17" s="270">
        <v>142.44</v>
      </c>
      <c r="O17" s="270">
        <v>123.71</v>
      </c>
      <c r="P17" s="122">
        <f t="shared" si="2"/>
        <v>-0.13149396237012079</v>
      </c>
      <c r="Q17" s="269">
        <f t="shared" si="3"/>
        <v>-18.730000000000004</v>
      </c>
    </row>
    <row r="18" spans="2:17" x14ac:dyDescent="0.25">
      <c r="B18" s="123" t="s">
        <v>63</v>
      </c>
      <c r="C18" s="271">
        <v>101.92</v>
      </c>
      <c r="D18" s="271">
        <v>0</v>
      </c>
      <c r="E18" s="271">
        <v>111.35</v>
      </c>
      <c r="F18" s="271">
        <v>128.75</v>
      </c>
      <c r="G18" s="271">
        <v>146.41</v>
      </c>
      <c r="H18" s="271">
        <v>153.15</v>
      </c>
      <c r="I18" s="124">
        <f t="shared" si="0"/>
        <v>4.6035106891605837E-2</v>
      </c>
      <c r="J18" s="271">
        <f t="shared" si="1"/>
        <v>6.7400000000000091</v>
      </c>
      <c r="K18" s="272">
        <v>0</v>
      </c>
      <c r="L18" s="272">
        <v>133.66999999999999</v>
      </c>
      <c r="M18" s="272">
        <v>154.77000000000001</v>
      </c>
      <c r="N18" s="272">
        <v>151.1</v>
      </c>
      <c r="O18" s="272">
        <v>128.06</v>
      </c>
      <c r="P18" s="124">
        <f t="shared" si="2"/>
        <v>-0.15248180013236268</v>
      </c>
      <c r="Q18" s="271">
        <f t="shared" si="3"/>
        <v>-23.039999999999992</v>
      </c>
    </row>
    <row r="19" spans="2:17" x14ac:dyDescent="0.25">
      <c r="B19" s="123" t="s">
        <v>64</v>
      </c>
      <c r="C19" s="271">
        <v>81.52</v>
      </c>
      <c r="D19" s="271">
        <v>0</v>
      </c>
      <c r="E19" s="271">
        <v>79.67</v>
      </c>
      <c r="F19" s="271">
        <v>92.67</v>
      </c>
      <c r="G19" s="271">
        <v>100.97</v>
      </c>
      <c r="H19" s="271">
        <v>114.46</v>
      </c>
      <c r="I19" s="124">
        <f t="shared" si="0"/>
        <v>0.13360404080419919</v>
      </c>
      <c r="J19" s="271">
        <f t="shared" si="1"/>
        <v>13.489999999999995</v>
      </c>
      <c r="K19" s="272">
        <v>0</v>
      </c>
      <c r="L19" s="272">
        <v>96.15</v>
      </c>
      <c r="M19" s="272">
        <v>100.87</v>
      </c>
      <c r="N19" s="272">
        <v>100.8</v>
      </c>
      <c r="O19" s="272">
        <v>103.7</v>
      </c>
      <c r="P19" s="124">
        <f t="shared" si="2"/>
        <v>2.876984126984139E-2</v>
      </c>
      <c r="Q19" s="271">
        <f t="shared" si="3"/>
        <v>2.9000000000000057</v>
      </c>
    </row>
    <row r="20" spans="2:17" x14ac:dyDescent="0.25">
      <c r="B20" s="120" t="s">
        <v>65</v>
      </c>
      <c r="C20" s="269">
        <v>74.09</v>
      </c>
      <c r="D20" s="269">
        <v>76.39</v>
      </c>
      <c r="E20" s="269">
        <v>66.930000000000007</v>
      </c>
      <c r="F20" s="269">
        <v>72.900000000000006</v>
      </c>
      <c r="G20" s="269">
        <v>77.459999999999994</v>
      </c>
      <c r="H20" s="269">
        <v>94.86</v>
      </c>
      <c r="I20" s="122">
        <f t="shared" si="0"/>
        <v>0.22463206816421377</v>
      </c>
      <c r="J20" s="269">
        <f t="shared" si="1"/>
        <v>17.400000000000006</v>
      </c>
      <c r="K20" s="270">
        <v>47.58</v>
      </c>
      <c r="L20" s="270">
        <v>76.239999999999995</v>
      </c>
      <c r="M20" s="270">
        <v>73.42</v>
      </c>
      <c r="N20" s="270">
        <v>81.95</v>
      </c>
      <c r="O20" s="270">
        <v>96.72</v>
      </c>
      <c r="P20" s="122">
        <f t="shared" si="2"/>
        <v>0.18023184868822439</v>
      </c>
      <c r="Q20" s="269">
        <f t="shared" si="3"/>
        <v>14.769999999999996</v>
      </c>
    </row>
    <row r="21" spans="2:17" x14ac:dyDescent="0.25">
      <c r="B21" s="117" t="s">
        <v>48</v>
      </c>
      <c r="C21" s="273">
        <v>67.28</v>
      </c>
      <c r="D21" s="273">
        <v>70.819999999999993</v>
      </c>
      <c r="E21" s="273">
        <v>66.41</v>
      </c>
      <c r="F21" s="273">
        <v>77.45</v>
      </c>
      <c r="G21" s="273">
        <v>80.180000000000007</v>
      </c>
      <c r="H21" s="273">
        <v>89.86</v>
      </c>
      <c r="I21" s="126">
        <f t="shared" si="0"/>
        <v>0.12072836118732844</v>
      </c>
      <c r="J21" s="273">
        <f t="shared" si="1"/>
        <v>9.6799999999999926</v>
      </c>
      <c r="K21" s="274">
        <v>55.03</v>
      </c>
      <c r="L21" s="274">
        <v>62.74</v>
      </c>
      <c r="M21" s="274">
        <v>67.989999999999995</v>
      </c>
      <c r="N21" s="274">
        <v>74.209999999999994</v>
      </c>
      <c r="O21" s="274">
        <v>97.62</v>
      </c>
      <c r="P21" s="126">
        <f t="shared" si="2"/>
        <v>0.31545613798679439</v>
      </c>
      <c r="Q21" s="273">
        <f t="shared" si="3"/>
        <v>23.410000000000011</v>
      </c>
    </row>
    <row r="22" spans="2:17" x14ac:dyDescent="0.25">
      <c r="B22" s="120" t="s">
        <v>62</v>
      </c>
      <c r="C22" s="269">
        <v>65.45</v>
      </c>
      <c r="D22" s="269">
        <v>68.510000000000005</v>
      </c>
      <c r="E22" s="269">
        <v>66.41</v>
      </c>
      <c r="F22" s="269">
        <v>77.510000000000005</v>
      </c>
      <c r="G22" s="269">
        <v>80.34</v>
      </c>
      <c r="H22" s="269">
        <v>89.98</v>
      </c>
      <c r="I22" s="122">
        <f t="shared" si="0"/>
        <v>0.11999004232013943</v>
      </c>
      <c r="J22" s="269">
        <f t="shared" si="1"/>
        <v>9.64</v>
      </c>
      <c r="K22" s="270">
        <v>55.03</v>
      </c>
      <c r="L22" s="270">
        <v>62.74</v>
      </c>
      <c r="M22" s="270">
        <v>67.95</v>
      </c>
      <c r="N22" s="270">
        <v>74.12</v>
      </c>
      <c r="O22" s="270">
        <v>97.76</v>
      </c>
      <c r="P22" s="122">
        <f t="shared" si="2"/>
        <v>0.31894225580140301</v>
      </c>
      <c r="Q22" s="269">
        <f t="shared" si="3"/>
        <v>23.64</v>
      </c>
    </row>
    <row r="23" spans="2:17" x14ac:dyDescent="0.25">
      <c r="B23" s="120" t="s">
        <v>65</v>
      </c>
      <c r="C23" s="269">
        <v>81.73</v>
      </c>
      <c r="D23" s="269">
        <v>91.3</v>
      </c>
      <c r="E23" s="269">
        <v>0</v>
      </c>
      <c r="F23" s="269">
        <v>0</v>
      </c>
      <c r="G23" s="269">
        <v>0</v>
      </c>
      <c r="H23" s="269">
        <v>0</v>
      </c>
      <c r="I23" s="122" t="str">
        <f t="shared" si="0"/>
        <v>-</v>
      </c>
      <c r="J23" s="269">
        <f t="shared" si="1"/>
        <v>0</v>
      </c>
      <c r="K23" s="270">
        <v>0</v>
      </c>
      <c r="L23" s="270">
        <v>0</v>
      </c>
      <c r="M23" s="270">
        <v>0</v>
      </c>
      <c r="N23" s="270">
        <v>0</v>
      </c>
      <c r="O23" s="270">
        <v>0</v>
      </c>
      <c r="P23" s="122" t="str">
        <f t="shared" si="2"/>
        <v>-</v>
      </c>
      <c r="Q23" s="269">
        <f t="shared" si="3"/>
        <v>0</v>
      </c>
    </row>
    <row r="24" spans="2:17" x14ac:dyDescent="0.25">
      <c r="B24" s="117" t="s">
        <v>49</v>
      </c>
      <c r="C24" s="273">
        <v>145.08000000000001</v>
      </c>
      <c r="D24" s="273">
        <v>135.87</v>
      </c>
      <c r="E24" s="273">
        <v>154.08000000000001</v>
      </c>
      <c r="F24" s="273">
        <v>185.51</v>
      </c>
      <c r="G24" s="273">
        <v>208.16</v>
      </c>
      <c r="H24" s="273">
        <v>202.39</v>
      </c>
      <c r="I24" s="126">
        <f t="shared" si="0"/>
        <v>-2.7719062259800253E-2</v>
      </c>
      <c r="J24" s="273">
        <f t="shared" si="1"/>
        <v>-5.7700000000000102</v>
      </c>
      <c r="K24" s="274">
        <v>141.9</v>
      </c>
      <c r="L24" s="274">
        <v>388.77</v>
      </c>
      <c r="M24" s="274">
        <v>256.33</v>
      </c>
      <c r="N24" s="274">
        <v>174.59</v>
      </c>
      <c r="O24" s="274">
        <v>262.77</v>
      </c>
      <c r="P24" s="126">
        <f t="shared" si="2"/>
        <v>0.50506901884414912</v>
      </c>
      <c r="Q24" s="273">
        <f t="shared" si="3"/>
        <v>88.179999999999978</v>
      </c>
    </row>
    <row r="25" spans="2:17" x14ac:dyDescent="0.25">
      <c r="B25" s="120" t="s">
        <v>62</v>
      </c>
      <c r="C25" s="269">
        <v>146.07</v>
      </c>
      <c r="D25" s="269">
        <v>134.66999999999999</v>
      </c>
      <c r="E25" s="269">
        <v>151.52000000000001</v>
      </c>
      <c r="F25" s="269">
        <v>180.18</v>
      </c>
      <c r="G25" s="269">
        <v>200.83</v>
      </c>
      <c r="H25" s="269">
        <v>207.41</v>
      </c>
      <c r="I25" s="122">
        <f t="shared" si="0"/>
        <v>3.2764029278494089E-2</v>
      </c>
      <c r="J25" s="269">
        <f t="shared" si="1"/>
        <v>6.5799999999999841</v>
      </c>
      <c r="K25" s="270">
        <v>135.5</v>
      </c>
      <c r="L25" s="270">
        <v>393.3</v>
      </c>
      <c r="M25" s="270">
        <v>249.8</v>
      </c>
      <c r="N25" s="270">
        <v>174.59</v>
      </c>
      <c r="O25" s="270">
        <v>282.81</v>
      </c>
      <c r="P25" s="122">
        <f t="shared" si="2"/>
        <v>0.61985222521335692</v>
      </c>
      <c r="Q25" s="269">
        <f t="shared" si="3"/>
        <v>108.22</v>
      </c>
    </row>
    <row r="26" spans="2:17" x14ac:dyDescent="0.25">
      <c r="B26" s="123" t="s">
        <v>63</v>
      </c>
      <c r="C26" s="271">
        <v>159.44</v>
      </c>
      <c r="D26" s="271">
        <v>0</v>
      </c>
      <c r="E26" s="271">
        <v>0</v>
      </c>
      <c r="F26" s="271">
        <v>0</v>
      </c>
      <c r="G26" s="271">
        <v>0</v>
      </c>
      <c r="H26" s="271">
        <v>0</v>
      </c>
      <c r="I26" s="124" t="str">
        <f t="shared" si="0"/>
        <v>-</v>
      </c>
      <c r="J26" s="271">
        <f t="shared" si="1"/>
        <v>0</v>
      </c>
      <c r="K26" s="272">
        <v>135.5</v>
      </c>
      <c r="L26" s="272">
        <v>0</v>
      </c>
      <c r="M26" s="272">
        <v>0</v>
      </c>
      <c r="N26" s="272">
        <v>0</v>
      </c>
      <c r="O26" s="272">
        <v>0</v>
      </c>
      <c r="P26" s="124" t="str">
        <f t="shared" si="2"/>
        <v>-</v>
      </c>
      <c r="Q26" s="271">
        <f t="shared" si="3"/>
        <v>0</v>
      </c>
    </row>
    <row r="27" spans="2:17" x14ac:dyDescent="0.25">
      <c r="B27" s="123" t="s">
        <v>64</v>
      </c>
      <c r="C27" s="271">
        <v>38.79</v>
      </c>
      <c r="D27" s="271">
        <v>0</v>
      </c>
      <c r="E27" s="271">
        <v>0</v>
      </c>
      <c r="F27" s="271">
        <v>0</v>
      </c>
      <c r="G27" s="271">
        <v>0</v>
      </c>
      <c r="H27" s="271">
        <v>0</v>
      </c>
      <c r="I27" s="124" t="str">
        <f t="shared" si="0"/>
        <v>-</v>
      </c>
      <c r="J27" s="271">
        <f t="shared" si="1"/>
        <v>0</v>
      </c>
      <c r="K27" s="272">
        <v>0</v>
      </c>
      <c r="L27" s="272">
        <v>0</v>
      </c>
      <c r="M27" s="272">
        <v>0</v>
      </c>
      <c r="N27" s="272">
        <v>0</v>
      </c>
      <c r="O27" s="272">
        <v>0</v>
      </c>
      <c r="P27" s="124" t="str">
        <f t="shared" si="2"/>
        <v>-</v>
      </c>
      <c r="Q27" s="271">
        <f t="shared" si="3"/>
        <v>0</v>
      </c>
    </row>
    <row r="28" spans="2:17" x14ac:dyDescent="0.25">
      <c r="B28" s="117" t="s">
        <v>50</v>
      </c>
      <c r="C28" s="273">
        <v>53.05</v>
      </c>
      <c r="D28" s="273">
        <v>53.52</v>
      </c>
      <c r="E28" s="273">
        <v>51.25</v>
      </c>
      <c r="F28" s="273">
        <v>59.12</v>
      </c>
      <c r="G28" s="273">
        <v>65.87</v>
      </c>
      <c r="H28" s="273">
        <v>74.569999999999993</v>
      </c>
      <c r="I28" s="126">
        <f t="shared" si="0"/>
        <v>0.13207833611659314</v>
      </c>
      <c r="J28" s="273">
        <f t="shared" si="1"/>
        <v>8.6999999999999886</v>
      </c>
      <c r="K28" s="274">
        <v>36.06</v>
      </c>
      <c r="L28" s="274">
        <v>59.35</v>
      </c>
      <c r="M28" s="274">
        <v>60.84</v>
      </c>
      <c r="N28" s="274">
        <v>67.150000000000006</v>
      </c>
      <c r="O28" s="274">
        <v>79.09</v>
      </c>
      <c r="P28" s="126">
        <f t="shared" si="2"/>
        <v>0.17781087118391659</v>
      </c>
      <c r="Q28" s="273">
        <f t="shared" si="3"/>
        <v>11.939999999999998</v>
      </c>
    </row>
    <row r="29" spans="2:17" x14ac:dyDescent="0.25">
      <c r="B29" s="120" t="s">
        <v>62</v>
      </c>
      <c r="C29" s="269">
        <v>55.71</v>
      </c>
      <c r="D29" s="269">
        <v>56.97</v>
      </c>
      <c r="E29" s="269">
        <v>54.03</v>
      </c>
      <c r="F29" s="269">
        <v>62.9</v>
      </c>
      <c r="G29" s="269">
        <v>69.91</v>
      </c>
      <c r="H29" s="269">
        <v>78.73</v>
      </c>
      <c r="I29" s="122">
        <f t="shared" si="0"/>
        <v>0.12616220855385496</v>
      </c>
      <c r="J29" s="269">
        <f t="shared" si="1"/>
        <v>8.8200000000000074</v>
      </c>
      <c r="K29" s="270">
        <v>40.69</v>
      </c>
      <c r="L29" s="270">
        <v>63.31</v>
      </c>
      <c r="M29" s="270">
        <v>64.540000000000006</v>
      </c>
      <c r="N29" s="270">
        <v>70.790000000000006</v>
      </c>
      <c r="O29" s="270">
        <v>83.6</v>
      </c>
      <c r="P29" s="122">
        <f t="shared" si="2"/>
        <v>0.18095776239581851</v>
      </c>
      <c r="Q29" s="269">
        <f t="shared" si="3"/>
        <v>12.809999999999988</v>
      </c>
    </row>
    <row r="30" spans="2:17" x14ac:dyDescent="0.25">
      <c r="B30" s="123" t="s">
        <v>63</v>
      </c>
      <c r="C30" s="271">
        <v>59.21</v>
      </c>
      <c r="D30" s="271">
        <v>59.93</v>
      </c>
      <c r="E30" s="271">
        <v>57.07</v>
      </c>
      <c r="F30" s="271">
        <v>65.52</v>
      </c>
      <c r="G30" s="271">
        <v>72.760000000000005</v>
      </c>
      <c r="H30" s="271">
        <v>81.77</v>
      </c>
      <c r="I30" s="124">
        <f t="shared" si="0"/>
        <v>0.1238317757009344</v>
      </c>
      <c r="J30" s="271">
        <f t="shared" si="1"/>
        <v>9.0099999999999909</v>
      </c>
      <c r="K30" s="272">
        <v>42.07</v>
      </c>
      <c r="L30" s="272">
        <v>66.319999999999993</v>
      </c>
      <c r="M30" s="272">
        <v>67.25</v>
      </c>
      <c r="N30" s="272">
        <v>73.510000000000005</v>
      </c>
      <c r="O30" s="272">
        <v>87.4</v>
      </c>
      <c r="P30" s="124">
        <f t="shared" si="2"/>
        <v>0.18895388382532996</v>
      </c>
      <c r="Q30" s="271">
        <f t="shared" si="3"/>
        <v>13.89</v>
      </c>
    </row>
    <row r="31" spans="2:17" x14ac:dyDescent="0.25">
      <c r="B31" s="123" t="s">
        <v>64</v>
      </c>
      <c r="C31" s="271">
        <v>40.03</v>
      </c>
      <c r="D31" s="271">
        <v>42.61</v>
      </c>
      <c r="E31" s="271">
        <v>41.43</v>
      </c>
      <c r="F31" s="271">
        <v>46.25</v>
      </c>
      <c r="G31" s="271">
        <v>50.96</v>
      </c>
      <c r="H31" s="271">
        <v>58.4</v>
      </c>
      <c r="I31" s="124">
        <f t="shared" si="0"/>
        <v>0.14599686028257453</v>
      </c>
      <c r="J31" s="271">
        <f t="shared" si="1"/>
        <v>7.4399999999999977</v>
      </c>
      <c r="K31" s="272">
        <v>35.520000000000003</v>
      </c>
      <c r="L31" s="272">
        <v>47.06</v>
      </c>
      <c r="M31" s="272">
        <v>47.79</v>
      </c>
      <c r="N31" s="272">
        <v>52.47</v>
      </c>
      <c r="O31" s="272">
        <v>59.81</v>
      </c>
      <c r="P31" s="124">
        <f t="shared" si="2"/>
        <v>0.13988946064417762</v>
      </c>
      <c r="Q31" s="271">
        <f t="shared" si="3"/>
        <v>7.3400000000000034</v>
      </c>
    </row>
    <row r="32" spans="2:17" x14ac:dyDescent="0.25">
      <c r="B32" s="120" t="s">
        <v>65</v>
      </c>
      <c r="C32" s="269">
        <v>43</v>
      </c>
      <c r="D32" s="269">
        <v>43.27</v>
      </c>
      <c r="E32" s="269">
        <v>41.41</v>
      </c>
      <c r="F32" s="269">
        <v>43.49</v>
      </c>
      <c r="G32" s="269">
        <v>48.39</v>
      </c>
      <c r="H32" s="269">
        <v>55.8</v>
      </c>
      <c r="I32" s="122">
        <f t="shared" si="0"/>
        <v>0.15313081215127089</v>
      </c>
      <c r="J32" s="269">
        <f t="shared" si="1"/>
        <v>7.4099999999999966</v>
      </c>
      <c r="K32" s="270">
        <v>30.53</v>
      </c>
      <c r="L32" s="270">
        <v>41.35</v>
      </c>
      <c r="M32" s="270">
        <v>44.17</v>
      </c>
      <c r="N32" s="270">
        <v>49.69</v>
      </c>
      <c r="O32" s="270">
        <v>61.61</v>
      </c>
      <c r="P32" s="122">
        <f t="shared" si="2"/>
        <v>0.23988730126786084</v>
      </c>
      <c r="Q32" s="269">
        <f t="shared" si="3"/>
        <v>11.920000000000002</v>
      </c>
    </row>
    <row r="33" spans="2:17" x14ac:dyDescent="0.25">
      <c r="B33" s="117" t="s">
        <v>51</v>
      </c>
      <c r="C33" s="273">
        <v>81.38</v>
      </c>
      <c r="D33" s="273">
        <v>86.79</v>
      </c>
      <c r="E33" s="273">
        <v>84.44</v>
      </c>
      <c r="F33" s="273">
        <v>89.45</v>
      </c>
      <c r="G33" s="273">
        <v>98.5</v>
      </c>
      <c r="H33" s="273">
        <v>108.5</v>
      </c>
      <c r="I33" s="126">
        <f t="shared" si="0"/>
        <v>0.10152284263959399</v>
      </c>
      <c r="J33" s="273">
        <f t="shared" si="1"/>
        <v>10</v>
      </c>
      <c r="K33" s="274">
        <v>81.34</v>
      </c>
      <c r="L33" s="274">
        <v>87.8</v>
      </c>
      <c r="M33" s="274">
        <v>96.52</v>
      </c>
      <c r="N33" s="274">
        <v>100.61</v>
      </c>
      <c r="O33" s="274">
        <v>117.69</v>
      </c>
      <c r="P33" s="126">
        <f t="shared" si="2"/>
        <v>0.16976443693469823</v>
      </c>
      <c r="Q33" s="273">
        <f t="shared" si="3"/>
        <v>17.079999999999998</v>
      </c>
    </row>
    <row r="34" spans="2:17" x14ac:dyDescent="0.25">
      <c r="B34" s="120" t="s">
        <v>62</v>
      </c>
      <c r="C34" s="269">
        <v>81.38</v>
      </c>
      <c r="D34" s="269">
        <v>86.79</v>
      </c>
      <c r="E34" s="269">
        <v>84.44</v>
      </c>
      <c r="F34" s="269">
        <v>89.45</v>
      </c>
      <c r="G34" s="269">
        <v>98.5</v>
      </c>
      <c r="H34" s="269">
        <v>108.5</v>
      </c>
      <c r="I34" s="122">
        <f t="shared" si="0"/>
        <v>0.10152284263959399</v>
      </c>
      <c r="J34" s="269">
        <f t="shared" si="1"/>
        <v>10</v>
      </c>
      <c r="K34" s="270">
        <v>81.34</v>
      </c>
      <c r="L34" s="270">
        <v>87.8</v>
      </c>
      <c r="M34" s="270">
        <v>96.52</v>
      </c>
      <c r="N34" s="270">
        <v>100.61</v>
      </c>
      <c r="O34" s="270">
        <v>117.69</v>
      </c>
      <c r="P34" s="122">
        <f t="shared" si="2"/>
        <v>0.16976443693469823</v>
      </c>
      <c r="Q34" s="269">
        <f t="shared" si="3"/>
        <v>17.079999999999998</v>
      </c>
    </row>
    <row r="35" spans="2:17" x14ac:dyDescent="0.25">
      <c r="B35" s="117" t="s">
        <v>52</v>
      </c>
      <c r="C35" s="273">
        <v>85.19</v>
      </c>
      <c r="D35" s="273">
        <v>106.13</v>
      </c>
      <c r="E35" s="273">
        <v>125.31</v>
      </c>
      <c r="F35" s="273">
        <v>128.06</v>
      </c>
      <c r="G35" s="273">
        <v>149.08000000000001</v>
      </c>
      <c r="H35" s="273">
        <v>167.62</v>
      </c>
      <c r="I35" s="126">
        <f t="shared" si="0"/>
        <v>0.12436275825060372</v>
      </c>
      <c r="J35" s="273">
        <f t="shared" si="1"/>
        <v>18.539999999999992</v>
      </c>
      <c r="K35" s="274">
        <v>93.66</v>
      </c>
      <c r="L35" s="274">
        <v>125.05</v>
      </c>
      <c r="M35" s="274">
        <v>149.37</v>
      </c>
      <c r="N35" s="274">
        <v>162.44</v>
      </c>
      <c r="O35" s="274">
        <v>188.6</v>
      </c>
      <c r="P35" s="126">
        <f t="shared" si="2"/>
        <v>0.1610440778133464</v>
      </c>
      <c r="Q35" s="273">
        <f t="shared" si="3"/>
        <v>26.159999999999997</v>
      </c>
    </row>
    <row r="36" spans="2:17" x14ac:dyDescent="0.25">
      <c r="B36" s="120" t="s">
        <v>62</v>
      </c>
      <c r="C36" s="269">
        <v>112.85</v>
      </c>
      <c r="D36" s="269">
        <v>133.72</v>
      </c>
      <c r="E36" s="269">
        <v>131.41999999999999</v>
      </c>
      <c r="F36" s="269">
        <v>137.6</v>
      </c>
      <c r="G36" s="269">
        <v>157.49</v>
      </c>
      <c r="H36" s="269">
        <v>177.79</v>
      </c>
      <c r="I36" s="122">
        <f t="shared" si="0"/>
        <v>0.12889707283002094</v>
      </c>
      <c r="J36" s="269">
        <f t="shared" si="1"/>
        <v>20.299999999999983</v>
      </c>
      <c r="K36" s="270">
        <v>93.72</v>
      </c>
      <c r="L36" s="270">
        <v>137.63</v>
      </c>
      <c r="M36" s="270">
        <v>159.21</v>
      </c>
      <c r="N36" s="270">
        <v>175.63</v>
      </c>
      <c r="O36" s="270">
        <v>207.84</v>
      </c>
      <c r="P36" s="122">
        <f t="shared" si="2"/>
        <v>0.18339691396686231</v>
      </c>
      <c r="Q36" s="269">
        <f t="shared" si="3"/>
        <v>32.210000000000008</v>
      </c>
    </row>
    <row r="37" spans="2:17" x14ac:dyDescent="0.25">
      <c r="B37" s="120" t="s">
        <v>65</v>
      </c>
      <c r="C37" s="269">
        <v>55.99</v>
      </c>
      <c r="D37" s="269">
        <v>41.89</v>
      </c>
      <c r="E37" s="269">
        <v>74.180000000000007</v>
      </c>
      <c r="F37" s="269">
        <v>78.69</v>
      </c>
      <c r="G37" s="269">
        <v>104.15</v>
      </c>
      <c r="H37" s="269">
        <v>109.88</v>
      </c>
      <c r="I37" s="122">
        <f t="shared" si="0"/>
        <v>5.5016802688430122E-2</v>
      </c>
      <c r="J37" s="269">
        <f t="shared" si="1"/>
        <v>5.7299999999999898</v>
      </c>
      <c r="K37" s="270">
        <v>56.78</v>
      </c>
      <c r="L37" s="270">
        <v>59.08</v>
      </c>
      <c r="M37" s="270">
        <v>96.41</v>
      </c>
      <c r="N37" s="270">
        <v>88.48</v>
      </c>
      <c r="O37" s="270">
        <v>85.61</v>
      </c>
      <c r="P37" s="122">
        <f t="shared" si="2"/>
        <v>-3.2436708860759556E-2</v>
      </c>
      <c r="Q37" s="269">
        <f t="shared" si="3"/>
        <v>-2.8700000000000045</v>
      </c>
    </row>
    <row r="38" spans="2:17" x14ac:dyDescent="0.25">
      <c r="B38" s="117" t="s">
        <v>53</v>
      </c>
      <c r="C38" s="273">
        <v>63.43</v>
      </c>
      <c r="D38" s="273">
        <v>64.19</v>
      </c>
      <c r="E38" s="273">
        <v>68.989999999999995</v>
      </c>
      <c r="F38" s="273">
        <v>76.34</v>
      </c>
      <c r="G38" s="273">
        <v>86.65</v>
      </c>
      <c r="H38" s="273">
        <v>96.86</v>
      </c>
      <c r="I38" s="126">
        <f t="shared" si="0"/>
        <v>0.1178303519907673</v>
      </c>
      <c r="J38" s="273">
        <f t="shared" si="1"/>
        <v>10.209999999999994</v>
      </c>
      <c r="K38" s="274">
        <v>63.7</v>
      </c>
      <c r="L38" s="274">
        <v>76.17</v>
      </c>
      <c r="M38" s="274">
        <v>83.36</v>
      </c>
      <c r="N38" s="274">
        <v>92.62</v>
      </c>
      <c r="O38" s="274">
        <v>103.36</v>
      </c>
      <c r="P38" s="126">
        <f t="shared" si="2"/>
        <v>0.11595767652774769</v>
      </c>
      <c r="Q38" s="273">
        <f t="shared" si="3"/>
        <v>10.739999999999995</v>
      </c>
    </row>
    <row r="39" spans="2:17" x14ac:dyDescent="0.25">
      <c r="B39" s="120" t="s">
        <v>62</v>
      </c>
      <c r="C39" s="269">
        <v>63.43</v>
      </c>
      <c r="D39" s="269">
        <v>64.19</v>
      </c>
      <c r="E39" s="269">
        <v>68.989999999999995</v>
      </c>
      <c r="F39" s="269">
        <v>76.34</v>
      </c>
      <c r="G39" s="269">
        <v>86.65</v>
      </c>
      <c r="H39" s="269">
        <v>96.86</v>
      </c>
      <c r="I39" s="122">
        <f t="shared" si="0"/>
        <v>0.1178303519907673</v>
      </c>
      <c r="J39" s="269">
        <f t="shared" si="1"/>
        <v>10.209999999999994</v>
      </c>
      <c r="K39" s="270">
        <v>63.7</v>
      </c>
      <c r="L39" s="270">
        <v>76.17</v>
      </c>
      <c r="M39" s="270">
        <v>83.36</v>
      </c>
      <c r="N39" s="270">
        <v>92.62</v>
      </c>
      <c r="O39" s="270">
        <v>103.36</v>
      </c>
      <c r="P39" s="122">
        <f t="shared" si="2"/>
        <v>0.11595767652774769</v>
      </c>
      <c r="Q39" s="269">
        <f t="shared" si="3"/>
        <v>10.739999999999995</v>
      </c>
    </row>
    <row r="40" spans="2:17" x14ac:dyDescent="0.25">
      <c r="B40" s="123" t="s">
        <v>63</v>
      </c>
      <c r="C40" s="271">
        <v>80.7</v>
      </c>
      <c r="D40" s="271">
        <v>76.319999999999993</v>
      </c>
      <c r="E40" s="271">
        <v>76.47</v>
      </c>
      <c r="F40" s="271">
        <v>90.03</v>
      </c>
      <c r="G40" s="271">
        <v>101.46</v>
      </c>
      <c r="H40" s="271">
        <v>115.08</v>
      </c>
      <c r="I40" s="124">
        <f t="shared" si="0"/>
        <v>0.13424009461856889</v>
      </c>
      <c r="J40" s="271">
        <f t="shared" si="1"/>
        <v>13.620000000000005</v>
      </c>
      <c r="K40" s="272">
        <v>70.209999999999994</v>
      </c>
      <c r="L40" s="272">
        <v>87.94</v>
      </c>
      <c r="M40" s="272">
        <v>96.93</v>
      </c>
      <c r="N40" s="272">
        <v>109.19</v>
      </c>
      <c r="O40" s="272">
        <v>122.86</v>
      </c>
      <c r="P40" s="124">
        <f t="shared" si="2"/>
        <v>0.12519461489147354</v>
      </c>
      <c r="Q40" s="271">
        <f t="shared" si="3"/>
        <v>13.670000000000002</v>
      </c>
    </row>
    <row r="41" spans="2:17" x14ac:dyDescent="0.25">
      <c r="B41" s="123" t="s">
        <v>64</v>
      </c>
      <c r="C41" s="271">
        <v>47.71</v>
      </c>
      <c r="D41" s="271">
        <v>52.19</v>
      </c>
      <c r="E41" s="271">
        <v>57.98</v>
      </c>
      <c r="F41" s="271">
        <v>57.94</v>
      </c>
      <c r="G41" s="271">
        <v>67.42</v>
      </c>
      <c r="H41" s="271">
        <v>70.06</v>
      </c>
      <c r="I41" s="124">
        <f t="shared" si="0"/>
        <v>3.915752002373174E-2</v>
      </c>
      <c r="J41" s="271">
        <f t="shared" si="1"/>
        <v>2.6400000000000006</v>
      </c>
      <c r="K41" s="272">
        <v>53.88</v>
      </c>
      <c r="L41" s="272">
        <v>57.45</v>
      </c>
      <c r="M41" s="272">
        <v>66.069999999999993</v>
      </c>
      <c r="N41" s="272">
        <v>69.36</v>
      </c>
      <c r="O41" s="272">
        <v>68.47</v>
      </c>
      <c r="P41" s="124">
        <f t="shared" si="2"/>
        <v>-1.2831603229527144E-2</v>
      </c>
      <c r="Q41" s="271">
        <f t="shared" si="3"/>
        <v>-0.89000000000000057</v>
      </c>
    </row>
    <row r="42" spans="2:17" x14ac:dyDescent="0.25">
      <c r="B42" s="117" t="s">
        <v>54</v>
      </c>
      <c r="C42" s="273">
        <v>92.8</v>
      </c>
      <c r="D42" s="273">
        <v>102.24</v>
      </c>
      <c r="E42" s="273">
        <v>98.71</v>
      </c>
      <c r="F42" s="273">
        <v>114.5</v>
      </c>
      <c r="G42" s="273">
        <v>129.04</v>
      </c>
      <c r="H42" s="273">
        <v>138.44999999999999</v>
      </c>
      <c r="I42" s="126">
        <f t="shared" si="0"/>
        <v>7.292312461252326E-2</v>
      </c>
      <c r="J42" s="273">
        <f t="shared" si="1"/>
        <v>9.4099999999999966</v>
      </c>
      <c r="K42" s="274">
        <v>79.87</v>
      </c>
      <c r="L42" s="274">
        <v>119.88</v>
      </c>
      <c r="M42" s="274">
        <v>135.06</v>
      </c>
      <c r="N42" s="274">
        <v>134.41999999999999</v>
      </c>
      <c r="O42" s="274">
        <v>120.03</v>
      </c>
      <c r="P42" s="126">
        <f t="shared" si="2"/>
        <v>-0.1070525219461389</v>
      </c>
      <c r="Q42" s="273">
        <f t="shared" si="3"/>
        <v>-14.389999999999986</v>
      </c>
    </row>
    <row r="43" spans="2:17" x14ac:dyDescent="0.25">
      <c r="B43" s="120" t="s">
        <v>62</v>
      </c>
      <c r="C43" s="269">
        <v>97.8</v>
      </c>
      <c r="D43" s="269">
        <v>108.14</v>
      </c>
      <c r="E43" s="269">
        <v>104.52</v>
      </c>
      <c r="F43" s="269">
        <v>121.1</v>
      </c>
      <c r="G43" s="269">
        <v>137.22999999999999</v>
      </c>
      <c r="H43" s="269">
        <v>145.38999999999999</v>
      </c>
      <c r="I43" s="122">
        <f t="shared" si="0"/>
        <v>5.9462216716461347E-2</v>
      </c>
      <c r="J43" s="269">
        <f t="shared" si="1"/>
        <v>8.1599999999999966</v>
      </c>
      <c r="K43" s="270">
        <v>91.94</v>
      </c>
      <c r="L43" s="270">
        <v>126.55</v>
      </c>
      <c r="M43" s="270">
        <v>144.83000000000001</v>
      </c>
      <c r="N43" s="270">
        <v>142.44</v>
      </c>
      <c r="O43" s="270">
        <v>123.71</v>
      </c>
      <c r="P43" s="122">
        <f t="shared" si="2"/>
        <v>-0.13149396237012079</v>
      </c>
      <c r="Q43" s="269">
        <f t="shared" si="3"/>
        <v>-18.730000000000004</v>
      </c>
    </row>
    <row r="44" spans="2:17" x14ac:dyDescent="0.25">
      <c r="B44" s="123" t="s">
        <v>63</v>
      </c>
      <c r="C44" s="271">
        <v>101.92</v>
      </c>
      <c r="D44" s="271">
        <v>0</v>
      </c>
      <c r="E44" s="271">
        <v>111.35</v>
      </c>
      <c r="F44" s="271">
        <v>128.75</v>
      </c>
      <c r="G44" s="271">
        <v>146.41</v>
      </c>
      <c r="H44" s="271">
        <v>153.15</v>
      </c>
      <c r="I44" s="124">
        <f t="shared" si="0"/>
        <v>4.6035106891605837E-2</v>
      </c>
      <c r="J44" s="271">
        <f t="shared" si="1"/>
        <v>6.7400000000000091</v>
      </c>
      <c r="K44" s="272">
        <v>0</v>
      </c>
      <c r="L44" s="272">
        <v>133.66999999999999</v>
      </c>
      <c r="M44" s="272">
        <v>154.77000000000001</v>
      </c>
      <c r="N44" s="272">
        <v>151.1</v>
      </c>
      <c r="O44" s="272">
        <v>128.06</v>
      </c>
      <c r="P44" s="124">
        <f t="shared" si="2"/>
        <v>-0.15248180013236268</v>
      </c>
      <c r="Q44" s="271">
        <f t="shared" si="3"/>
        <v>-23.039999999999992</v>
      </c>
    </row>
    <row r="45" spans="2:17" x14ac:dyDescent="0.25">
      <c r="B45" s="123" t="s">
        <v>64</v>
      </c>
      <c r="C45" s="271">
        <v>81.52</v>
      </c>
      <c r="D45" s="271">
        <v>0</v>
      </c>
      <c r="E45" s="271">
        <v>79.67</v>
      </c>
      <c r="F45" s="271">
        <v>92.67</v>
      </c>
      <c r="G45" s="271">
        <v>100.97</v>
      </c>
      <c r="H45" s="271">
        <v>114.46</v>
      </c>
      <c r="I45" s="124">
        <f t="shared" si="0"/>
        <v>0.13360404080419919</v>
      </c>
      <c r="J45" s="271">
        <f t="shared" si="1"/>
        <v>13.489999999999995</v>
      </c>
      <c r="K45" s="272">
        <v>0</v>
      </c>
      <c r="L45" s="272">
        <v>96.15</v>
      </c>
      <c r="M45" s="272">
        <v>100.87</v>
      </c>
      <c r="N45" s="272">
        <v>100.8</v>
      </c>
      <c r="O45" s="272">
        <v>103.7</v>
      </c>
      <c r="P45" s="124">
        <f t="shared" si="2"/>
        <v>2.876984126984139E-2</v>
      </c>
      <c r="Q45" s="271">
        <f t="shared" si="3"/>
        <v>2.9000000000000057</v>
      </c>
    </row>
    <row r="46" spans="2:17" x14ac:dyDescent="0.25">
      <c r="B46" s="120" t="s">
        <v>65</v>
      </c>
      <c r="C46" s="269">
        <v>74.09</v>
      </c>
      <c r="D46" s="269">
        <v>76.39</v>
      </c>
      <c r="E46" s="269">
        <v>66.930000000000007</v>
      </c>
      <c r="F46" s="269">
        <v>72.900000000000006</v>
      </c>
      <c r="G46" s="269">
        <v>77.459999999999994</v>
      </c>
      <c r="H46" s="269">
        <v>94.86</v>
      </c>
      <c r="I46" s="122">
        <f t="shared" si="0"/>
        <v>0.22463206816421377</v>
      </c>
      <c r="J46" s="269">
        <f t="shared" si="1"/>
        <v>17.400000000000006</v>
      </c>
      <c r="K46" s="270">
        <v>47.58</v>
      </c>
      <c r="L46" s="270">
        <v>76.239999999999995</v>
      </c>
      <c r="M46" s="270">
        <v>73.42</v>
      </c>
      <c r="N46" s="270">
        <v>81.95</v>
      </c>
      <c r="O46" s="270">
        <v>96.72</v>
      </c>
      <c r="P46" s="122">
        <f t="shared" si="2"/>
        <v>0.18023184868822439</v>
      </c>
      <c r="Q46" s="269">
        <f t="shared" si="3"/>
        <v>14.769999999999996</v>
      </c>
    </row>
    <row r="47" spans="2:17" x14ac:dyDescent="0.25">
      <c r="B47" s="117" t="s">
        <v>55</v>
      </c>
      <c r="C47" s="273">
        <v>55.1</v>
      </c>
      <c r="D47" s="273">
        <v>58.1</v>
      </c>
      <c r="E47" s="273">
        <v>74.28</v>
      </c>
      <c r="F47" s="273">
        <v>64.23</v>
      </c>
      <c r="G47" s="273">
        <v>69.86</v>
      </c>
      <c r="H47" s="273">
        <v>72.739999999999995</v>
      </c>
      <c r="I47" s="126">
        <f t="shared" si="0"/>
        <v>4.1225307758373742E-2</v>
      </c>
      <c r="J47" s="273">
        <f t="shared" si="1"/>
        <v>2.8799999999999955</v>
      </c>
      <c r="K47" s="274">
        <v>75.790000000000006</v>
      </c>
      <c r="L47" s="274">
        <v>55.68</v>
      </c>
      <c r="M47" s="274">
        <v>63.88</v>
      </c>
      <c r="N47" s="274">
        <v>65.540000000000006</v>
      </c>
      <c r="O47" s="274">
        <v>66.459999999999994</v>
      </c>
      <c r="P47" s="126">
        <f t="shared" si="2"/>
        <v>1.4037229173023968E-2</v>
      </c>
      <c r="Q47" s="273">
        <f t="shared" si="3"/>
        <v>0.91999999999998749</v>
      </c>
    </row>
    <row r="48" spans="2:17" x14ac:dyDescent="0.25">
      <c r="B48" s="120" t="s">
        <v>62</v>
      </c>
      <c r="C48" s="269">
        <v>55.02</v>
      </c>
      <c r="D48" s="269">
        <v>57.83</v>
      </c>
      <c r="E48" s="269">
        <v>74.63</v>
      </c>
      <c r="F48" s="269">
        <v>64.650000000000006</v>
      </c>
      <c r="G48" s="269">
        <v>69.94</v>
      </c>
      <c r="H48" s="269">
        <v>73.959999999999994</v>
      </c>
      <c r="I48" s="122">
        <f t="shared" si="0"/>
        <v>5.7477838146983151E-2</v>
      </c>
      <c r="J48" s="269">
        <f t="shared" si="1"/>
        <v>4.019999999999996</v>
      </c>
      <c r="K48" s="270">
        <v>76.19</v>
      </c>
      <c r="L48" s="270">
        <v>55.69</v>
      </c>
      <c r="M48" s="270">
        <v>63</v>
      </c>
      <c r="N48" s="270">
        <v>66.59</v>
      </c>
      <c r="O48" s="270">
        <v>66.36</v>
      </c>
      <c r="P48" s="122">
        <f t="shared" si="2"/>
        <v>-3.4539720678781194E-3</v>
      </c>
      <c r="Q48" s="269">
        <f t="shared" si="3"/>
        <v>-0.23000000000000398</v>
      </c>
    </row>
    <row r="49" spans="2:17" x14ac:dyDescent="0.25">
      <c r="B49" s="123" t="s">
        <v>63</v>
      </c>
      <c r="C49" s="271">
        <v>58.12</v>
      </c>
      <c r="D49" s="271">
        <v>59.72</v>
      </c>
      <c r="E49" s="271">
        <v>75.540000000000006</v>
      </c>
      <c r="F49" s="271">
        <v>69.69</v>
      </c>
      <c r="G49" s="271">
        <v>76.47</v>
      </c>
      <c r="H49" s="271">
        <v>79.3</v>
      </c>
      <c r="I49" s="124">
        <f t="shared" si="0"/>
        <v>3.7007976984438251E-2</v>
      </c>
      <c r="J49" s="271">
        <f t="shared" si="1"/>
        <v>2.8299999999999983</v>
      </c>
      <c r="K49" s="272">
        <v>73.59</v>
      </c>
      <c r="L49" s="272">
        <v>59.67</v>
      </c>
      <c r="M49" s="272">
        <v>70.23</v>
      </c>
      <c r="N49" s="272">
        <v>72.739999999999995</v>
      </c>
      <c r="O49" s="272">
        <v>70.34</v>
      </c>
      <c r="P49" s="124">
        <f t="shared" si="2"/>
        <v>-3.2994226010448102E-2</v>
      </c>
      <c r="Q49" s="271">
        <f t="shared" si="3"/>
        <v>-2.3999999999999915</v>
      </c>
    </row>
    <row r="50" spans="2:17" x14ac:dyDescent="0.25">
      <c r="B50" s="123" t="s">
        <v>64</v>
      </c>
      <c r="C50" s="271">
        <v>43.08</v>
      </c>
      <c r="D50" s="271">
        <v>52.07</v>
      </c>
      <c r="E50" s="271">
        <v>70.77</v>
      </c>
      <c r="F50" s="271">
        <v>51.36</v>
      </c>
      <c r="G50" s="271">
        <v>51.21</v>
      </c>
      <c r="H50" s="271">
        <v>60.22</v>
      </c>
      <c r="I50" s="124">
        <f t="shared" si="0"/>
        <v>0.17594219878929884</v>
      </c>
      <c r="J50" s="271">
        <f t="shared" si="1"/>
        <v>9.009999999999998</v>
      </c>
      <c r="K50" s="272">
        <v>86.17</v>
      </c>
      <c r="L50" s="272">
        <v>44.36</v>
      </c>
      <c r="M50" s="272">
        <v>44.69</v>
      </c>
      <c r="N50" s="272">
        <v>51.71</v>
      </c>
      <c r="O50" s="272">
        <v>56.24</v>
      </c>
      <c r="P50" s="124">
        <f t="shared" si="2"/>
        <v>8.7603945078321477E-2</v>
      </c>
      <c r="Q50" s="271">
        <f t="shared" si="3"/>
        <v>4.5300000000000011</v>
      </c>
    </row>
    <row r="51" spans="2:17" x14ac:dyDescent="0.25">
      <c r="B51" s="120" t="s">
        <v>65</v>
      </c>
      <c r="C51" s="269">
        <v>56.8</v>
      </c>
      <c r="D51" s="269">
        <v>83.93</v>
      </c>
      <c r="E51" s="269">
        <v>154.72</v>
      </c>
      <c r="F51" s="269">
        <v>191.76</v>
      </c>
      <c r="G51" s="269">
        <v>163.5</v>
      </c>
      <c r="H51" s="269">
        <v>87.87</v>
      </c>
      <c r="I51" s="122">
        <f t="shared" si="0"/>
        <v>-0.46256880733944949</v>
      </c>
      <c r="J51" s="269">
        <f t="shared" si="1"/>
        <v>-75.63</v>
      </c>
      <c r="K51" s="270">
        <v>273.22000000000003</v>
      </c>
      <c r="L51" s="270">
        <v>245.74</v>
      </c>
      <c r="M51" s="270">
        <v>190.52</v>
      </c>
      <c r="N51" s="270">
        <v>54.31</v>
      </c>
      <c r="O51" s="270">
        <v>79.680000000000007</v>
      </c>
      <c r="P51" s="122">
        <f t="shared" si="2"/>
        <v>0.46713312465475987</v>
      </c>
      <c r="Q51" s="269">
        <f t="shared" si="3"/>
        <v>25.370000000000005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77A39-62BF-4669-82B1-FDDFB0BDEADB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226</v>
      </c>
      <c r="L5" s="116" t="s">
        <v>227</v>
      </c>
      <c r="M5" s="116" t="s">
        <v>228</v>
      </c>
      <c r="N5" s="116" t="s">
        <v>229</v>
      </c>
      <c r="O5" s="116" t="s">
        <v>230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7">
        <v>70.459999999999994</v>
      </c>
      <c r="D6" s="267">
        <v>47.83</v>
      </c>
      <c r="E6" s="267">
        <v>53</v>
      </c>
      <c r="F6" s="267">
        <v>80.58</v>
      </c>
      <c r="G6" s="267">
        <v>93.24</v>
      </c>
      <c r="H6" s="267">
        <v>104.71</v>
      </c>
      <c r="I6" s="119">
        <f t="shared" ref="I6:I51" si="0">IFERROR(H6/G6-1,"-")</f>
        <v>0.12301587301587302</v>
      </c>
      <c r="J6" s="267">
        <f t="shared" ref="J6:J51" si="1">IFERROR(H6-G6,"-")</f>
        <v>11.469999999999999</v>
      </c>
      <c r="K6" s="268">
        <v>29.18</v>
      </c>
      <c r="L6" s="268">
        <v>84.83</v>
      </c>
      <c r="M6" s="268">
        <v>86.09</v>
      </c>
      <c r="N6" s="268">
        <v>93.88</v>
      </c>
      <c r="O6" s="268">
        <v>104.41</v>
      </c>
      <c r="P6" s="119">
        <f t="shared" ref="P6:P51" si="2">IFERROR(O6/N6-1,"-")</f>
        <v>0.11216446527481883</v>
      </c>
      <c r="Q6" s="267">
        <f t="shared" ref="Q6:Q51" si="3">IFERROR(O6-N6,"-")</f>
        <v>10.530000000000001</v>
      </c>
    </row>
    <row r="7" spans="2:17" x14ac:dyDescent="0.25">
      <c r="B7" s="120" t="s">
        <v>62</v>
      </c>
      <c r="C7" s="269">
        <v>77.33</v>
      </c>
      <c r="D7" s="269">
        <v>53.19</v>
      </c>
      <c r="E7" s="269">
        <v>60.01</v>
      </c>
      <c r="F7" s="269">
        <v>88.2</v>
      </c>
      <c r="G7" s="269">
        <v>102.89</v>
      </c>
      <c r="H7" s="269">
        <v>114.62</v>
      </c>
      <c r="I7" s="122">
        <f t="shared" si="0"/>
        <v>0.11400524832345238</v>
      </c>
      <c r="J7" s="269">
        <f t="shared" si="1"/>
        <v>11.730000000000004</v>
      </c>
      <c r="K7" s="270">
        <v>36.119999999999997</v>
      </c>
      <c r="L7" s="270">
        <v>94.43</v>
      </c>
      <c r="M7" s="270">
        <v>96.67</v>
      </c>
      <c r="N7" s="270">
        <v>104.71</v>
      </c>
      <c r="O7" s="270">
        <v>114.64</v>
      </c>
      <c r="P7" s="122">
        <f t="shared" si="2"/>
        <v>9.4833349250310395E-2</v>
      </c>
      <c r="Q7" s="269">
        <f t="shared" si="3"/>
        <v>9.9300000000000068</v>
      </c>
    </row>
    <row r="8" spans="2:17" x14ac:dyDescent="0.25">
      <c r="B8" s="123" t="s">
        <v>63</v>
      </c>
      <c r="C8" s="271">
        <v>85.32</v>
      </c>
      <c r="D8" s="271">
        <v>58.8</v>
      </c>
      <c r="E8" s="271">
        <v>66.349999999999994</v>
      </c>
      <c r="F8" s="271">
        <v>96.91</v>
      </c>
      <c r="G8" s="271">
        <v>111.61</v>
      </c>
      <c r="H8" s="271">
        <v>124.26</v>
      </c>
      <c r="I8" s="124">
        <f t="shared" si="0"/>
        <v>0.11334109846787932</v>
      </c>
      <c r="J8" s="271">
        <f t="shared" si="1"/>
        <v>12.650000000000006</v>
      </c>
      <c r="K8" s="272">
        <v>41.34</v>
      </c>
      <c r="L8" s="272">
        <v>105.4</v>
      </c>
      <c r="M8" s="272">
        <v>105.84</v>
      </c>
      <c r="N8" s="272">
        <v>114.61</v>
      </c>
      <c r="O8" s="272">
        <v>124.35</v>
      </c>
      <c r="P8" s="124">
        <f t="shared" si="2"/>
        <v>8.4983858302067894E-2</v>
      </c>
      <c r="Q8" s="271">
        <f t="shared" si="3"/>
        <v>9.7399999999999949</v>
      </c>
    </row>
    <row r="9" spans="2:17" x14ac:dyDescent="0.25">
      <c r="B9" s="123" t="s">
        <v>64</v>
      </c>
      <c r="C9" s="271">
        <v>46.17</v>
      </c>
      <c r="D9" s="271">
        <v>29.69</v>
      </c>
      <c r="E9" s="271">
        <v>31.06</v>
      </c>
      <c r="F9" s="271">
        <v>47.58</v>
      </c>
      <c r="G9" s="271">
        <v>59.03</v>
      </c>
      <c r="H9" s="271">
        <v>65.099999999999994</v>
      </c>
      <c r="I9" s="124">
        <f t="shared" si="0"/>
        <v>0.10282906996442476</v>
      </c>
      <c r="J9" s="271">
        <f t="shared" si="1"/>
        <v>6.0699999999999932</v>
      </c>
      <c r="K9" s="272">
        <v>16.52</v>
      </c>
      <c r="L9" s="272">
        <v>44.14</v>
      </c>
      <c r="M9" s="272">
        <v>52.28</v>
      </c>
      <c r="N9" s="272">
        <v>55.23</v>
      </c>
      <c r="O9" s="272">
        <v>63.03</v>
      </c>
      <c r="P9" s="124">
        <f t="shared" si="2"/>
        <v>0.14122759369907678</v>
      </c>
      <c r="Q9" s="271">
        <f t="shared" si="3"/>
        <v>7.8000000000000043</v>
      </c>
    </row>
    <row r="10" spans="2:17" x14ac:dyDescent="0.25">
      <c r="B10" s="120" t="s">
        <v>65</v>
      </c>
      <c r="C10" s="269">
        <v>51.25</v>
      </c>
      <c r="D10" s="269">
        <v>33.86</v>
      </c>
      <c r="E10" s="269">
        <v>30.93</v>
      </c>
      <c r="F10" s="269">
        <v>53.23</v>
      </c>
      <c r="G10" s="269">
        <v>60.79</v>
      </c>
      <c r="H10" s="269">
        <v>70.290000000000006</v>
      </c>
      <c r="I10" s="122">
        <f t="shared" si="0"/>
        <v>0.15627570324066475</v>
      </c>
      <c r="J10" s="269">
        <f t="shared" si="1"/>
        <v>9.5000000000000071</v>
      </c>
      <c r="K10" s="270">
        <v>15.67</v>
      </c>
      <c r="L10" s="270">
        <v>49.81</v>
      </c>
      <c r="M10" s="270">
        <v>50.88</v>
      </c>
      <c r="N10" s="270">
        <v>56.87</v>
      </c>
      <c r="O10" s="270">
        <v>70.45</v>
      </c>
      <c r="P10" s="122">
        <f t="shared" si="2"/>
        <v>0.2387902233163357</v>
      </c>
      <c r="Q10" s="269">
        <f t="shared" si="3"/>
        <v>13.580000000000005</v>
      </c>
    </row>
    <row r="11" spans="2:17" x14ac:dyDescent="0.25">
      <c r="B11" s="117" t="s">
        <v>46</v>
      </c>
      <c r="C11" s="273">
        <v>89.94</v>
      </c>
      <c r="D11" s="273">
        <v>61.17</v>
      </c>
      <c r="E11" s="273">
        <v>72.88</v>
      </c>
      <c r="F11" s="273">
        <v>107.72</v>
      </c>
      <c r="G11" s="273">
        <v>119.35</v>
      </c>
      <c r="H11" s="273">
        <v>131.18</v>
      </c>
      <c r="I11" s="126">
        <f t="shared" si="0"/>
        <v>9.9120234604105573E-2</v>
      </c>
      <c r="J11" s="273">
        <f t="shared" si="1"/>
        <v>11.830000000000013</v>
      </c>
      <c r="K11" s="274">
        <v>43.61</v>
      </c>
      <c r="L11" s="274">
        <v>114.11</v>
      </c>
      <c r="M11" s="274">
        <v>113.69</v>
      </c>
      <c r="N11" s="274">
        <v>122.55</v>
      </c>
      <c r="O11" s="274">
        <v>137.08000000000001</v>
      </c>
      <c r="P11" s="126">
        <f t="shared" si="2"/>
        <v>0.11856385148918824</v>
      </c>
      <c r="Q11" s="273">
        <f t="shared" si="3"/>
        <v>14.530000000000015</v>
      </c>
    </row>
    <row r="12" spans="2:17" x14ac:dyDescent="0.25">
      <c r="B12" s="120" t="s">
        <v>62</v>
      </c>
      <c r="C12" s="269">
        <v>98.21</v>
      </c>
      <c r="D12" s="269">
        <v>66.36</v>
      </c>
      <c r="E12" s="269">
        <v>79.650000000000006</v>
      </c>
      <c r="F12" s="269">
        <v>116.54</v>
      </c>
      <c r="G12" s="269">
        <v>130.88999999999999</v>
      </c>
      <c r="H12" s="269">
        <v>144.94</v>
      </c>
      <c r="I12" s="122">
        <f t="shared" si="0"/>
        <v>0.10734204293681726</v>
      </c>
      <c r="J12" s="269">
        <f t="shared" si="1"/>
        <v>14.050000000000011</v>
      </c>
      <c r="K12" s="270">
        <v>50.28</v>
      </c>
      <c r="L12" s="270">
        <v>125.52</v>
      </c>
      <c r="M12" s="270">
        <v>127.09</v>
      </c>
      <c r="N12" s="270">
        <v>137.19999999999999</v>
      </c>
      <c r="O12" s="270">
        <v>154.09</v>
      </c>
      <c r="P12" s="122">
        <f t="shared" si="2"/>
        <v>0.1231049562682216</v>
      </c>
      <c r="Q12" s="269">
        <f t="shared" si="3"/>
        <v>16.890000000000015</v>
      </c>
    </row>
    <row r="13" spans="2:17" x14ac:dyDescent="0.25">
      <c r="B13" s="123" t="s">
        <v>63</v>
      </c>
      <c r="C13" s="271">
        <v>106.38</v>
      </c>
      <c r="D13" s="271">
        <v>71.150000000000006</v>
      </c>
      <c r="E13" s="271">
        <v>85.14</v>
      </c>
      <c r="F13" s="271">
        <v>125.38</v>
      </c>
      <c r="G13" s="271">
        <v>140.15</v>
      </c>
      <c r="H13" s="271">
        <v>154.63999999999999</v>
      </c>
      <c r="I13" s="124">
        <f t="shared" si="0"/>
        <v>0.10338922582946819</v>
      </c>
      <c r="J13" s="271">
        <f t="shared" si="1"/>
        <v>14.489999999999981</v>
      </c>
      <c r="K13" s="272">
        <v>55.65</v>
      </c>
      <c r="L13" s="272">
        <v>135.91</v>
      </c>
      <c r="M13" s="272">
        <v>136.47</v>
      </c>
      <c r="N13" s="272">
        <v>146.84</v>
      </c>
      <c r="O13" s="272">
        <v>164.92</v>
      </c>
      <c r="P13" s="124">
        <f t="shared" si="2"/>
        <v>0.1231272132933805</v>
      </c>
      <c r="Q13" s="271">
        <f t="shared" si="3"/>
        <v>18.079999999999984</v>
      </c>
    </row>
    <row r="14" spans="2:17" x14ac:dyDescent="0.25">
      <c r="B14" s="123" t="s">
        <v>64</v>
      </c>
      <c r="C14" s="271">
        <v>53.15</v>
      </c>
      <c r="D14" s="271">
        <v>31.55</v>
      </c>
      <c r="E14" s="271">
        <v>34.18</v>
      </c>
      <c r="F14" s="271">
        <v>49.88</v>
      </c>
      <c r="G14" s="271">
        <v>54.45</v>
      </c>
      <c r="H14" s="271">
        <v>55.23</v>
      </c>
      <c r="I14" s="124">
        <f t="shared" si="0"/>
        <v>1.4325068870523205E-2</v>
      </c>
      <c r="J14" s="271">
        <f t="shared" si="1"/>
        <v>0.77999999999999403</v>
      </c>
      <c r="K14" s="272">
        <v>6.16</v>
      </c>
      <c r="L14" s="272">
        <v>45.83</v>
      </c>
      <c r="M14" s="272">
        <v>48.24</v>
      </c>
      <c r="N14" s="272">
        <v>51.31</v>
      </c>
      <c r="O14" s="272">
        <v>59.97</v>
      </c>
      <c r="P14" s="124">
        <f t="shared" si="2"/>
        <v>0.16877801598129016</v>
      </c>
      <c r="Q14" s="271">
        <f t="shared" si="3"/>
        <v>8.6599999999999966</v>
      </c>
    </row>
    <row r="15" spans="2:17" x14ac:dyDescent="0.25">
      <c r="B15" s="120" t="s">
        <v>65</v>
      </c>
      <c r="C15" s="269">
        <v>58.49</v>
      </c>
      <c r="D15" s="269">
        <v>40.36</v>
      </c>
      <c r="E15" s="269">
        <v>37.26</v>
      </c>
      <c r="F15" s="269">
        <v>61.52</v>
      </c>
      <c r="G15" s="269">
        <v>67.89</v>
      </c>
      <c r="H15" s="269">
        <v>72.16</v>
      </c>
      <c r="I15" s="122">
        <f t="shared" si="0"/>
        <v>6.2895860951539095E-2</v>
      </c>
      <c r="J15" s="269">
        <f t="shared" si="1"/>
        <v>4.269999999999996</v>
      </c>
      <c r="K15" s="270">
        <v>21.27</v>
      </c>
      <c r="L15" s="270">
        <v>56.05</v>
      </c>
      <c r="M15" s="270">
        <v>54.83</v>
      </c>
      <c r="N15" s="270">
        <v>58.3</v>
      </c>
      <c r="O15" s="270">
        <v>71.010000000000005</v>
      </c>
      <c r="P15" s="122">
        <f t="shared" si="2"/>
        <v>0.21801029159519736</v>
      </c>
      <c r="Q15" s="269">
        <f t="shared" si="3"/>
        <v>12.710000000000008</v>
      </c>
    </row>
    <row r="16" spans="2:17" x14ac:dyDescent="0.25">
      <c r="B16" s="117" t="s">
        <v>54</v>
      </c>
      <c r="C16" s="273">
        <v>71.48</v>
      </c>
      <c r="D16" s="273">
        <v>50.94</v>
      </c>
      <c r="E16" s="273">
        <v>53.72</v>
      </c>
      <c r="F16" s="273">
        <v>88.72</v>
      </c>
      <c r="G16" s="273">
        <v>108.87</v>
      </c>
      <c r="H16" s="273">
        <v>119.53</v>
      </c>
      <c r="I16" s="126">
        <f t="shared" si="0"/>
        <v>9.791494442913562E-2</v>
      </c>
      <c r="J16" s="273">
        <f t="shared" si="1"/>
        <v>10.659999999999997</v>
      </c>
      <c r="K16" s="274">
        <v>24.62</v>
      </c>
      <c r="L16" s="274">
        <v>88.41</v>
      </c>
      <c r="M16" s="274">
        <v>102.34</v>
      </c>
      <c r="N16" s="274">
        <v>104.71</v>
      </c>
      <c r="O16" s="274">
        <v>95.11</v>
      </c>
      <c r="P16" s="126">
        <f t="shared" si="2"/>
        <v>-9.1681787794861913E-2</v>
      </c>
      <c r="Q16" s="273">
        <f t="shared" si="3"/>
        <v>-9.5999999999999943</v>
      </c>
    </row>
    <row r="17" spans="2:17" x14ac:dyDescent="0.25">
      <c r="B17" s="120" t="s">
        <v>62</v>
      </c>
      <c r="C17" s="269">
        <v>77.83</v>
      </c>
      <c r="D17" s="269">
        <v>56.41</v>
      </c>
      <c r="E17" s="269">
        <v>62.75</v>
      </c>
      <c r="F17" s="269">
        <v>96.52</v>
      </c>
      <c r="G17" s="269">
        <v>119.31</v>
      </c>
      <c r="H17" s="269">
        <v>129.19999999999999</v>
      </c>
      <c r="I17" s="122">
        <f t="shared" si="0"/>
        <v>8.2893303159835563E-2</v>
      </c>
      <c r="J17" s="269">
        <f t="shared" si="1"/>
        <v>9.8899999999999864</v>
      </c>
      <c r="K17" s="270">
        <v>33.4</v>
      </c>
      <c r="L17" s="270">
        <v>96.48</v>
      </c>
      <c r="M17" s="270">
        <v>113.86</v>
      </c>
      <c r="N17" s="270">
        <v>114.71</v>
      </c>
      <c r="O17" s="270">
        <v>101.6</v>
      </c>
      <c r="P17" s="122">
        <f t="shared" si="2"/>
        <v>-0.11428820503879344</v>
      </c>
      <c r="Q17" s="269">
        <f t="shared" si="3"/>
        <v>-13.11</v>
      </c>
    </row>
    <row r="18" spans="2:17" x14ac:dyDescent="0.25">
      <c r="B18" s="123" t="s">
        <v>63</v>
      </c>
      <c r="C18" s="271">
        <v>81.78</v>
      </c>
      <c r="D18" s="271">
        <v>0</v>
      </c>
      <c r="E18" s="271">
        <v>65.540000000000006</v>
      </c>
      <c r="F18" s="271">
        <v>100.75</v>
      </c>
      <c r="G18" s="271">
        <v>126.98</v>
      </c>
      <c r="H18" s="271">
        <v>135.56</v>
      </c>
      <c r="I18" s="124">
        <f t="shared" si="0"/>
        <v>6.7569696015120417E-2</v>
      </c>
      <c r="J18" s="271">
        <f t="shared" si="1"/>
        <v>8.5799999999999983</v>
      </c>
      <c r="K18" s="272">
        <v>0</v>
      </c>
      <c r="L18" s="272">
        <v>102.9</v>
      </c>
      <c r="M18" s="272">
        <v>125.3</v>
      </c>
      <c r="N18" s="272">
        <v>125.52</v>
      </c>
      <c r="O18" s="272">
        <v>107.65</v>
      </c>
      <c r="P18" s="124">
        <f t="shared" si="2"/>
        <v>-0.14236775015933711</v>
      </c>
      <c r="Q18" s="271">
        <f t="shared" si="3"/>
        <v>-17.86999999999999</v>
      </c>
    </row>
    <row r="19" spans="2:17" x14ac:dyDescent="0.25">
      <c r="B19" s="123" t="s">
        <v>64</v>
      </c>
      <c r="C19" s="271">
        <v>62.86</v>
      </c>
      <c r="D19" s="271">
        <v>0</v>
      </c>
      <c r="E19" s="271">
        <v>51.57</v>
      </c>
      <c r="F19" s="271">
        <v>79.3</v>
      </c>
      <c r="G19" s="271">
        <v>88.65</v>
      </c>
      <c r="H19" s="271">
        <v>103.35</v>
      </c>
      <c r="I19" s="124">
        <f t="shared" si="0"/>
        <v>0.16582064297800314</v>
      </c>
      <c r="J19" s="271">
        <f t="shared" si="1"/>
        <v>14.699999999999989</v>
      </c>
      <c r="K19" s="272">
        <v>0</v>
      </c>
      <c r="L19" s="272">
        <v>70.400000000000006</v>
      </c>
      <c r="M19" s="272">
        <v>70.31</v>
      </c>
      <c r="N19" s="272">
        <v>70.760000000000005</v>
      </c>
      <c r="O19" s="272">
        <v>77.010000000000005</v>
      </c>
      <c r="P19" s="124">
        <f t="shared" si="2"/>
        <v>8.8326738270209093E-2</v>
      </c>
      <c r="Q19" s="271">
        <f t="shared" si="3"/>
        <v>6.25</v>
      </c>
    </row>
    <row r="20" spans="2:17" x14ac:dyDescent="0.25">
      <c r="B20" s="120" t="s">
        <v>65</v>
      </c>
      <c r="C20" s="269">
        <v>50.93</v>
      </c>
      <c r="D20" s="269">
        <v>31.82</v>
      </c>
      <c r="E20" s="269">
        <v>24.11</v>
      </c>
      <c r="F20" s="269">
        <v>48.07</v>
      </c>
      <c r="G20" s="269">
        <v>55.12</v>
      </c>
      <c r="H20" s="269">
        <v>69.489999999999995</v>
      </c>
      <c r="I20" s="122">
        <f t="shared" si="0"/>
        <v>0.26070391872278664</v>
      </c>
      <c r="J20" s="269">
        <f t="shared" si="1"/>
        <v>14.369999999999997</v>
      </c>
      <c r="K20" s="270">
        <v>10.43</v>
      </c>
      <c r="L20" s="270">
        <v>46.34</v>
      </c>
      <c r="M20" s="270">
        <v>45.29</v>
      </c>
      <c r="N20" s="270">
        <v>52.56</v>
      </c>
      <c r="O20" s="270">
        <v>62.67</v>
      </c>
      <c r="P20" s="122">
        <f t="shared" si="2"/>
        <v>0.19235159817351599</v>
      </c>
      <c r="Q20" s="269">
        <f t="shared" si="3"/>
        <v>10.11</v>
      </c>
    </row>
    <row r="21" spans="2:17" x14ac:dyDescent="0.25">
      <c r="B21" s="117" t="s">
        <v>48</v>
      </c>
      <c r="C21" s="273">
        <v>47.78</v>
      </c>
      <c r="D21" s="273">
        <v>38.090000000000003</v>
      </c>
      <c r="E21" s="273">
        <v>36.92</v>
      </c>
      <c r="F21" s="273">
        <v>53.92</v>
      </c>
      <c r="G21" s="273">
        <v>54.7</v>
      </c>
      <c r="H21" s="273">
        <v>64.64</v>
      </c>
      <c r="I21" s="126">
        <f t="shared" si="0"/>
        <v>0.18171846435100547</v>
      </c>
      <c r="J21" s="273">
        <f t="shared" si="1"/>
        <v>9.9399999999999977</v>
      </c>
      <c r="K21" s="274">
        <v>23.7</v>
      </c>
      <c r="L21" s="274">
        <v>40.520000000000003</v>
      </c>
      <c r="M21" s="274">
        <v>40.85</v>
      </c>
      <c r="N21" s="274">
        <v>47.78</v>
      </c>
      <c r="O21" s="274">
        <v>56.78</v>
      </c>
      <c r="P21" s="126">
        <f t="shared" si="2"/>
        <v>0.18836333193804933</v>
      </c>
      <c r="Q21" s="273">
        <f t="shared" si="3"/>
        <v>9</v>
      </c>
    </row>
    <row r="22" spans="2:17" x14ac:dyDescent="0.25">
      <c r="B22" s="120" t="s">
        <v>62</v>
      </c>
      <c r="C22" s="269">
        <v>47.3</v>
      </c>
      <c r="D22" s="269">
        <v>35.92</v>
      </c>
      <c r="E22" s="269">
        <v>36.92</v>
      </c>
      <c r="F22" s="269">
        <v>53.99</v>
      </c>
      <c r="G22" s="269">
        <v>54.87</v>
      </c>
      <c r="H22" s="269">
        <v>64.8</v>
      </c>
      <c r="I22" s="122">
        <f t="shared" si="0"/>
        <v>0.18097320940404593</v>
      </c>
      <c r="J22" s="269">
        <f t="shared" si="1"/>
        <v>9.93</v>
      </c>
      <c r="K22" s="270">
        <v>23.7</v>
      </c>
      <c r="L22" s="270">
        <v>40.520000000000003</v>
      </c>
      <c r="M22" s="270">
        <v>40.67</v>
      </c>
      <c r="N22" s="270">
        <v>47.71</v>
      </c>
      <c r="O22" s="270">
        <v>56.98</v>
      </c>
      <c r="P22" s="122">
        <f t="shared" si="2"/>
        <v>0.1942988891217774</v>
      </c>
      <c r="Q22" s="269">
        <f t="shared" si="3"/>
        <v>9.269999999999996</v>
      </c>
    </row>
    <row r="23" spans="2:17" x14ac:dyDescent="0.25">
      <c r="B23" s="120" t="s">
        <v>65</v>
      </c>
      <c r="C23" s="269">
        <v>51.12</v>
      </c>
      <c r="D23" s="269">
        <v>63.88</v>
      </c>
      <c r="E23" s="269">
        <v>0</v>
      </c>
      <c r="F23" s="269">
        <v>0</v>
      </c>
      <c r="G23" s="269">
        <v>0</v>
      </c>
      <c r="H23" s="269">
        <v>0</v>
      </c>
      <c r="I23" s="122" t="str">
        <f t="shared" si="0"/>
        <v>-</v>
      </c>
      <c r="J23" s="269">
        <f t="shared" si="1"/>
        <v>0</v>
      </c>
      <c r="K23" s="270">
        <v>0</v>
      </c>
      <c r="L23" s="270">
        <v>0</v>
      </c>
      <c r="M23" s="270">
        <v>0</v>
      </c>
      <c r="N23" s="270">
        <v>0</v>
      </c>
      <c r="O23" s="270">
        <v>0</v>
      </c>
      <c r="P23" s="122" t="str">
        <f t="shared" si="2"/>
        <v>-</v>
      </c>
      <c r="Q23" s="269">
        <f t="shared" si="3"/>
        <v>0</v>
      </c>
    </row>
    <row r="24" spans="2:17" x14ac:dyDescent="0.25">
      <c r="B24" s="117" t="s">
        <v>49</v>
      </c>
      <c r="C24" s="273">
        <v>107</v>
      </c>
      <c r="D24" s="273">
        <v>44.86</v>
      </c>
      <c r="E24" s="273">
        <v>46.13</v>
      </c>
      <c r="F24" s="273">
        <v>94.79</v>
      </c>
      <c r="G24" s="273">
        <v>114.31</v>
      </c>
      <c r="H24" s="273">
        <v>127.83</v>
      </c>
      <c r="I24" s="126">
        <f t="shared" si="0"/>
        <v>0.11827486659084951</v>
      </c>
      <c r="J24" s="273">
        <f t="shared" si="1"/>
        <v>13.519999999999996</v>
      </c>
      <c r="K24" s="274">
        <v>47.42</v>
      </c>
      <c r="L24" s="274">
        <v>223.57</v>
      </c>
      <c r="M24" s="274">
        <v>129.36000000000001</v>
      </c>
      <c r="N24" s="274">
        <v>107.03</v>
      </c>
      <c r="O24" s="274">
        <v>168.05</v>
      </c>
      <c r="P24" s="126">
        <f t="shared" si="2"/>
        <v>0.57012052695505933</v>
      </c>
      <c r="Q24" s="273">
        <f t="shared" si="3"/>
        <v>61.02000000000001</v>
      </c>
    </row>
    <row r="25" spans="2:17" x14ac:dyDescent="0.25">
      <c r="B25" s="120" t="s">
        <v>62</v>
      </c>
      <c r="C25" s="269">
        <v>107.84</v>
      </c>
      <c r="D25" s="269">
        <v>55.84</v>
      </c>
      <c r="E25" s="269">
        <v>48.11</v>
      </c>
      <c r="F25" s="269">
        <v>95.49</v>
      </c>
      <c r="G25" s="269">
        <v>114.77</v>
      </c>
      <c r="H25" s="269">
        <v>128.08000000000001</v>
      </c>
      <c r="I25" s="122">
        <f t="shared" si="0"/>
        <v>0.11597107257994255</v>
      </c>
      <c r="J25" s="269">
        <f t="shared" si="1"/>
        <v>13.310000000000016</v>
      </c>
      <c r="K25" s="270">
        <v>49.81</v>
      </c>
      <c r="L25" s="270">
        <v>233.88</v>
      </c>
      <c r="M25" s="270">
        <v>128.35</v>
      </c>
      <c r="N25" s="270">
        <v>107.03</v>
      </c>
      <c r="O25" s="270">
        <v>178.06</v>
      </c>
      <c r="P25" s="122">
        <f t="shared" si="2"/>
        <v>0.66364570681117452</v>
      </c>
      <c r="Q25" s="269">
        <f t="shared" si="3"/>
        <v>71.03</v>
      </c>
    </row>
    <row r="26" spans="2:17" x14ac:dyDescent="0.25">
      <c r="B26" s="123" t="s">
        <v>63</v>
      </c>
      <c r="C26" s="271">
        <v>117.01</v>
      </c>
      <c r="D26" s="271">
        <v>0</v>
      </c>
      <c r="E26" s="271">
        <v>0</v>
      </c>
      <c r="F26" s="271">
        <v>0</v>
      </c>
      <c r="G26" s="271">
        <v>0</v>
      </c>
      <c r="H26" s="271">
        <v>0</v>
      </c>
      <c r="I26" s="124" t="str">
        <f t="shared" si="0"/>
        <v>-</v>
      </c>
      <c r="J26" s="271">
        <f t="shared" si="1"/>
        <v>0</v>
      </c>
      <c r="K26" s="272">
        <v>49.81</v>
      </c>
      <c r="L26" s="272">
        <v>0</v>
      </c>
      <c r="M26" s="272">
        <v>0</v>
      </c>
      <c r="N26" s="272">
        <v>0</v>
      </c>
      <c r="O26" s="272">
        <v>0</v>
      </c>
      <c r="P26" s="124" t="str">
        <f t="shared" si="2"/>
        <v>-</v>
      </c>
      <c r="Q26" s="271">
        <f t="shared" si="3"/>
        <v>0</v>
      </c>
    </row>
    <row r="27" spans="2:17" x14ac:dyDescent="0.25">
      <c r="B27" s="123" t="s">
        <v>64</v>
      </c>
      <c r="C27" s="271">
        <v>30.06</v>
      </c>
      <c r="D27" s="271">
        <v>0</v>
      </c>
      <c r="E27" s="271">
        <v>0</v>
      </c>
      <c r="F27" s="271">
        <v>0</v>
      </c>
      <c r="G27" s="271">
        <v>0</v>
      </c>
      <c r="H27" s="271">
        <v>0</v>
      </c>
      <c r="I27" s="124" t="str">
        <f t="shared" si="0"/>
        <v>-</v>
      </c>
      <c r="J27" s="271">
        <f t="shared" si="1"/>
        <v>0</v>
      </c>
      <c r="K27" s="272">
        <v>0</v>
      </c>
      <c r="L27" s="272">
        <v>0</v>
      </c>
      <c r="M27" s="272">
        <v>0</v>
      </c>
      <c r="N27" s="272">
        <v>0</v>
      </c>
      <c r="O27" s="272">
        <v>0</v>
      </c>
      <c r="P27" s="124" t="str">
        <f t="shared" si="2"/>
        <v>-</v>
      </c>
      <c r="Q27" s="271">
        <f t="shared" si="3"/>
        <v>0</v>
      </c>
    </row>
    <row r="28" spans="2:17" x14ac:dyDescent="0.25">
      <c r="B28" s="117" t="s">
        <v>50</v>
      </c>
      <c r="C28" s="273">
        <v>41.28</v>
      </c>
      <c r="D28" s="273">
        <v>28.76</v>
      </c>
      <c r="E28" s="273">
        <v>28.24</v>
      </c>
      <c r="F28" s="273">
        <v>42.01</v>
      </c>
      <c r="G28" s="273">
        <v>51.99</v>
      </c>
      <c r="H28" s="273">
        <v>61.31</v>
      </c>
      <c r="I28" s="126">
        <f t="shared" si="0"/>
        <v>0.17926524331602223</v>
      </c>
      <c r="J28" s="273">
        <f t="shared" si="1"/>
        <v>9.32</v>
      </c>
      <c r="K28" s="274">
        <v>10.45</v>
      </c>
      <c r="L28" s="274">
        <v>40.24</v>
      </c>
      <c r="M28" s="274">
        <v>43.3</v>
      </c>
      <c r="N28" s="274">
        <v>50.47</v>
      </c>
      <c r="O28" s="274">
        <v>56.62</v>
      </c>
      <c r="P28" s="126">
        <f t="shared" si="2"/>
        <v>0.12185456706954634</v>
      </c>
      <c r="Q28" s="273">
        <f t="shared" si="3"/>
        <v>6.1499999999999986</v>
      </c>
    </row>
    <row r="29" spans="2:17" x14ac:dyDescent="0.25">
      <c r="B29" s="120" t="s">
        <v>62</v>
      </c>
      <c r="C29" s="269">
        <v>43.36</v>
      </c>
      <c r="D29" s="269">
        <v>30.7</v>
      </c>
      <c r="E29" s="269">
        <v>30.01</v>
      </c>
      <c r="F29" s="269">
        <v>44.97</v>
      </c>
      <c r="G29" s="269">
        <v>55.89</v>
      </c>
      <c r="H29" s="269">
        <v>65.510000000000005</v>
      </c>
      <c r="I29" s="122">
        <f t="shared" si="0"/>
        <v>0.1721238146358921</v>
      </c>
      <c r="J29" s="269">
        <f t="shared" si="1"/>
        <v>9.6200000000000045</v>
      </c>
      <c r="K29" s="270">
        <v>9.5500000000000007</v>
      </c>
      <c r="L29" s="270">
        <v>43.29</v>
      </c>
      <c r="M29" s="270">
        <v>46.82</v>
      </c>
      <c r="N29" s="270">
        <v>54.33</v>
      </c>
      <c r="O29" s="270">
        <v>59.29</v>
      </c>
      <c r="P29" s="122">
        <f t="shared" si="2"/>
        <v>9.1293944413767703E-2</v>
      </c>
      <c r="Q29" s="269">
        <f t="shared" si="3"/>
        <v>4.9600000000000009</v>
      </c>
    </row>
    <row r="30" spans="2:17" x14ac:dyDescent="0.25">
      <c r="B30" s="123" t="s">
        <v>63</v>
      </c>
      <c r="C30" s="271">
        <v>46.92</v>
      </c>
      <c r="D30" s="271">
        <v>32.35</v>
      </c>
      <c r="E30" s="271">
        <v>31.51</v>
      </c>
      <c r="F30" s="271">
        <v>47.15</v>
      </c>
      <c r="G30" s="271">
        <v>58.46</v>
      </c>
      <c r="H30" s="271">
        <v>68.099999999999994</v>
      </c>
      <c r="I30" s="124">
        <f t="shared" si="0"/>
        <v>0.16489907629148126</v>
      </c>
      <c r="J30" s="271">
        <f t="shared" si="1"/>
        <v>9.6399999999999935</v>
      </c>
      <c r="K30" s="272">
        <v>11.01</v>
      </c>
      <c r="L30" s="272">
        <v>45.63</v>
      </c>
      <c r="M30" s="272">
        <v>48.61</v>
      </c>
      <c r="N30" s="272">
        <v>56.42</v>
      </c>
      <c r="O30" s="272">
        <v>61.89</v>
      </c>
      <c r="P30" s="124">
        <f t="shared" si="2"/>
        <v>9.6951435661112972E-2</v>
      </c>
      <c r="Q30" s="271">
        <f t="shared" si="3"/>
        <v>5.4699999999999989</v>
      </c>
    </row>
    <row r="31" spans="2:17" x14ac:dyDescent="0.25">
      <c r="B31" s="123" t="s">
        <v>64</v>
      </c>
      <c r="C31" s="271">
        <v>28.87</v>
      </c>
      <c r="D31" s="271">
        <v>22.76</v>
      </c>
      <c r="E31" s="271">
        <v>23.58</v>
      </c>
      <c r="F31" s="271">
        <v>31.76</v>
      </c>
      <c r="G31" s="271">
        <v>39.42</v>
      </c>
      <c r="H31" s="271">
        <v>48.3</v>
      </c>
      <c r="I31" s="124">
        <f t="shared" si="0"/>
        <v>0.22526636225266339</v>
      </c>
      <c r="J31" s="271">
        <f t="shared" si="1"/>
        <v>8.8799999999999955</v>
      </c>
      <c r="K31" s="272">
        <v>5.99</v>
      </c>
      <c r="L31" s="272">
        <v>31.12</v>
      </c>
      <c r="M31" s="272">
        <v>35.479999999999997</v>
      </c>
      <c r="N31" s="272">
        <v>40.24</v>
      </c>
      <c r="O31" s="272">
        <v>42.77</v>
      </c>
      <c r="P31" s="124">
        <f t="shared" si="2"/>
        <v>6.2872763419483224E-2</v>
      </c>
      <c r="Q31" s="271">
        <f t="shared" si="3"/>
        <v>2.5300000000000011</v>
      </c>
    </row>
    <row r="32" spans="2:17" x14ac:dyDescent="0.25">
      <c r="B32" s="120" t="s">
        <v>65</v>
      </c>
      <c r="C32" s="269">
        <v>33.409999999999997</v>
      </c>
      <c r="D32" s="269">
        <v>23.06</v>
      </c>
      <c r="E32" s="269">
        <v>22.18</v>
      </c>
      <c r="F32" s="269">
        <v>30.16</v>
      </c>
      <c r="G32" s="269">
        <v>36.21</v>
      </c>
      <c r="H32" s="269">
        <v>43.56</v>
      </c>
      <c r="I32" s="122">
        <f t="shared" si="0"/>
        <v>0.20298260149130076</v>
      </c>
      <c r="J32" s="269">
        <f t="shared" si="1"/>
        <v>7.3500000000000014</v>
      </c>
      <c r="K32" s="270">
        <v>12.32</v>
      </c>
      <c r="L32" s="270">
        <v>26.99</v>
      </c>
      <c r="M32" s="270">
        <v>28.97</v>
      </c>
      <c r="N32" s="270">
        <v>33.950000000000003</v>
      </c>
      <c r="O32" s="270">
        <v>45.79</v>
      </c>
      <c r="P32" s="122">
        <f t="shared" si="2"/>
        <v>0.34874815905743728</v>
      </c>
      <c r="Q32" s="269">
        <f t="shared" si="3"/>
        <v>11.839999999999996</v>
      </c>
    </row>
    <row r="33" spans="2:17" x14ac:dyDescent="0.25">
      <c r="B33" s="117" t="s">
        <v>51</v>
      </c>
      <c r="C33" s="273">
        <v>51.62</v>
      </c>
      <c r="D33" s="273">
        <v>49.1</v>
      </c>
      <c r="E33" s="273">
        <v>45.63</v>
      </c>
      <c r="F33" s="273">
        <v>64.64</v>
      </c>
      <c r="G33" s="273">
        <v>73.62</v>
      </c>
      <c r="H33" s="273">
        <v>81.849999999999994</v>
      </c>
      <c r="I33" s="126">
        <f t="shared" si="0"/>
        <v>0.11179027438196121</v>
      </c>
      <c r="J33" s="273">
        <f t="shared" si="1"/>
        <v>8.2299999999999898</v>
      </c>
      <c r="K33" s="274">
        <v>32.31</v>
      </c>
      <c r="L33" s="274">
        <v>69.349999999999994</v>
      </c>
      <c r="M33" s="274">
        <v>75.05</v>
      </c>
      <c r="N33" s="274">
        <v>82.2</v>
      </c>
      <c r="O33" s="274">
        <v>90.08</v>
      </c>
      <c r="P33" s="126">
        <f t="shared" si="2"/>
        <v>9.5863746958637419E-2</v>
      </c>
      <c r="Q33" s="273">
        <f t="shared" si="3"/>
        <v>7.8799999999999955</v>
      </c>
    </row>
    <row r="34" spans="2:17" x14ac:dyDescent="0.25">
      <c r="B34" s="120" t="s">
        <v>62</v>
      </c>
      <c r="C34" s="269">
        <v>51.62</v>
      </c>
      <c r="D34" s="269">
        <v>49.1</v>
      </c>
      <c r="E34" s="269">
        <v>45.63</v>
      </c>
      <c r="F34" s="269">
        <v>64.64</v>
      </c>
      <c r="G34" s="269">
        <v>73.62</v>
      </c>
      <c r="H34" s="269">
        <v>81.849999999999994</v>
      </c>
      <c r="I34" s="122">
        <f t="shared" si="0"/>
        <v>0.11179027438196121</v>
      </c>
      <c r="J34" s="269">
        <f t="shared" si="1"/>
        <v>8.2299999999999898</v>
      </c>
      <c r="K34" s="270">
        <v>32.31</v>
      </c>
      <c r="L34" s="270">
        <v>69.349999999999994</v>
      </c>
      <c r="M34" s="270">
        <v>75.05</v>
      </c>
      <c r="N34" s="270">
        <v>82.2</v>
      </c>
      <c r="O34" s="270">
        <v>90.08</v>
      </c>
      <c r="P34" s="122">
        <f t="shared" si="2"/>
        <v>9.5863746958637419E-2</v>
      </c>
      <c r="Q34" s="269">
        <f t="shared" si="3"/>
        <v>7.8799999999999955</v>
      </c>
    </row>
    <row r="35" spans="2:17" x14ac:dyDescent="0.25">
      <c r="B35" s="117" t="s">
        <v>52</v>
      </c>
      <c r="C35" s="273">
        <v>67.78</v>
      </c>
      <c r="D35" s="273">
        <v>64.31</v>
      </c>
      <c r="E35" s="273">
        <v>82.55</v>
      </c>
      <c r="F35" s="273">
        <v>96.71</v>
      </c>
      <c r="G35" s="273">
        <v>122.12</v>
      </c>
      <c r="H35" s="273">
        <v>143.97</v>
      </c>
      <c r="I35" s="126">
        <f t="shared" si="0"/>
        <v>0.17892237143792977</v>
      </c>
      <c r="J35" s="273">
        <f t="shared" si="1"/>
        <v>21.849999999999994</v>
      </c>
      <c r="K35" s="274">
        <v>43.4</v>
      </c>
      <c r="L35" s="274">
        <v>86.79</v>
      </c>
      <c r="M35" s="274">
        <v>115.01</v>
      </c>
      <c r="N35" s="274">
        <v>132.63</v>
      </c>
      <c r="O35" s="274">
        <v>149.19999999999999</v>
      </c>
      <c r="P35" s="126">
        <f t="shared" si="2"/>
        <v>0.12493402699238487</v>
      </c>
      <c r="Q35" s="273">
        <f t="shared" si="3"/>
        <v>16.569999999999993</v>
      </c>
    </row>
    <row r="36" spans="2:17" x14ac:dyDescent="0.25">
      <c r="B36" s="120" t="s">
        <v>62</v>
      </c>
      <c r="C36" s="269">
        <v>88.08</v>
      </c>
      <c r="D36" s="269">
        <v>75.77</v>
      </c>
      <c r="E36" s="269">
        <v>86.58</v>
      </c>
      <c r="F36" s="269">
        <v>103.27</v>
      </c>
      <c r="G36" s="269">
        <v>127.65</v>
      </c>
      <c r="H36" s="269">
        <v>152.83000000000001</v>
      </c>
      <c r="I36" s="122">
        <f t="shared" si="0"/>
        <v>0.1972581276929104</v>
      </c>
      <c r="J36" s="269">
        <f t="shared" si="1"/>
        <v>25.180000000000007</v>
      </c>
      <c r="K36" s="270">
        <v>44.76</v>
      </c>
      <c r="L36" s="270">
        <v>94.18</v>
      </c>
      <c r="M36" s="270">
        <v>121.48</v>
      </c>
      <c r="N36" s="270">
        <v>143.25</v>
      </c>
      <c r="O36" s="270">
        <v>162.71</v>
      </c>
      <c r="P36" s="122">
        <f t="shared" si="2"/>
        <v>0.13584642233856892</v>
      </c>
      <c r="Q36" s="269">
        <f t="shared" si="3"/>
        <v>19.460000000000008</v>
      </c>
    </row>
    <row r="37" spans="2:17" x14ac:dyDescent="0.25">
      <c r="B37" s="120" t="s">
        <v>65</v>
      </c>
      <c r="C37" s="269">
        <v>45.47</v>
      </c>
      <c r="D37" s="269">
        <v>30.29</v>
      </c>
      <c r="E37" s="269">
        <v>48.86</v>
      </c>
      <c r="F37" s="269">
        <v>61.39</v>
      </c>
      <c r="G37" s="269">
        <v>90.45</v>
      </c>
      <c r="H37" s="269">
        <v>93.94</v>
      </c>
      <c r="I37" s="122">
        <f t="shared" si="0"/>
        <v>3.8584853510226669E-2</v>
      </c>
      <c r="J37" s="269">
        <f t="shared" si="1"/>
        <v>3.4899999999999949</v>
      </c>
      <c r="K37" s="270">
        <v>1.49</v>
      </c>
      <c r="L37" s="270">
        <v>44.32</v>
      </c>
      <c r="M37" s="270">
        <v>78.12</v>
      </c>
      <c r="N37" s="270">
        <v>72.67</v>
      </c>
      <c r="O37" s="270">
        <v>71.77</v>
      </c>
      <c r="P37" s="122">
        <f t="shared" si="2"/>
        <v>-1.2384752992982029E-2</v>
      </c>
      <c r="Q37" s="269">
        <f t="shared" si="3"/>
        <v>-0.90000000000000568</v>
      </c>
    </row>
    <row r="38" spans="2:17" x14ac:dyDescent="0.25">
      <c r="B38" s="117" t="s">
        <v>53</v>
      </c>
      <c r="C38" s="273">
        <v>43.26</v>
      </c>
      <c r="D38" s="273">
        <v>33.54</v>
      </c>
      <c r="E38" s="273">
        <v>37.840000000000003</v>
      </c>
      <c r="F38" s="273">
        <v>53.16</v>
      </c>
      <c r="G38" s="273">
        <v>62.05</v>
      </c>
      <c r="H38" s="273">
        <v>69.75</v>
      </c>
      <c r="I38" s="126">
        <f t="shared" si="0"/>
        <v>0.12409347300564066</v>
      </c>
      <c r="J38" s="273">
        <f t="shared" si="1"/>
        <v>7.7000000000000028</v>
      </c>
      <c r="K38" s="274">
        <v>24.79</v>
      </c>
      <c r="L38" s="274">
        <v>53.48</v>
      </c>
      <c r="M38" s="274">
        <v>53.65</v>
      </c>
      <c r="N38" s="274">
        <v>67.52</v>
      </c>
      <c r="O38" s="274">
        <v>73.47</v>
      </c>
      <c r="P38" s="126">
        <f t="shared" si="2"/>
        <v>8.8122037914692086E-2</v>
      </c>
      <c r="Q38" s="273">
        <f t="shared" si="3"/>
        <v>5.9500000000000028</v>
      </c>
    </row>
    <row r="39" spans="2:17" x14ac:dyDescent="0.25">
      <c r="B39" s="120" t="s">
        <v>62</v>
      </c>
      <c r="C39" s="269">
        <v>43.26</v>
      </c>
      <c r="D39" s="269">
        <v>33.54</v>
      </c>
      <c r="E39" s="269">
        <v>37.840000000000003</v>
      </c>
      <c r="F39" s="269">
        <v>53.16</v>
      </c>
      <c r="G39" s="269">
        <v>62.05</v>
      </c>
      <c r="H39" s="269">
        <v>69.75</v>
      </c>
      <c r="I39" s="122">
        <f t="shared" si="0"/>
        <v>0.12409347300564066</v>
      </c>
      <c r="J39" s="269">
        <f t="shared" si="1"/>
        <v>7.7000000000000028</v>
      </c>
      <c r="K39" s="270">
        <v>24.79</v>
      </c>
      <c r="L39" s="270">
        <v>53.48</v>
      </c>
      <c r="M39" s="270">
        <v>53.65</v>
      </c>
      <c r="N39" s="270">
        <v>67.52</v>
      </c>
      <c r="O39" s="270">
        <v>73.47</v>
      </c>
      <c r="P39" s="122">
        <f t="shared" si="2"/>
        <v>8.8122037914692086E-2</v>
      </c>
      <c r="Q39" s="269">
        <f t="shared" si="3"/>
        <v>5.9500000000000028</v>
      </c>
    </row>
    <row r="40" spans="2:17" x14ac:dyDescent="0.25">
      <c r="B40" s="123" t="s">
        <v>63</v>
      </c>
      <c r="C40" s="271">
        <v>56.68</v>
      </c>
      <c r="D40" s="271">
        <v>39.090000000000003</v>
      </c>
      <c r="E40" s="271">
        <v>40.1</v>
      </c>
      <c r="F40" s="271">
        <v>62.85</v>
      </c>
      <c r="G40" s="271">
        <v>73.61</v>
      </c>
      <c r="H40" s="271">
        <v>84.16</v>
      </c>
      <c r="I40" s="124">
        <f t="shared" si="0"/>
        <v>0.14332291808178232</v>
      </c>
      <c r="J40" s="271">
        <f t="shared" si="1"/>
        <v>10.549999999999997</v>
      </c>
      <c r="K40" s="272">
        <v>25.16</v>
      </c>
      <c r="L40" s="272">
        <v>64.73</v>
      </c>
      <c r="M40" s="272">
        <v>64.58</v>
      </c>
      <c r="N40" s="272">
        <v>82.73</v>
      </c>
      <c r="O40" s="272">
        <v>86.77</v>
      </c>
      <c r="P40" s="124">
        <f t="shared" si="2"/>
        <v>4.8833554937749213E-2</v>
      </c>
      <c r="Q40" s="271">
        <f t="shared" si="3"/>
        <v>4.039999999999992</v>
      </c>
    </row>
    <row r="41" spans="2:17" x14ac:dyDescent="0.25">
      <c r="B41" s="123" t="s">
        <v>64</v>
      </c>
      <c r="C41" s="271">
        <v>31.7</v>
      </c>
      <c r="D41" s="271">
        <v>27.82</v>
      </c>
      <c r="E41" s="271">
        <v>34.1</v>
      </c>
      <c r="F41" s="271">
        <v>40.229999999999997</v>
      </c>
      <c r="G41" s="271">
        <v>47.48</v>
      </c>
      <c r="H41" s="271">
        <v>49.35</v>
      </c>
      <c r="I41" s="124">
        <f t="shared" si="0"/>
        <v>3.9385004212300068E-2</v>
      </c>
      <c r="J41" s="271">
        <f t="shared" si="1"/>
        <v>1.8700000000000045</v>
      </c>
      <c r="K41" s="272">
        <v>24.09</v>
      </c>
      <c r="L41" s="272">
        <v>37.58</v>
      </c>
      <c r="M41" s="272">
        <v>40.75</v>
      </c>
      <c r="N41" s="272">
        <v>48.02</v>
      </c>
      <c r="O41" s="272">
        <v>49.23</v>
      </c>
      <c r="P41" s="124">
        <f t="shared" si="2"/>
        <v>2.5197834235735073E-2</v>
      </c>
      <c r="Q41" s="271">
        <f t="shared" si="3"/>
        <v>1.2099999999999937</v>
      </c>
    </row>
    <row r="42" spans="2:17" x14ac:dyDescent="0.25">
      <c r="B42" s="117" t="s">
        <v>54</v>
      </c>
      <c r="C42" s="273">
        <v>71.48</v>
      </c>
      <c r="D42" s="273">
        <v>50.94</v>
      </c>
      <c r="E42" s="273">
        <v>53.72</v>
      </c>
      <c r="F42" s="273">
        <v>88.72</v>
      </c>
      <c r="G42" s="273">
        <v>108.87</v>
      </c>
      <c r="H42" s="273">
        <v>119.53</v>
      </c>
      <c r="I42" s="126">
        <f t="shared" si="0"/>
        <v>9.791494442913562E-2</v>
      </c>
      <c r="J42" s="273">
        <f t="shared" si="1"/>
        <v>10.659999999999997</v>
      </c>
      <c r="K42" s="274">
        <v>24.62</v>
      </c>
      <c r="L42" s="274">
        <v>88.41</v>
      </c>
      <c r="M42" s="274">
        <v>102.34</v>
      </c>
      <c r="N42" s="274">
        <v>104.71</v>
      </c>
      <c r="O42" s="274">
        <v>95.11</v>
      </c>
      <c r="P42" s="126">
        <f t="shared" si="2"/>
        <v>-9.1681787794861913E-2</v>
      </c>
      <c r="Q42" s="273">
        <f t="shared" si="3"/>
        <v>-9.5999999999999943</v>
      </c>
    </row>
    <row r="43" spans="2:17" x14ac:dyDescent="0.25">
      <c r="B43" s="120" t="s">
        <v>62</v>
      </c>
      <c r="C43" s="269">
        <v>77.83</v>
      </c>
      <c r="D43" s="269">
        <v>56.41</v>
      </c>
      <c r="E43" s="269">
        <v>62.75</v>
      </c>
      <c r="F43" s="269">
        <v>96.52</v>
      </c>
      <c r="G43" s="269">
        <v>119.31</v>
      </c>
      <c r="H43" s="269">
        <v>129.19999999999999</v>
      </c>
      <c r="I43" s="122">
        <f t="shared" si="0"/>
        <v>8.2893303159835563E-2</v>
      </c>
      <c r="J43" s="269">
        <f t="shared" si="1"/>
        <v>9.8899999999999864</v>
      </c>
      <c r="K43" s="270">
        <v>33.4</v>
      </c>
      <c r="L43" s="270">
        <v>96.48</v>
      </c>
      <c r="M43" s="270">
        <v>113.86</v>
      </c>
      <c r="N43" s="270">
        <v>114.71</v>
      </c>
      <c r="O43" s="270">
        <v>101.6</v>
      </c>
      <c r="P43" s="122">
        <f t="shared" si="2"/>
        <v>-0.11428820503879344</v>
      </c>
      <c r="Q43" s="269">
        <f t="shared" si="3"/>
        <v>-13.11</v>
      </c>
    </row>
    <row r="44" spans="2:17" x14ac:dyDescent="0.25">
      <c r="B44" s="123" t="s">
        <v>63</v>
      </c>
      <c r="C44" s="271">
        <v>81.78</v>
      </c>
      <c r="D44" s="271">
        <v>0</v>
      </c>
      <c r="E44" s="271">
        <v>65.540000000000006</v>
      </c>
      <c r="F44" s="271">
        <v>100.75</v>
      </c>
      <c r="G44" s="271">
        <v>126.98</v>
      </c>
      <c r="H44" s="271">
        <v>135.56</v>
      </c>
      <c r="I44" s="124">
        <f t="shared" si="0"/>
        <v>6.7569696015120417E-2</v>
      </c>
      <c r="J44" s="271">
        <f t="shared" si="1"/>
        <v>8.5799999999999983</v>
      </c>
      <c r="K44" s="272">
        <v>0</v>
      </c>
      <c r="L44" s="272">
        <v>102.9</v>
      </c>
      <c r="M44" s="272">
        <v>125.3</v>
      </c>
      <c r="N44" s="272">
        <v>125.52</v>
      </c>
      <c r="O44" s="272">
        <v>107.65</v>
      </c>
      <c r="P44" s="124">
        <f t="shared" si="2"/>
        <v>-0.14236775015933711</v>
      </c>
      <c r="Q44" s="271">
        <f t="shared" si="3"/>
        <v>-17.86999999999999</v>
      </c>
    </row>
    <row r="45" spans="2:17" x14ac:dyDescent="0.25">
      <c r="B45" s="123" t="s">
        <v>64</v>
      </c>
      <c r="C45" s="271">
        <v>62.86</v>
      </c>
      <c r="D45" s="271">
        <v>0</v>
      </c>
      <c r="E45" s="271">
        <v>51.57</v>
      </c>
      <c r="F45" s="271">
        <v>79.3</v>
      </c>
      <c r="G45" s="271">
        <v>88.65</v>
      </c>
      <c r="H45" s="271">
        <v>103.35</v>
      </c>
      <c r="I45" s="124">
        <f t="shared" si="0"/>
        <v>0.16582064297800314</v>
      </c>
      <c r="J45" s="271">
        <f t="shared" si="1"/>
        <v>14.699999999999989</v>
      </c>
      <c r="K45" s="272">
        <v>0</v>
      </c>
      <c r="L45" s="272">
        <v>70.400000000000006</v>
      </c>
      <c r="M45" s="272">
        <v>70.31</v>
      </c>
      <c r="N45" s="272">
        <v>70.760000000000005</v>
      </c>
      <c r="O45" s="272">
        <v>77.010000000000005</v>
      </c>
      <c r="P45" s="124">
        <f t="shared" si="2"/>
        <v>8.8326738270209093E-2</v>
      </c>
      <c r="Q45" s="271">
        <f t="shared" si="3"/>
        <v>6.25</v>
      </c>
    </row>
    <row r="46" spans="2:17" x14ac:dyDescent="0.25">
      <c r="B46" s="120" t="s">
        <v>65</v>
      </c>
      <c r="C46" s="269">
        <v>50.93</v>
      </c>
      <c r="D46" s="269">
        <v>31.82</v>
      </c>
      <c r="E46" s="269">
        <v>24.11</v>
      </c>
      <c r="F46" s="269">
        <v>48.07</v>
      </c>
      <c r="G46" s="269">
        <v>55.12</v>
      </c>
      <c r="H46" s="269">
        <v>69.489999999999995</v>
      </c>
      <c r="I46" s="122">
        <f t="shared" si="0"/>
        <v>0.26070391872278664</v>
      </c>
      <c r="J46" s="269">
        <f t="shared" si="1"/>
        <v>14.369999999999997</v>
      </c>
      <c r="K46" s="270">
        <v>10.43</v>
      </c>
      <c r="L46" s="270">
        <v>46.34</v>
      </c>
      <c r="M46" s="270">
        <v>45.29</v>
      </c>
      <c r="N46" s="270">
        <v>52.56</v>
      </c>
      <c r="O46" s="270">
        <v>62.67</v>
      </c>
      <c r="P46" s="122">
        <f t="shared" si="2"/>
        <v>0.19235159817351599</v>
      </c>
      <c r="Q46" s="269">
        <f t="shared" si="3"/>
        <v>10.11</v>
      </c>
    </row>
    <row r="47" spans="2:17" x14ac:dyDescent="0.25">
      <c r="B47" s="117" t="s">
        <v>55</v>
      </c>
      <c r="C47" s="273">
        <v>39.85</v>
      </c>
      <c r="D47" s="273">
        <v>22.7</v>
      </c>
      <c r="E47" s="273">
        <v>29.35</v>
      </c>
      <c r="F47" s="273">
        <v>43.18</v>
      </c>
      <c r="G47" s="273">
        <v>54</v>
      </c>
      <c r="H47" s="273">
        <v>56.57</v>
      </c>
      <c r="I47" s="126">
        <f t="shared" si="0"/>
        <v>4.7592592592592631E-2</v>
      </c>
      <c r="J47" s="273">
        <f t="shared" si="1"/>
        <v>2.5700000000000003</v>
      </c>
      <c r="K47" s="274">
        <v>16.86</v>
      </c>
      <c r="L47" s="274">
        <v>40.869999999999997</v>
      </c>
      <c r="M47" s="274">
        <v>48.01</v>
      </c>
      <c r="N47" s="274">
        <v>50.45</v>
      </c>
      <c r="O47" s="274">
        <v>47.62</v>
      </c>
      <c r="P47" s="126">
        <f t="shared" si="2"/>
        <v>-5.6095143706640371E-2</v>
      </c>
      <c r="Q47" s="273">
        <f t="shared" si="3"/>
        <v>-2.8300000000000054</v>
      </c>
    </row>
    <row r="48" spans="2:17" x14ac:dyDescent="0.25">
      <c r="B48" s="120" t="s">
        <v>62</v>
      </c>
      <c r="C48" s="269">
        <v>40.090000000000003</v>
      </c>
      <c r="D48" s="269">
        <v>22.26</v>
      </c>
      <c r="E48" s="269">
        <v>29.29</v>
      </c>
      <c r="F48" s="269">
        <v>43.74</v>
      </c>
      <c r="G48" s="269">
        <v>54.6</v>
      </c>
      <c r="H48" s="269">
        <v>58.13</v>
      </c>
      <c r="I48" s="122">
        <f t="shared" si="0"/>
        <v>6.4652014652014644E-2</v>
      </c>
      <c r="J48" s="269">
        <f t="shared" si="1"/>
        <v>3.5300000000000011</v>
      </c>
      <c r="K48" s="270">
        <v>16.899999999999999</v>
      </c>
      <c r="L48" s="270">
        <v>41.46</v>
      </c>
      <c r="M48" s="270">
        <v>48.04</v>
      </c>
      <c r="N48" s="270">
        <v>52.71</v>
      </c>
      <c r="O48" s="270">
        <v>48.46</v>
      </c>
      <c r="P48" s="122">
        <f t="shared" si="2"/>
        <v>-8.0629861506355538E-2</v>
      </c>
      <c r="Q48" s="269">
        <f t="shared" si="3"/>
        <v>-4.25</v>
      </c>
    </row>
    <row r="49" spans="2:17" x14ac:dyDescent="0.25">
      <c r="B49" s="123" t="s">
        <v>63</v>
      </c>
      <c r="C49" s="271">
        <v>43.4</v>
      </c>
      <c r="D49" s="271">
        <v>22.57</v>
      </c>
      <c r="E49" s="271">
        <v>31.13</v>
      </c>
      <c r="F49" s="271">
        <v>47.77</v>
      </c>
      <c r="G49" s="271">
        <v>59.8</v>
      </c>
      <c r="H49" s="271">
        <v>61.8</v>
      </c>
      <c r="I49" s="124">
        <f t="shared" si="0"/>
        <v>3.3444816053511683E-2</v>
      </c>
      <c r="J49" s="271">
        <f t="shared" si="1"/>
        <v>2</v>
      </c>
      <c r="K49" s="272">
        <v>17.149999999999999</v>
      </c>
      <c r="L49" s="272">
        <v>44.15</v>
      </c>
      <c r="M49" s="272">
        <v>51.85</v>
      </c>
      <c r="N49" s="272">
        <v>56.42</v>
      </c>
      <c r="O49" s="272">
        <v>50.48</v>
      </c>
      <c r="P49" s="124">
        <f t="shared" si="2"/>
        <v>-0.10528181495923439</v>
      </c>
      <c r="Q49" s="271">
        <f t="shared" si="3"/>
        <v>-5.9400000000000048</v>
      </c>
    </row>
    <row r="50" spans="2:17" x14ac:dyDescent="0.25">
      <c r="B50" s="123" t="s">
        <v>64</v>
      </c>
      <c r="C50" s="271">
        <v>28.7</v>
      </c>
      <c r="D50" s="271">
        <v>21.23</v>
      </c>
      <c r="E50" s="271">
        <v>23.12</v>
      </c>
      <c r="F50" s="271">
        <v>33.61</v>
      </c>
      <c r="G50" s="271">
        <v>39.770000000000003</v>
      </c>
      <c r="H50" s="271">
        <v>48.41</v>
      </c>
      <c r="I50" s="124">
        <f t="shared" si="0"/>
        <v>0.21724918280110628</v>
      </c>
      <c r="J50" s="271">
        <f t="shared" si="1"/>
        <v>8.6399999999999935</v>
      </c>
      <c r="K50" s="272">
        <v>16.12</v>
      </c>
      <c r="L50" s="272">
        <v>33.630000000000003</v>
      </c>
      <c r="M50" s="272">
        <v>37.17</v>
      </c>
      <c r="N50" s="272">
        <v>43.07</v>
      </c>
      <c r="O50" s="272">
        <v>43</v>
      </c>
      <c r="P50" s="124">
        <f t="shared" si="2"/>
        <v>-1.6252612026933511E-3</v>
      </c>
      <c r="Q50" s="271">
        <f t="shared" si="3"/>
        <v>-7.0000000000000284E-2</v>
      </c>
    </row>
    <row r="51" spans="2:17" x14ac:dyDescent="0.25">
      <c r="B51" s="120" t="s">
        <v>65</v>
      </c>
      <c r="C51" s="269">
        <v>35.76</v>
      </c>
      <c r="D51" s="269">
        <v>16.5</v>
      </c>
      <c r="E51" s="269">
        <v>23.32</v>
      </c>
      <c r="F51" s="269">
        <v>71.760000000000005</v>
      </c>
      <c r="G51" s="269">
        <v>82.76</v>
      </c>
      <c r="H51" s="269">
        <v>68.41</v>
      </c>
      <c r="I51" s="122">
        <f t="shared" si="0"/>
        <v>-0.17339294345094258</v>
      </c>
      <c r="J51" s="269">
        <f t="shared" si="1"/>
        <v>-14.350000000000009</v>
      </c>
      <c r="K51" s="270">
        <v>29.5</v>
      </c>
      <c r="L51" s="270">
        <v>97.11</v>
      </c>
      <c r="M51" s="270">
        <v>98.78</v>
      </c>
      <c r="N51" s="270">
        <v>32.36</v>
      </c>
      <c r="O51" s="270">
        <v>53.88</v>
      </c>
      <c r="P51" s="122">
        <f t="shared" si="2"/>
        <v>0.66501854140914718</v>
      </c>
      <c r="Q51" s="269">
        <f t="shared" si="3"/>
        <v>21.520000000000003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47397-A0B2-4CA8-A7BF-F920BB2BBE1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70EFA-BCEB-4C20-9F6B-3F56F442DEC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75"/>
      <c r="G1" s="275"/>
      <c r="H1" s="275"/>
      <c r="J1" s="275"/>
    </row>
    <row r="3" spans="1:31" s="4" customFormat="1" ht="25.5" customHeight="1" thickBot="1" x14ac:dyDescent="0.3">
      <c r="B3" s="85" t="s">
        <v>312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263</v>
      </c>
      <c r="D5" s="205" t="s">
        <v>264</v>
      </c>
      <c r="E5" s="205" t="s">
        <v>265</v>
      </c>
      <c r="F5" s="205" t="s">
        <v>266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267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268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6" t="s">
        <v>175</v>
      </c>
      <c r="C6" s="277">
        <v>52299</v>
      </c>
      <c r="D6" s="277">
        <v>23234</v>
      </c>
      <c r="E6" s="277">
        <v>83389</v>
      </c>
      <c r="F6" s="277">
        <v>90749</v>
      </c>
      <c r="G6" s="278">
        <f t="shared" ref="G6:G11" si="0">F6/E6-1</f>
        <v>8.8261041624195125E-2</v>
      </c>
      <c r="H6" s="277">
        <f t="shared" ref="H6:H11" si="1">F6-E6</f>
        <v>7360</v>
      </c>
      <c r="I6" s="278"/>
      <c r="J6" s="277">
        <v>96132</v>
      </c>
      <c r="K6" s="278">
        <f t="shared" ref="K6:K11" si="2">J6/F6-1</f>
        <v>5.9317458043614879E-2</v>
      </c>
      <c r="L6" s="277">
        <f t="shared" ref="L6:L11" si="3">J6-F6</f>
        <v>5383</v>
      </c>
      <c r="M6" s="278"/>
      <c r="N6" s="277">
        <v>93370</v>
      </c>
      <c r="O6" s="278">
        <f t="shared" ref="O6:O11" si="4">N6/J6-1</f>
        <v>-2.8731327757666514E-2</v>
      </c>
      <c r="P6" s="277">
        <f t="shared" ref="P6:P11" si="5">N6-J6</f>
        <v>-2762</v>
      </c>
      <c r="Q6" s="278">
        <f>N6/C6-1</f>
        <v>0.78531138262681877</v>
      </c>
      <c r="R6" s="277">
        <f>N6-C6</f>
        <v>41071</v>
      </c>
      <c r="S6" s="278"/>
      <c r="T6" s="278"/>
      <c r="V6" s="37"/>
      <c r="AE6" s="1"/>
    </row>
    <row r="7" spans="1:31" ht="18.75" x14ac:dyDescent="0.3">
      <c r="A7" s="4"/>
      <c r="B7" s="276" t="s">
        <v>176</v>
      </c>
      <c r="C7" s="277">
        <v>2629</v>
      </c>
      <c r="D7" s="277">
        <v>13596</v>
      </c>
      <c r="E7" s="277">
        <v>6661</v>
      </c>
      <c r="F7" s="277">
        <v>8562</v>
      </c>
      <c r="G7" s="278">
        <f t="shared" si="0"/>
        <v>0.28539258369614173</v>
      </c>
      <c r="H7" s="277">
        <f t="shared" si="1"/>
        <v>1901</v>
      </c>
      <c r="I7" s="278">
        <f>F7/$F$7</f>
        <v>1</v>
      </c>
      <c r="J7" s="277">
        <v>6098</v>
      </c>
      <c r="K7" s="278">
        <f t="shared" si="2"/>
        <v>-0.28778322821770619</v>
      </c>
      <c r="L7" s="277">
        <f t="shared" si="3"/>
        <v>-2464</v>
      </c>
      <c r="M7" s="278">
        <f>J7/$J$7</f>
        <v>1</v>
      </c>
      <c r="N7" s="277">
        <v>4700</v>
      </c>
      <c r="O7" s="278">
        <f t="shared" si="4"/>
        <v>-0.22925549360446051</v>
      </c>
      <c r="P7" s="277">
        <f t="shared" si="5"/>
        <v>-1398</v>
      </c>
      <c r="Q7" s="278">
        <f t="shared" ref="Q7:Q11" si="6">N7/C7-1</f>
        <v>0.78775199695701792</v>
      </c>
      <c r="R7" s="277">
        <f t="shared" ref="R7:R11" si="7">N7-C7</f>
        <v>2071</v>
      </c>
      <c r="S7" s="278">
        <f>N7/$N$7</f>
        <v>1</v>
      </c>
      <c r="T7" s="278">
        <f>N7/$N$6</f>
        <v>5.033736746278248E-2</v>
      </c>
      <c r="V7" s="37"/>
      <c r="W7" s="103"/>
      <c r="AE7" s="1" t="s">
        <v>177</v>
      </c>
    </row>
    <row r="8" spans="1:31" ht="15.75" x14ac:dyDescent="0.25">
      <c r="A8" s="4"/>
      <c r="B8" s="279" t="s">
        <v>102</v>
      </c>
      <c r="C8" s="280">
        <v>866</v>
      </c>
      <c r="D8" s="280">
        <v>1519</v>
      </c>
      <c r="E8" s="280">
        <v>2259</v>
      </c>
      <c r="F8" s="280">
        <v>2816</v>
      </c>
      <c r="G8" s="281">
        <f t="shared" si="0"/>
        <v>0.24656927844178833</v>
      </c>
      <c r="H8" s="280">
        <f t="shared" si="1"/>
        <v>557</v>
      </c>
      <c r="I8" s="281">
        <f>F8/$F$7</f>
        <v>0.32889511796309273</v>
      </c>
      <c r="J8" s="280">
        <v>2310</v>
      </c>
      <c r="K8" s="281">
        <f t="shared" si="2"/>
        <v>-0.1796875</v>
      </c>
      <c r="L8" s="280">
        <f t="shared" si="3"/>
        <v>-506</v>
      </c>
      <c r="M8" s="281">
        <f>J8/$J$7</f>
        <v>0.37881272548376516</v>
      </c>
      <c r="N8" s="280">
        <v>2730</v>
      </c>
      <c r="O8" s="281">
        <f t="shared" si="4"/>
        <v>0.18181818181818188</v>
      </c>
      <c r="P8" s="280">
        <f t="shared" si="5"/>
        <v>420</v>
      </c>
      <c r="Q8" s="281">
        <f t="shared" si="6"/>
        <v>2.1524249422632793</v>
      </c>
      <c r="R8" s="280">
        <f t="shared" si="7"/>
        <v>1864</v>
      </c>
      <c r="S8" s="281">
        <f>N8/$N$7</f>
        <v>0.58085106382978724</v>
      </c>
      <c r="T8" s="281">
        <f>N8/$N$6</f>
        <v>2.9238513441148119E-2</v>
      </c>
      <c r="V8" s="37"/>
      <c r="W8" s="103"/>
      <c r="AE8" s="1" t="s">
        <v>178</v>
      </c>
    </row>
    <row r="9" spans="1:31" s="4" customFormat="1" x14ac:dyDescent="0.25">
      <c r="B9" s="282" t="s">
        <v>105</v>
      </c>
      <c r="C9" s="283">
        <v>1763</v>
      </c>
      <c r="D9" s="283">
        <v>12077</v>
      </c>
      <c r="E9" s="283">
        <v>4402</v>
      </c>
      <c r="F9" s="283">
        <v>5746</v>
      </c>
      <c r="G9" s="284">
        <f t="shared" si="0"/>
        <v>0.30531576556110851</v>
      </c>
      <c r="H9" s="285">
        <f t="shared" si="1"/>
        <v>1344</v>
      </c>
      <c r="I9" s="286">
        <f>F9/$F$7</f>
        <v>0.67110488203690721</v>
      </c>
      <c r="J9" s="283">
        <v>3788</v>
      </c>
      <c r="K9" s="284">
        <f t="shared" si="2"/>
        <v>-0.34075878872258958</v>
      </c>
      <c r="L9" s="285">
        <f t="shared" si="3"/>
        <v>-1958</v>
      </c>
      <c r="M9" s="286">
        <f>J9/$J$7</f>
        <v>0.62118727451623479</v>
      </c>
      <c r="N9" s="283">
        <v>1970</v>
      </c>
      <c r="O9" s="284">
        <f t="shared" si="4"/>
        <v>-0.47993664202745512</v>
      </c>
      <c r="P9" s="285">
        <f t="shared" si="5"/>
        <v>-1818</v>
      </c>
      <c r="Q9" s="284">
        <f t="shared" si="6"/>
        <v>0.11741349971639248</v>
      </c>
      <c r="R9" s="285">
        <f t="shared" si="7"/>
        <v>207</v>
      </c>
      <c r="S9" s="286">
        <f>N9/$N$7</f>
        <v>0.41914893617021276</v>
      </c>
      <c r="T9" s="286">
        <f>N9/$N$6</f>
        <v>2.1098854021634358E-2</v>
      </c>
      <c r="V9" s="37"/>
      <c r="W9" s="103"/>
      <c r="AE9" s="1" t="s">
        <v>179</v>
      </c>
    </row>
    <row r="10" spans="1:31" s="4" customFormat="1" x14ac:dyDescent="0.25">
      <c r="B10" s="287" t="s">
        <v>180</v>
      </c>
      <c r="C10" s="37">
        <v>1622</v>
      </c>
      <c r="D10" s="37">
        <v>5161</v>
      </c>
      <c r="E10" s="37">
        <v>3524</v>
      </c>
      <c r="F10" s="37">
        <v>5619</v>
      </c>
      <c r="G10" s="27">
        <f t="shared" si="0"/>
        <v>0.5944948921679909</v>
      </c>
      <c r="H10" s="25">
        <f t="shared" si="1"/>
        <v>2095</v>
      </c>
      <c r="I10" s="39">
        <f>F10/$F$7</f>
        <v>0.65627189908899786</v>
      </c>
      <c r="J10" s="37">
        <v>3253</v>
      </c>
      <c r="K10" s="27">
        <f t="shared" si="2"/>
        <v>-0.42107136501156794</v>
      </c>
      <c r="L10" s="25">
        <f t="shared" si="3"/>
        <v>-2366</v>
      </c>
      <c r="M10" s="39">
        <f>J10/$J$7</f>
        <v>0.53345359134142345</v>
      </c>
      <c r="N10" s="37">
        <v>818</v>
      </c>
      <c r="O10" s="27">
        <f t="shared" si="4"/>
        <v>-0.74853980940670151</v>
      </c>
      <c r="P10" s="25">
        <f t="shared" si="5"/>
        <v>-2435</v>
      </c>
      <c r="Q10" s="27">
        <f t="shared" si="6"/>
        <v>-0.49568434032059183</v>
      </c>
      <c r="R10" s="25">
        <f t="shared" si="7"/>
        <v>-804</v>
      </c>
      <c r="S10" s="39">
        <f>N10/$N$7</f>
        <v>0.17404255319148937</v>
      </c>
      <c r="T10" s="39">
        <f>N10/$N$6</f>
        <v>8.7608439541608657E-3</v>
      </c>
      <c r="V10" s="37"/>
      <c r="W10" s="103"/>
      <c r="AE10" s="1" t="s">
        <v>181</v>
      </c>
    </row>
    <row r="11" spans="1:31" s="4" customFormat="1" x14ac:dyDescent="0.25">
      <c r="B11" s="287" t="s">
        <v>182</v>
      </c>
      <c r="C11" s="37">
        <f>C9-C10</f>
        <v>141</v>
      </c>
      <c r="D11" s="37">
        <f>D9-D10</f>
        <v>6916</v>
      </c>
      <c r="E11" s="37">
        <f>E9-E10</f>
        <v>878</v>
      </c>
      <c r="F11" s="37">
        <f>F9-F10</f>
        <v>127</v>
      </c>
      <c r="G11" s="27">
        <f t="shared" si="0"/>
        <v>-0.8553530751708428</v>
      </c>
      <c r="H11" s="25">
        <f t="shared" si="1"/>
        <v>-751</v>
      </c>
      <c r="I11" s="39">
        <f>F11/$F$7</f>
        <v>1.4832982947909367E-2</v>
      </c>
      <c r="J11" s="37">
        <f>J9-J10</f>
        <v>535</v>
      </c>
      <c r="K11" s="27">
        <f t="shared" si="2"/>
        <v>3.21259842519685</v>
      </c>
      <c r="L11" s="25">
        <f t="shared" si="3"/>
        <v>408</v>
      </c>
      <c r="M11" s="39">
        <f>J11/$J$7</f>
        <v>8.7733683174811408E-2</v>
      </c>
      <c r="N11" s="37">
        <f>N9-N10</f>
        <v>1152</v>
      </c>
      <c r="O11" s="27">
        <f t="shared" si="4"/>
        <v>1.1532710280373832</v>
      </c>
      <c r="P11" s="25">
        <f t="shared" si="5"/>
        <v>617</v>
      </c>
      <c r="Q11" s="27">
        <f t="shared" si="6"/>
        <v>7.1702127659574462</v>
      </c>
      <c r="R11" s="25">
        <f t="shared" si="7"/>
        <v>1011</v>
      </c>
      <c r="S11" s="39">
        <f>N11/$N$7</f>
        <v>0.24510638297872339</v>
      </c>
      <c r="T11" s="39">
        <f>N11/$N$6</f>
        <v>1.2338010067473492E-2</v>
      </c>
      <c r="V11" s="37"/>
      <c r="W11" s="103"/>
      <c r="AE11" s="1" t="s">
        <v>183</v>
      </c>
    </row>
    <row r="12" spans="1:31" s="4" customFormat="1" ht="7.5" customHeight="1" x14ac:dyDescent="0.25"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AE12" s="1" t="s">
        <v>184</v>
      </c>
    </row>
    <row r="13" spans="1:31" s="4" customFormat="1" x14ac:dyDescent="0.25">
      <c r="B13" s="202" t="s">
        <v>185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187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112"/>
      <c r="T39" s="112"/>
      <c r="AE39" s="1"/>
    </row>
    <row r="40" spans="2:31" s="4" customFormat="1" ht="18.75" hidden="1" x14ac:dyDescent="0.3">
      <c r="B40" s="276" t="s">
        <v>175</v>
      </c>
      <c r="C40" s="276"/>
      <c r="D40" s="276"/>
      <c r="E40" s="277"/>
      <c r="F40" s="277"/>
      <c r="G40" s="277"/>
      <c r="H40" s="277"/>
      <c r="I40" s="277"/>
      <c r="J40" s="277">
        <v>1824653</v>
      </c>
      <c r="K40" s="277"/>
      <c r="L40" s="277"/>
      <c r="M40" s="278"/>
      <c r="N40" s="277">
        <v>2354005</v>
      </c>
      <c r="O40" s="278"/>
      <c r="P40" s="278">
        <v>1</v>
      </c>
      <c r="Q40" s="278">
        <v>0.2901110512519367</v>
      </c>
      <c r="R40" s="277">
        <v>529352</v>
      </c>
      <c r="S40" s="289"/>
      <c r="T40" s="289"/>
      <c r="AE40" s="1"/>
    </row>
    <row r="41" spans="2:31" ht="18.75" hidden="1" x14ac:dyDescent="0.3">
      <c r="B41" s="276" t="s">
        <v>176</v>
      </c>
      <c r="C41" s="276"/>
      <c r="D41" s="276"/>
      <c r="E41" s="277"/>
      <c r="F41" s="277"/>
      <c r="G41" s="277"/>
      <c r="H41" s="277"/>
      <c r="I41" s="277"/>
      <c r="J41" s="277">
        <v>603938</v>
      </c>
      <c r="K41" s="277"/>
      <c r="L41" s="277"/>
      <c r="M41" s="278">
        <v>1</v>
      </c>
      <c r="N41" s="277">
        <v>936181</v>
      </c>
      <c r="O41" s="278">
        <v>1</v>
      </c>
      <c r="P41" s="278">
        <v>0.39769711619134201</v>
      </c>
      <c r="Q41" s="278">
        <v>0.55012766211101138</v>
      </c>
      <c r="R41" s="277">
        <v>332243</v>
      </c>
      <c r="S41" s="289"/>
      <c r="T41" s="289"/>
      <c r="AE41" s="1" t="s">
        <v>177</v>
      </c>
    </row>
    <row r="42" spans="2:31" ht="15.75" hidden="1" x14ac:dyDescent="0.25">
      <c r="B42" s="279" t="s">
        <v>102</v>
      </c>
      <c r="C42" s="279"/>
      <c r="D42" s="279"/>
      <c r="E42" s="280"/>
      <c r="F42" s="280"/>
      <c r="G42" s="280"/>
      <c r="H42" s="280"/>
      <c r="I42" s="280"/>
      <c r="J42" s="280">
        <v>276550.36166633503</v>
      </c>
      <c r="K42" s="280"/>
      <c r="L42" s="280"/>
      <c r="M42" s="281">
        <v>0.45791184139155844</v>
      </c>
      <c r="N42" s="280">
        <v>430252.45635520399</v>
      </c>
      <c r="O42" s="281">
        <v>0.4595825554622493</v>
      </c>
      <c r="P42" s="281">
        <v>0.18277465695918402</v>
      </c>
      <c r="Q42" s="281">
        <v>0.55578337978930015</v>
      </c>
      <c r="R42" s="280">
        <v>153702.09468886897</v>
      </c>
      <c r="S42" s="290"/>
      <c r="T42" s="290"/>
      <c r="AE42" s="1" t="s">
        <v>178</v>
      </c>
    </row>
    <row r="43" spans="2:31" s="4" customFormat="1" hidden="1" x14ac:dyDescent="0.25">
      <c r="B43" s="282" t="s">
        <v>105</v>
      </c>
      <c r="C43" s="291"/>
      <c r="D43" s="291"/>
      <c r="E43" s="283"/>
      <c r="F43" s="283"/>
      <c r="G43" s="283"/>
      <c r="H43" s="283"/>
      <c r="I43" s="283"/>
      <c r="J43" s="283">
        <v>327387.63833385095</v>
      </c>
      <c r="K43" s="283"/>
      <c r="L43" s="283"/>
      <c r="M43" s="286">
        <v>0.54208815860874948</v>
      </c>
      <c r="N43" s="283">
        <v>505927.5436448183</v>
      </c>
      <c r="O43" s="286">
        <v>0.54041637636826456</v>
      </c>
      <c r="P43" s="286">
        <v>0.21492203442423372</v>
      </c>
      <c r="Q43" s="284">
        <v>0.54534711884540576</v>
      </c>
      <c r="R43" s="285">
        <v>178539.90531096736</v>
      </c>
      <c r="S43" s="292"/>
      <c r="T43" s="292"/>
      <c r="AE43" s="1" t="s">
        <v>179</v>
      </c>
    </row>
    <row r="44" spans="2:31" s="4" customFormat="1" hidden="1" x14ac:dyDescent="0.25">
      <c r="B44" s="287" t="s">
        <v>180</v>
      </c>
      <c r="C44" s="287"/>
      <c r="D44" s="287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181</v>
      </c>
    </row>
    <row r="45" spans="2:31" s="4" customFormat="1" hidden="1" x14ac:dyDescent="0.25">
      <c r="B45" s="287" t="s">
        <v>182</v>
      </c>
      <c r="C45" s="287"/>
      <c r="D45" s="287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183</v>
      </c>
    </row>
    <row r="46" spans="2:31" s="4" customFormat="1" ht="7.5" hidden="1" customHeight="1" x14ac:dyDescent="0.25"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AE46" s="1" t="s">
        <v>184</v>
      </c>
    </row>
    <row r="47" spans="2:31" s="4" customFormat="1" hidden="1" x14ac:dyDescent="0.25">
      <c r="B47" s="66" t="s">
        <v>185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3"/>
      <c r="T47" s="293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312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6" t="s">
        <v>175</v>
      </c>
      <c r="C124" s="277">
        <v>96681</v>
      </c>
      <c r="D124" s="277">
        <v>140346</v>
      </c>
      <c r="E124" s="277">
        <v>257117</v>
      </c>
      <c r="F124" s="277">
        <v>278594</v>
      </c>
      <c r="G124" s="278">
        <f t="shared" ref="G124:G129" si="8">F124/E124-1</f>
        <v>8.3530066078866927E-2</v>
      </c>
      <c r="H124" s="277">
        <f t="shared" ref="H124:H129" si="9">F124-E124</f>
        <v>21477</v>
      </c>
      <c r="I124" s="278"/>
      <c r="J124" s="277">
        <v>287810</v>
      </c>
      <c r="K124" s="278"/>
      <c r="L124" s="278">
        <f t="shared" ref="L124:L129" si="10">J124/F124-1</f>
        <v>3.3080396562739978E-2</v>
      </c>
      <c r="M124" s="277">
        <f t="shared" ref="M124:M129" si="11">J124-F124</f>
        <v>9216</v>
      </c>
      <c r="N124" s="278">
        <f t="shared" ref="N124:N129" si="12">J124/D124-1</f>
        <v>1.050717512433557</v>
      </c>
      <c r="O124" s="277">
        <f t="shared" ref="O124:O129" si="13">J124-D124</f>
        <v>147464</v>
      </c>
      <c r="Z124" s="1"/>
      <c r="AE124"/>
    </row>
    <row r="125" spans="2:31" ht="18.75" x14ac:dyDescent="0.3">
      <c r="B125" s="276" t="s">
        <v>176</v>
      </c>
      <c r="C125" s="277">
        <v>26839</v>
      </c>
      <c r="D125" s="277">
        <v>45216</v>
      </c>
      <c r="E125" s="277">
        <v>29061</v>
      </c>
      <c r="F125" s="277">
        <v>32018</v>
      </c>
      <c r="G125" s="278">
        <f t="shared" si="8"/>
        <v>0.10175148824885594</v>
      </c>
      <c r="H125" s="277">
        <f t="shared" si="9"/>
        <v>2957</v>
      </c>
      <c r="I125" s="278">
        <f>F125/$F$7</f>
        <v>3.7395468348516703</v>
      </c>
      <c r="J125" s="277">
        <v>29188</v>
      </c>
      <c r="K125" s="278">
        <f>J125/$J$125</f>
        <v>1</v>
      </c>
      <c r="L125" s="278">
        <f t="shared" si="10"/>
        <v>-8.838778187269658E-2</v>
      </c>
      <c r="M125" s="277">
        <f t="shared" si="11"/>
        <v>-2830</v>
      </c>
      <c r="N125" s="278">
        <f t="shared" si="12"/>
        <v>-0.35447629157820237</v>
      </c>
      <c r="O125" s="277">
        <f t="shared" si="13"/>
        <v>-16028</v>
      </c>
      <c r="Z125" s="1"/>
      <c r="AE125"/>
    </row>
    <row r="126" spans="2:31" ht="15.75" x14ac:dyDescent="0.25">
      <c r="B126" s="279" t="s">
        <v>102</v>
      </c>
      <c r="C126" s="280">
        <v>6781</v>
      </c>
      <c r="D126" s="280">
        <v>11021</v>
      </c>
      <c r="E126" s="280">
        <v>9118</v>
      </c>
      <c r="F126" s="280">
        <v>11280</v>
      </c>
      <c r="G126" s="281">
        <f t="shared" si="8"/>
        <v>0.23711340206185572</v>
      </c>
      <c r="H126" s="280">
        <f t="shared" si="9"/>
        <v>2162</v>
      </c>
      <c r="I126" s="281">
        <f>F126/$F$7</f>
        <v>1.3174491941135249</v>
      </c>
      <c r="J126" s="280">
        <v>10812</v>
      </c>
      <c r="K126" s="281">
        <f>J126/$J$125</f>
        <v>0.37042620254899272</v>
      </c>
      <c r="L126" s="281">
        <f t="shared" si="10"/>
        <v>-4.1489361702127692E-2</v>
      </c>
      <c r="M126" s="280">
        <f t="shared" si="11"/>
        <v>-468</v>
      </c>
      <c r="N126" s="281">
        <f t="shared" si="12"/>
        <v>-1.8963796388712484E-2</v>
      </c>
      <c r="O126" s="280">
        <f t="shared" si="13"/>
        <v>-209</v>
      </c>
      <c r="Z126" s="1"/>
      <c r="AE126"/>
    </row>
    <row r="127" spans="2:31" x14ac:dyDescent="0.25">
      <c r="B127" s="282" t="s">
        <v>105</v>
      </c>
      <c r="C127" s="283">
        <v>20058</v>
      </c>
      <c r="D127" s="283">
        <v>34195</v>
      </c>
      <c r="E127" s="283">
        <v>19943</v>
      </c>
      <c r="F127" s="283">
        <v>20738</v>
      </c>
      <c r="G127" s="284">
        <f t="shared" si="8"/>
        <v>3.9863611292182632E-2</v>
      </c>
      <c r="H127" s="285">
        <f t="shared" si="9"/>
        <v>795</v>
      </c>
      <c r="I127" s="286">
        <f>F127/$F$7</f>
        <v>2.4220976407381452</v>
      </c>
      <c r="J127" s="283">
        <v>18376</v>
      </c>
      <c r="K127" s="286">
        <f>J127/$J$125</f>
        <v>0.62957379745100728</v>
      </c>
      <c r="L127" s="284">
        <f t="shared" si="10"/>
        <v>-0.1138971935577201</v>
      </c>
      <c r="M127" s="285">
        <f t="shared" si="11"/>
        <v>-2362</v>
      </c>
      <c r="N127" s="284">
        <f t="shared" si="12"/>
        <v>-0.46261149290831993</v>
      </c>
      <c r="O127" s="285">
        <f t="shared" si="13"/>
        <v>-15819</v>
      </c>
      <c r="Z127" s="1"/>
      <c r="AE127"/>
    </row>
    <row r="128" spans="2:31" x14ac:dyDescent="0.25">
      <c r="B128" s="287" t="s">
        <v>180</v>
      </c>
      <c r="C128" s="37">
        <v>19550</v>
      </c>
      <c r="D128" s="37">
        <v>22992</v>
      </c>
      <c r="E128" s="37">
        <v>14901</v>
      </c>
      <c r="F128" s="37">
        <v>18512</v>
      </c>
      <c r="G128" s="27">
        <f t="shared" si="8"/>
        <v>0.24233272934702366</v>
      </c>
      <c r="H128" s="25">
        <f t="shared" si="9"/>
        <v>3611</v>
      </c>
      <c r="I128" s="39">
        <f>F128/$F$7</f>
        <v>2.1621116561551039</v>
      </c>
      <c r="J128" s="37">
        <v>14724</v>
      </c>
      <c r="K128" s="39">
        <f>J128/$J$125</f>
        <v>0.50445388515828427</v>
      </c>
      <c r="L128" s="27">
        <f t="shared" si="10"/>
        <v>-0.20462402765773557</v>
      </c>
      <c r="M128" s="25">
        <f t="shared" si="11"/>
        <v>-3788</v>
      </c>
      <c r="N128" s="27">
        <f t="shared" si="12"/>
        <v>-0.35960334029227559</v>
      </c>
      <c r="O128" s="25">
        <f t="shared" si="13"/>
        <v>-8268</v>
      </c>
      <c r="Z128" s="1"/>
      <c r="AE128"/>
    </row>
    <row r="129" spans="2:31" x14ac:dyDescent="0.25">
      <c r="B129" s="287" t="s">
        <v>182</v>
      </c>
      <c r="C129" s="37">
        <f>C127-C128</f>
        <v>508</v>
      </c>
      <c r="D129" s="37">
        <f>D127-D128</f>
        <v>11203</v>
      </c>
      <c r="E129" s="37">
        <f>E127-E128</f>
        <v>5042</v>
      </c>
      <c r="F129" s="37">
        <f>F127-F128</f>
        <v>2226</v>
      </c>
      <c r="G129" s="27">
        <f t="shared" si="8"/>
        <v>-0.55850852836176124</v>
      </c>
      <c r="H129" s="25">
        <f t="shared" si="9"/>
        <v>-2816</v>
      </c>
      <c r="I129" s="39">
        <f>F129/$F$7</f>
        <v>0.25998598458304134</v>
      </c>
      <c r="J129" s="37">
        <f>J127-J128</f>
        <v>3652</v>
      </c>
      <c r="K129" s="39">
        <f>J129/$J$125</f>
        <v>0.12511991229272304</v>
      </c>
      <c r="L129" s="27">
        <f t="shared" si="10"/>
        <v>0.6406109613656783</v>
      </c>
      <c r="M129" s="25">
        <f t="shared" si="11"/>
        <v>1426</v>
      </c>
      <c r="N129" s="27">
        <f t="shared" si="12"/>
        <v>-0.67401588860126749</v>
      </c>
      <c r="O129" s="25">
        <f t="shared" si="13"/>
        <v>-7551</v>
      </c>
      <c r="Z129" s="1"/>
      <c r="AE129"/>
    </row>
    <row r="130" spans="2:31" x14ac:dyDescent="0.2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Z130" s="1"/>
      <c r="AE130"/>
    </row>
    <row r="131" spans="2:31" x14ac:dyDescent="0.25">
      <c r="B131" s="202" t="s">
        <v>185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84AC5-83B9-4DFE-8AD4-0E4FC360753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5CE72-4657-4B25-A000-B89B9A410EA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313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30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193</v>
      </c>
      <c r="C6" s="296">
        <v>2629</v>
      </c>
      <c r="D6" s="296">
        <v>13596</v>
      </c>
      <c r="E6" s="296">
        <v>6661</v>
      </c>
      <c r="F6" s="297">
        <f>E6/$E$6</f>
        <v>1</v>
      </c>
      <c r="G6" s="296">
        <v>8562</v>
      </c>
      <c r="H6" s="297">
        <f>G6/E6-1</f>
        <v>0.28539258369614173</v>
      </c>
      <c r="I6" s="296">
        <f>G6-E6</f>
        <v>1901</v>
      </c>
      <c r="J6" s="297">
        <f>G6/$G$6</f>
        <v>1</v>
      </c>
      <c r="K6" s="296">
        <v>6098</v>
      </c>
      <c r="L6" s="297">
        <f t="shared" ref="L6:L12" si="0">K6/G6-1</f>
        <v>-0.28778322821770619</v>
      </c>
      <c r="M6" s="296">
        <f t="shared" ref="M6:M12" si="1">K6-G6</f>
        <v>-2464</v>
      </c>
      <c r="N6" s="297">
        <f>K6/$K$6</f>
        <v>1</v>
      </c>
      <c r="O6" s="296">
        <v>4700</v>
      </c>
      <c r="P6" s="297">
        <f t="shared" ref="P6:P11" si="2">O6/K6-1</f>
        <v>-0.22925549360446051</v>
      </c>
      <c r="Q6" s="296">
        <f t="shared" ref="Q6:Q12" si="3">O6-K6</f>
        <v>-1398</v>
      </c>
      <c r="R6" s="297">
        <f>O6/C6-1</f>
        <v>0.78775199695701792</v>
      </c>
      <c r="S6" s="296">
        <f>O6-C6</f>
        <v>2071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98" t="s">
        <v>194</v>
      </c>
      <c r="C7" s="299">
        <v>1887</v>
      </c>
      <c r="D7" s="299">
        <v>12232</v>
      </c>
      <c r="E7" s="299">
        <v>5447</v>
      </c>
      <c r="F7" s="300">
        <f t="shared" ref="F7:F12" si="4">E7/$E$6</f>
        <v>0.81774508332082274</v>
      </c>
      <c r="G7" s="299">
        <v>6384</v>
      </c>
      <c r="H7" s="301">
        <f>G7/E7-1</f>
        <v>0.17202129612630812</v>
      </c>
      <c r="I7" s="302">
        <f>G7-E7</f>
        <v>937</v>
      </c>
      <c r="J7" s="300">
        <f>G7/$G$6</f>
        <v>0.74562018220042048</v>
      </c>
      <c r="K7" s="299">
        <v>4596</v>
      </c>
      <c r="L7" s="303">
        <f t="shared" si="0"/>
        <v>-0.28007518796992481</v>
      </c>
      <c r="M7" s="304">
        <f t="shared" si="1"/>
        <v>-1788</v>
      </c>
      <c r="N7" s="300">
        <f>K7/$K$6</f>
        <v>0.75368973433912756</v>
      </c>
      <c r="O7" s="299">
        <v>3501</v>
      </c>
      <c r="P7" s="301">
        <f t="shared" si="2"/>
        <v>-0.23825065274151436</v>
      </c>
      <c r="Q7" s="302">
        <f t="shared" si="3"/>
        <v>-1095</v>
      </c>
      <c r="R7" s="301">
        <f t="shared" ref="R7:R10" si="5">O7/C7-1</f>
        <v>0.85532591414944359</v>
      </c>
      <c r="S7" s="302">
        <f t="shared" ref="S7:S10" si="6">O7-C7</f>
        <v>1614</v>
      </c>
      <c r="T7" s="300">
        <f>O7/$O$6</f>
        <v>0.74489361702127654</v>
      </c>
      <c r="V7" s="37"/>
      <c r="W7" s="103"/>
      <c r="AE7" s="1" t="s">
        <v>179</v>
      </c>
    </row>
    <row r="8" spans="1:31" s="4" customFormat="1" x14ac:dyDescent="0.25">
      <c r="B8" s="123" t="s">
        <v>64</v>
      </c>
      <c r="C8" s="305">
        <v>514</v>
      </c>
      <c r="D8" s="305">
        <v>0</v>
      </c>
      <c r="E8" s="305">
        <v>1237</v>
      </c>
      <c r="F8" s="306">
        <f t="shared" si="4"/>
        <v>0.18570785167392284</v>
      </c>
      <c r="G8" s="305">
        <v>1856</v>
      </c>
      <c r="H8" s="307">
        <f>IFERROR(G8/E8-1,"-")</f>
        <v>0.50040420371867422</v>
      </c>
      <c r="I8" s="308">
        <f t="shared" ref="I8:I12" si="7">G8-E8</f>
        <v>619</v>
      </c>
      <c r="J8" s="306">
        <f t="shared" ref="J8:J12" si="8">G8/$G$6</f>
        <v>0.21677178229385657</v>
      </c>
      <c r="K8" s="305">
        <v>2121</v>
      </c>
      <c r="L8" s="309">
        <f>IFERROR(K8/G8-1,"-")</f>
        <v>0.14278017241379315</v>
      </c>
      <c r="M8" s="310">
        <f>IF(G8=0,"nd",K8-G8)</f>
        <v>265</v>
      </c>
      <c r="N8" s="311">
        <f t="shared" ref="N8:N12" si="9">K8/$K$6</f>
        <v>0.34781895703509347</v>
      </c>
      <c r="O8" s="305">
        <v>415</v>
      </c>
      <c r="P8" s="309">
        <f>IFERROR(O8/K8-1,"-")</f>
        <v>-0.80433757661480432</v>
      </c>
      <c r="Q8" s="312">
        <f t="shared" si="3"/>
        <v>-1706</v>
      </c>
      <c r="R8" s="309">
        <f>IFERROR(O8/C8-1,"-")</f>
        <v>-0.19260700389105057</v>
      </c>
      <c r="S8" s="312">
        <f t="shared" si="6"/>
        <v>-99</v>
      </c>
      <c r="T8" s="311">
        <f t="shared" ref="T8:T12" si="10">O8/$O$6</f>
        <v>8.8297872340425534E-2</v>
      </c>
      <c r="V8" s="37"/>
      <c r="W8" s="103"/>
      <c r="AE8" s="1"/>
    </row>
    <row r="9" spans="1:31" s="4" customFormat="1" x14ac:dyDescent="0.25">
      <c r="B9" s="123" t="s">
        <v>63</v>
      </c>
      <c r="C9" s="305">
        <v>1373</v>
      </c>
      <c r="D9" s="305">
        <v>0</v>
      </c>
      <c r="E9" s="305">
        <v>4210</v>
      </c>
      <c r="F9" s="311">
        <f t="shared" si="4"/>
        <v>0.63203723164689984</v>
      </c>
      <c r="G9" s="305">
        <v>4528</v>
      </c>
      <c r="H9" s="307">
        <f>IFERROR(G9/E9-1,"-")</f>
        <v>7.5534441805225727E-2</v>
      </c>
      <c r="I9" s="312">
        <f t="shared" si="7"/>
        <v>318</v>
      </c>
      <c r="J9" s="311">
        <f t="shared" si="8"/>
        <v>0.52884839990656385</v>
      </c>
      <c r="K9" s="305">
        <v>2475</v>
      </c>
      <c r="L9" s="309">
        <f>IFERROR(K9/G9-1,"-")</f>
        <v>-0.45340106007067138</v>
      </c>
      <c r="M9" s="310">
        <f>IF(G9=0,"nd",K9-G9)</f>
        <v>-2053</v>
      </c>
      <c r="N9" s="311">
        <f t="shared" si="9"/>
        <v>0.40587077730403409</v>
      </c>
      <c r="O9" s="305">
        <v>3086</v>
      </c>
      <c r="P9" s="309">
        <f t="shared" si="2"/>
        <v>0.2468686868686869</v>
      </c>
      <c r="Q9" s="312">
        <f t="shared" si="3"/>
        <v>611</v>
      </c>
      <c r="R9" s="313">
        <f t="shared" si="5"/>
        <v>1.2476329206117991</v>
      </c>
      <c r="S9" s="312">
        <f t="shared" si="6"/>
        <v>1713</v>
      </c>
      <c r="T9" s="311">
        <f t="shared" si="10"/>
        <v>0.65659574468085102</v>
      </c>
      <c r="V9" s="37"/>
      <c r="W9" s="103"/>
      <c r="AE9" s="1"/>
    </row>
    <row r="10" spans="1:31" s="4" customFormat="1" x14ac:dyDescent="0.25">
      <c r="B10" s="298" t="s">
        <v>195</v>
      </c>
      <c r="C10" s="314">
        <v>742</v>
      </c>
      <c r="D10" s="314">
        <v>1364</v>
      </c>
      <c r="E10" s="314">
        <v>1214</v>
      </c>
      <c r="F10" s="315">
        <f>IFERROR(E10/$E$6,"-")</f>
        <v>0.18225491667917731</v>
      </c>
      <c r="G10" s="314">
        <v>2178</v>
      </c>
      <c r="H10" s="303">
        <f>IFERROR(G10/E10-1,"-")</f>
        <v>0.79406919275123555</v>
      </c>
      <c r="I10" s="304">
        <f>IFERROR(G10-E10,"-")</f>
        <v>964</v>
      </c>
      <c r="J10" s="315">
        <f>IFERROR(G10/$G$6,"-")</f>
        <v>0.25437981779957952</v>
      </c>
      <c r="K10" s="314">
        <v>1502</v>
      </c>
      <c r="L10" s="303">
        <f>IFERROR(K10/G10-1,"-")</f>
        <v>-0.310376492194674</v>
      </c>
      <c r="M10" s="304">
        <f>IFERROR(K10-G10,"-")</f>
        <v>-676</v>
      </c>
      <c r="N10" s="315">
        <f>IFERROR(K10/$K$6,"-")</f>
        <v>0.24631026566087241</v>
      </c>
      <c r="O10" s="314">
        <v>1199</v>
      </c>
      <c r="P10" s="303">
        <f>IFERROR(O10/K10-1,"-")</f>
        <v>-0.20173102529960052</v>
      </c>
      <c r="Q10" s="304">
        <f>IFERROR(O10-K10,"-")</f>
        <v>-303</v>
      </c>
      <c r="R10" s="303">
        <f t="shared" si="5"/>
        <v>0.61590296495956864</v>
      </c>
      <c r="S10" s="304">
        <f t="shared" si="6"/>
        <v>457</v>
      </c>
      <c r="T10" s="315">
        <f>IFERROR(O10/$O$6,"-")</f>
        <v>0.2551063829787234</v>
      </c>
      <c r="V10" s="37"/>
      <c r="W10" s="103"/>
      <c r="AE10" s="1"/>
    </row>
    <row r="11" spans="1:31" s="4" customFormat="1" hidden="1" x14ac:dyDescent="0.25">
      <c r="B11" s="123" t="s">
        <v>64</v>
      </c>
      <c r="C11" s="305">
        <v>125</v>
      </c>
      <c r="D11" s="305">
        <v>274</v>
      </c>
      <c r="E11" s="305">
        <v>439</v>
      </c>
      <c r="F11" s="311">
        <f t="shared" si="4"/>
        <v>6.5906020117099534E-2</v>
      </c>
      <c r="G11" s="305">
        <v>731</v>
      </c>
      <c r="H11" s="313">
        <f t="shared" ref="H11:H12" si="11">G11/E11-1</f>
        <v>0.66514806378132119</v>
      </c>
      <c r="I11" s="312">
        <f t="shared" si="7"/>
        <v>292</v>
      </c>
      <c r="J11" s="311">
        <f t="shared" si="8"/>
        <v>8.5377248306470449E-2</v>
      </c>
      <c r="K11" s="305">
        <v>443</v>
      </c>
      <c r="L11" s="309">
        <f>K11/G11-1</f>
        <v>-0.39398084815321477</v>
      </c>
      <c r="M11" s="312">
        <f t="shared" si="1"/>
        <v>-288</v>
      </c>
      <c r="N11" s="311">
        <f t="shared" si="9"/>
        <v>7.2646769432600858E-2</v>
      </c>
      <c r="O11" s="305">
        <v>0</v>
      </c>
      <c r="P11" s="313">
        <f t="shared" si="2"/>
        <v>-1</v>
      </c>
      <c r="Q11" s="312">
        <f t="shared" si="3"/>
        <v>-443</v>
      </c>
      <c r="R11" s="313">
        <f t="shared" ref="R11:R12" si="12">O11/D11-1</f>
        <v>-1</v>
      </c>
      <c r="S11" s="312">
        <f t="shared" ref="S11:S12" si="13">O11-D11</f>
        <v>-274</v>
      </c>
      <c r="T11" s="311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5">
        <v>0</v>
      </c>
      <c r="D12" s="305">
        <v>0</v>
      </c>
      <c r="E12" s="305">
        <v>0</v>
      </c>
      <c r="F12" s="311">
        <f t="shared" si="4"/>
        <v>0</v>
      </c>
      <c r="G12" s="305">
        <v>0</v>
      </c>
      <c r="H12" s="313" t="e">
        <f t="shared" si="11"/>
        <v>#DIV/0!</v>
      </c>
      <c r="I12" s="312">
        <f t="shared" si="7"/>
        <v>0</v>
      </c>
      <c r="J12" s="311">
        <f t="shared" si="8"/>
        <v>0</v>
      </c>
      <c r="K12" s="305">
        <v>0</v>
      </c>
      <c r="L12" s="309" t="e">
        <f t="shared" si="0"/>
        <v>#DIV/0!</v>
      </c>
      <c r="M12" s="312">
        <f t="shared" si="1"/>
        <v>0</v>
      </c>
      <c r="N12" s="311">
        <f t="shared" si="9"/>
        <v>0</v>
      </c>
      <c r="O12" s="305">
        <v>0</v>
      </c>
      <c r="P12" s="313" t="e">
        <f>O12/K12-1</f>
        <v>#DIV/0!</v>
      </c>
      <c r="Q12" s="312">
        <f t="shared" si="3"/>
        <v>0</v>
      </c>
      <c r="R12" s="313" t="e">
        <f t="shared" si="12"/>
        <v>#DIV/0!</v>
      </c>
      <c r="S12" s="312">
        <f t="shared" si="13"/>
        <v>0</v>
      </c>
      <c r="T12" s="311">
        <f t="shared" si="10"/>
        <v>0</v>
      </c>
      <c r="V12" s="37"/>
      <c r="W12" s="103"/>
      <c r="AE12" s="1"/>
    </row>
    <row r="13" spans="1:31" s="4" customFormat="1" ht="7.5" customHeight="1" x14ac:dyDescent="0.25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316"/>
      <c r="M13" s="288"/>
      <c r="N13" s="288"/>
      <c r="O13" s="288"/>
      <c r="P13" s="288"/>
      <c r="Q13" s="288"/>
      <c r="R13" s="288"/>
      <c r="S13" s="288"/>
      <c r="T13" s="288"/>
      <c r="AE13" s="1" t="s">
        <v>184</v>
      </c>
    </row>
    <row r="14" spans="1:31" s="4" customFormat="1" x14ac:dyDescent="0.25">
      <c r="B14" s="202" t="s">
        <v>185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3.501 viajeros 
cuota: 74,5%</v>
      </c>
    </row>
    <row r="20" spans="1:27" x14ac:dyDescent="0.25">
      <c r="AA20" t="str">
        <f>CONCATENATE("Apartamentos: 
",FIXED(O10,0)," viajeros
cuota: ",FIXED(T10*100,1),"%")</f>
        <v>Apartamentos: 
1.199 viajeros
cuota: 25,5%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2"/>
      <c r="AE40" s="1"/>
    </row>
    <row r="41" spans="2:31" s="4" customFormat="1" ht="18.75" hidden="1" x14ac:dyDescent="0.3">
      <c r="B41" s="276" t="s">
        <v>175</v>
      </c>
      <c r="C41" s="277"/>
      <c r="D41" s="277"/>
      <c r="E41" s="277"/>
      <c r="F41" s="277"/>
      <c r="G41" s="277"/>
      <c r="H41" s="277"/>
      <c r="I41" s="277"/>
      <c r="J41" s="277"/>
      <c r="K41" s="277">
        <v>1824653</v>
      </c>
      <c r="L41" s="277"/>
      <c r="M41" s="277"/>
      <c r="N41" s="278"/>
      <c r="O41" s="277">
        <v>2354005</v>
      </c>
      <c r="P41" s="278"/>
      <c r="Q41" s="278">
        <v>1</v>
      </c>
      <c r="R41" s="278">
        <v>0.2901110512519367</v>
      </c>
      <c r="S41" s="277">
        <v>529352</v>
      </c>
      <c r="T41" s="289"/>
      <c r="AE41" s="1"/>
    </row>
    <row r="42" spans="2:31" ht="18.75" hidden="1" x14ac:dyDescent="0.3">
      <c r="B42" s="276" t="s">
        <v>176</v>
      </c>
      <c r="C42" s="277"/>
      <c r="D42" s="277"/>
      <c r="E42" s="277"/>
      <c r="F42" s="277"/>
      <c r="G42" s="277"/>
      <c r="H42" s="277"/>
      <c r="I42" s="277"/>
      <c r="J42" s="277"/>
      <c r="K42" s="277">
        <v>603938</v>
      </c>
      <c r="L42" s="277"/>
      <c r="M42" s="277"/>
      <c r="N42" s="278">
        <v>1</v>
      </c>
      <c r="O42" s="277">
        <v>936181</v>
      </c>
      <c r="P42" s="278">
        <v>1</v>
      </c>
      <c r="Q42" s="278">
        <v>0.39769711619134201</v>
      </c>
      <c r="R42" s="278">
        <v>0.55012766211101138</v>
      </c>
      <c r="S42" s="277">
        <v>332243</v>
      </c>
      <c r="T42" s="289"/>
      <c r="AE42" s="1" t="s">
        <v>177</v>
      </c>
    </row>
    <row r="43" spans="2:31" ht="15.75" hidden="1" x14ac:dyDescent="0.25">
      <c r="B43" s="279" t="s">
        <v>102</v>
      </c>
      <c r="C43" s="280"/>
      <c r="D43" s="280"/>
      <c r="E43" s="280"/>
      <c r="F43" s="280"/>
      <c r="G43" s="280"/>
      <c r="H43" s="280"/>
      <c r="I43" s="280"/>
      <c r="J43" s="280"/>
      <c r="K43" s="280">
        <v>276550.36166633503</v>
      </c>
      <c r="L43" s="280"/>
      <c r="M43" s="280"/>
      <c r="N43" s="281">
        <v>0.45791184139155844</v>
      </c>
      <c r="O43" s="280">
        <v>430252.45635520399</v>
      </c>
      <c r="P43" s="281">
        <v>0.4595825554622493</v>
      </c>
      <c r="Q43" s="281">
        <v>0.18277465695918402</v>
      </c>
      <c r="R43" s="281">
        <v>0.55578337978930015</v>
      </c>
      <c r="S43" s="280">
        <v>153702.09468886897</v>
      </c>
      <c r="T43" s="290"/>
      <c r="AE43" s="1" t="s">
        <v>178</v>
      </c>
    </row>
    <row r="44" spans="2:31" s="4" customFormat="1" hidden="1" x14ac:dyDescent="0.25">
      <c r="B44" s="282" t="s">
        <v>105</v>
      </c>
      <c r="C44" s="283"/>
      <c r="D44" s="283"/>
      <c r="E44" s="283"/>
      <c r="F44" s="283"/>
      <c r="G44" s="283"/>
      <c r="H44" s="283"/>
      <c r="I44" s="283"/>
      <c r="J44" s="283"/>
      <c r="K44" s="283">
        <v>327387.63833385095</v>
      </c>
      <c r="L44" s="283"/>
      <c r="M44" s="283"/>
      <c r="N44" s="286">
        <v>0.54208815860874948</v>
      </c>
      <c r="O44" s="283">
        <v>505927.5436448183</v>
      </c>
      <c r="P44" s="286">
        <v>0.54041637636826456</v>
      </c>
      <c r="Q44" s="286">
        <v>0.21492203442423372</v>
      </c>
      <c r="R44" s="284">
        <v>0.54534711884540576</v>
      </c>
      <c r="S44" s="285">
        <v>178539.90531096736</v>
      </c>
      <c r="T44" s="292"/>
      <c r="AE44" s="1" t="s">
        <v>179</v>
      </c>
    </row>
    <row r="45" spans="2:31" s="4" customFormat="1" hidden="1" x14ac:dyDescent="0.25">
      <c r="B45" s="287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87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3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197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5" t="str">
        <f>CONCATENATE("%/s total Tenerife ",RIGHT(F133,4))</f>
        <v>%/s total Tenerife 2023</v>
      </c>
      <c r="J133" s="218">
        <v>2024</v>
      </c>
      <c r="K133" s="295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6" t="s">
        <v>193</v>
      </c>
      <c r="C134" s="296">
        <v>2629</v>
      </c>
      <c r="D134" s="280">
        <v>11021</v>
      </c>
      <c r="E134" s="280">
        <v>9118</v>
      </c>
      <c r="F134" s="280">
        <v>11280</v>
      </c>
      <c r="G134" s="281">
        <f>F134/E134-1</f>
        <v>0.23711340206185572</v>
      </c>
      <c r="H134" s="280">
        <f>F134-E134</f>
        <v>2162</v>
      </c>
      <c r="I134" s="281">
        <f>F134/F$134</f>
        <v>1</v>
      </c>
      <c r="J134" s="280">
        <v>10812</v>
      </c>
      <c r="K134" s="281">
        <f>J134/J$134</f>
        <v>1</v>
      </c>
      <c r="L134" s="281">
        <f>J134/F134-1</f>
        <v>-4.1489361702127692E-2</v>
      </c>
      <c r="M134" s="280">
        <f>J134-F134</f>
        <v>-468</v>
      </c>
      <c r="N134" s="281">
        <f>J134/D134-1</f>
        <v>-1.8963796388712484E-2</v>
      </c>
      <c r="O134" s="280">
        <f>J134-D134</f>
        <v>-209</v>
      </c>
      <c r="Q134" s="37"/>
      <c r="R134" s="103"/>
      <c r="Z134" s="1" t="s">
        <v>177</v>
      </c>
      <c r="AE134"/>
    </row>
    <row r="135" spans="1:31" s="4" customFormat="1" x14ac:dyDescent="0.25">
      <c r="B135" s="298" t="s">
        <v>194</v>
      </c>
      <c r="C135" s="299">
        <v>1887</v>
      </c>
      <c r="D135" s="299">
        <v>8246</v>
      </c>
      <c r="E135" s="299">
        <v>6650</v>
      </c>
      <c r="F135" s="299">
        <v>8525</v>
      </c>
      <c r="G135" s="303">
        <f>IFERROR(F135/E135-1,"-")</f>
        <v>0.28195488721804507</v>
      </c>
      <c r="H135" s="299">
        <f t="shared" ref="H135:H138" si="14">F135-E135</f>
        <v>1875</v>
      </c>
      <c r="I135" s="301">
        <f>F135/F$134</f>
        <v>0.75576241134751776</v>
      </c>
      <c r="J135" s="299">
        <v>8441</v>
      </c>
      <c r="K135" s="300">
        <f t="shared" ref="K135:K138" si="15">J135/J$134</f>
        <v>0.78070662227155008</v>
      </c>
      <c r="L135" s="301">
        <f t="shared" ref="L135:L138" si="16">J135/F135-1</f>
        <v>-9.8533724340176265E-3</v>
      </c>
      <c r="M135" s="302">
        <f t="shared" ref="M135:M138" si="17">J135-F135</f>
        <v>-84</v>
      </c>
      <c r="N135" s="300">
        <f t="shared" ref="N135:N138" si="18">J135/D135-1</f>
        <v>2.364782925054576E-2</v>
      </c>
      <c r="O135" s="299">
        <f t="shared" ref="O135:O138" si="19">J135-D135</f>
        <v>195</v>
      </c>
      <c r="Q135" s="37"/>
      <c r="R135" s="103"/>
      <c r="Z135" s="1" t="s">
        <v>179</v>
      </c>
    </row>
    <row r="136" spans="1:31" s="4" customFormat="1" x14ac:dyDescent="0.25">
      <c r="B136" s="123" t="s">
        <v>64</v>
      </c>
      <c r="C136" s="305">
        <v>514</v>
      </c>
      <c r="D136" s="305">
        <v>0</v>
      </c>
      <c r="E136" s="305">
        <v>71</v>
      </c>
      <c r="F136" s="305">
        <v>0</v>
      </c>
      <c r="G136" s="309">
        <f t="shared" ref="G136:G138" si="20">IFERROR(F136/E136-1,"-")</f>
        <v>-1</v>
      </c>
      <c r="H136" s="305">
        <f t="shared" si="14"/>
        <v>-71</v>
      </c>
      <c r="I136" s="313">
        <f t="shared" ref="I136:I138" si="21">F136/F$134</f>
        <v>0</v>
      </c>
      <c r="J136" s="305">
        <v>0</v>
      </c>
      <c r="K136" s="311">
        <f t="shared" si="15"/>
        <v>0</v>
      </c>
      <c r="L136" s="313" t="e">
        <f t="shared" si="16"/>
        <v>#DIV/0!</v>
      </c>
      <c r="M136" s="312">
        <f t="shared" si="17"/>
        <v>0</v>
      </c>
      <c r="N136" s="311" t="e">
        <f t="shared" si="18"/>
        <v>#DIV/0!</v>
      </c>
      <c r="O136" s="305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5">
        <v>0</v>
      </c>
      <c r="D137" s="305">
        <v>8246</v>
      </c>
      <c r="E137" s="305">
        <v>6579</v>
      </c>
      <c r="F137" s="305">
        <v>8525</v>
      </c>
      <c r="G137" s="307">
        <f t="shared" si="20"/>
        <v>0.29578963368293043</v>
      </c>
      <c r="H137" s="305">
        <f t="shared" si="14"/>
        <v>1946</v>
      </c>
      <c r="I137" s="317">
        <f t="shared" si="21"/>
        <v>0.75576241134751776</v>
      </c>
      <c r="J137" s="305">
        <v>8441</v>
      </c>
      <c r="K137" s="311">
        <f t="shared" si="15"/>
        <v>0.78070662227155008</v>
      </c>
      <c r="L137" s="313">
        <f t="shared" si="16"/>
        <v>-9.8533724340176265E-3</v>
      </c>
      <c r="M137" s="312">
        <f t="shared" si="17"/>
        <v>-84</v>
      </c>
      <c r="N137" s="311">
        <f t="shared" si="18"/>
        <v>2.364782925054576E-2</v>
      </c>
      <c r="O137" s="305">
        <f t="shared" si="19"/>
        <v>195</v>
      </c>
      <c r="Q137" s="37"/>
      <c r="R137" s="103"/>
      <c r="Z137" s="1"/>
    </row>
    <row r="138" spans="1:31" s="4" customFormat="1" x14ac:dyDescent="0.25">
      <c r="B138" s="298" t="s">
        <v>195</v>
      </c>
      <c r="C138" s="299">
        <v>715</v>
      </c>
      <c r="D138" s="299">
        <v>2775</v>
      </c>
      <c r="E138" s="299">
        <v>2468</v>
      </c>
      <c r="F138" s="299">
        <v>2755</v>
      </c>
      <c r="G138" s="303">
        <f t="shared" si="20"/>
        <v>0.11628849270664499</v>
      </c>
      <c r="H138" s="299">
        <f t="shared" si="14"/>
        <v>287</v>
      </c>
      <c r="I138" s="301">
        <f t="shared" si="21"/>
        <v>0.24423758865248227</v>
      </c>
      <c r="J138" s="299">
        <v>2371</v>
      </c>
      <c r="K138" s="300">
        <f t="shared" si="15"/>
        <v>0.21929337772844987</v>
      </c>
      <c r="L138" s="301">
        <f t="shared" si="16"/>
        <v>-0.13938294010889296</v>
      </c>
      <c r="M138" s="302">
        <f t="shared" si="17"/>
        <v>-384</v>
      </c>
      <c r="N138" s="300">
        <f t="shared" si="18"/>
        <v>-0.14558558558558554</v>
      </c>
      <c r="O138" s="299">
        <f t="shared" si="19"/>
        <v>-404</v>
      </c>
      <c r="Q138" s="37"/>
      <c r="R138" s="103"/>
      <c r="Z138" s="1"/>
    </row>
    <row r="139" spans="1:31" s="4" customFormat="1" ht="7.5" customHeight="1" x14ac:dyDescent="0.2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2141C-2491-4CE9-96FD-339A57EEC12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30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199</v>
      </c>
      <c r="C6" s="296">
        <v>866</v>
      </c>
      <c r="D6" s="296">
        <v>1519</v>
      </c>
      <c r="E6" s="296">
        <v>2259</v>
      </c>
      <c r="F6" s="297">
        <f>E6/$E$6</f>
        <v>1</v>
      </c>
      <c r="G6" s="296">
        <v>2816</v>
      </c>
      <c r="H6" s="297">
        <f>G6/E6-1</f>
        <v>0.24656927844178833</v>
      </c>
      <c r="I6" s="296">
        <f>G6-E6</f>
        <v>557</v>
      </c>
      <c r="J6" s="297">
        <f>G6/$G$6</f>
        <v>1</v>
      </c>
      <c r="K6" s="296">
        <v>2310</v>
      </c>
      <c r="L6" s="297">
        <f t="shared" ref="L6:L12" si="0">K6/G6-1</f>
        <v>-0.1796875</v>
      </c>
      <c r="M6" s="296">
        <f t="shared" ref="M6:M12" si="1">K6-G6</f>
        <v>-506</v>
      </c>
      <c r="N6" s="297">
        <f>K6/$K$6</f>
        <v>1</v>
      </c>
      <c r="O6" s="296">
        <v>2730</v>
      </c>
      <c r="P6" s="297">
        <f t="shared" ref="P6:P11" si="2">O6/K6-1</f>
        <v>0.18181818181818188</v>
      </c>
      <c r="Q6" s="296">
        <f t="shared" ref="Q6:Q12" si="3">O6-K6</f>
        <v>420</v>
      </c>
      <c r="R6" s="297">
        <f>O6/C6-1</f>
        <v>2.1524249422632793</v>
      </c>
      <c r="S6" s="296">
        <f>O6-C6</f>
        <v>1864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98" t="s">
        <v>194</v>
      </c>
      <c r="C7" s="299">
        <v>741</v>
      </c>
      <c r="D7" s="299">
        <v>1245</v>
      </c>
      <c r="E7" s="299">
        <v>1820</v>
      </c>
      <c r="F7" s="300">
        <f t="shared" ref="F7:F12" si="4">E7/$E$6</f>
        <v>0.80566622399291721</v>
      </c>
      <c r="G7" s="299">
        <v>2085</v>
      </c>
      <c r="H7" s="301">
        <f>G7/E7-1</f>
        <v>0.14560439560439553</v>
      </c>
      <c r="I7" s="302">
        <f>G7-E7</f>
        <v>265</v>
      </c>
      <c r="J7" s="300">
        <f>G7/$G$6</f>
        <v>0.74041193181818177</v>
      </c>
      <c r="K7" s="299">
        <v>1867</v>
      </c>
      <c r="L7" s="303">
        <f t="shared" si="0"/>
        <v>-0.10455635491606718</v>
      </c>
      <c r="M7" s="304">
        <f t="shared" si="1"/>
        <v>-218</v>
      </c>
      <c r="N7" s="300">
        <f>K7/$K$6</f>
        <v>0.80822510822510818</v>
      </c>
      <c r="O7" s="299">
        <v>2187</v>
      </c>
      <c r="P7" s="301">
        <f t="shared" si="2"/>
        <v>0.1713979646491699</v>
      </c>
      <c r="Q7" s="302">
        <f t="shared" si="3"/>
        <v>320</v>
      </c>
      <c r="R7" s="301">
        <f t="shared" ref="R7:R10" si="5">O7/C7-1</f>
        <v>1.951417004048583</v>
      </c>
      <c r="S7" s="302">
        <f t="shared" ref="S7:S10" si="6">O7-C7</f>
        <v>1446</v>
      </c>
      <c r="T7" s="300">
        <f>O7/$O$6</f>
        <v>0.80109890109890114</v>
      </c>
      <c r="V7" s="37"/>
      <c r="W7" s="103"/>
      <c r="AE7" s="1" t="s">
        <v>179</v>
      </c>
    </row>
    <row r="8" spans="1:31" s="4" customFormat="1" x14ac:dyDescent="0.25">
      <c r="B8" s="123" t="s">
        <v>64</v>
      </c>
      <c r="C8" s="305">
        <v>0</v>
      </c>
      <c r="D8" s="305">
        <v>0</v>
      </c>
      <c r="E8" s="305">
        <v>71</v>
      </c>
      <c r="F8" s="306">
        <f t="shared" si="4"/>
        <v>3.1429836210712707E-2</v>
      </c>
      <c r="G8" s="305">
        <v>0</v>
      </c>
      <c r="H8" s="307">
        <f>IFERROR(G8/E8-1,"-")</f>
        <v>-1</v>
      </c>
      <c r="I8" s="308">
        <f t="shared" ref="I8:I12" si="7">G8-E8</f>
        <v>-71</v>
      </c>
      <c r="J8" s="306">
        <f t="shared" ref="J8:J12" si="8">G8/$G$6</f>
        <v>0</v>
      </c>
      <c r="K8" s="305">
        <v>0</v>
      </c>
      <c r="L8" s="309" t="str">
        <f>IFERROR(K8/G8-1,"-")</f>
        <v>-</v>
      </c>
      <c r="M8" s="310" t="str">
        <f>IF(G8=0,"nd",K8-G8)</f>
        <v>nd</v>
      </c>
      <c r="N8" s="311">
        <f t="shared" ref="N8:N12" si="9">K8/$K$6</f>
        <v>0</v>
      </c>
      <c r="O8" s="305">
        <v>0</v>
      </c>
      <c r="P8" s="309" t="str">
        <f>IFERROR(O8/K8-1,"-")</f>
        <v>-</v>
      </c>
      <c r="Q8" s="312">
        <f t="shared" si="3"/>
        <v>0</v>
      </c>
      <c r="R8" s="309" t="str">
        <f>IFERROR(O8/C8-1,"-")</f>
        <v>-</v>
      </c>
      <c r="S8" s="312">
        <f t="shared" si="6"/>
        <v>0</v>
      </c>
      <c r="T8" s="311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5">
        <v>741</v>
      </c>
      <c r="D9" s="305">
        <v>0</v>
      </c>
      <c r="E9" s="305">
        <v>1749</v>
      </c>
      <c r="F9" s="311">
        <f t="shared" si="4"/>
        <v>0.77423638778220449</v>
      </c>
      <c r="G9" s="305">
        <v>2085</v>
      </c>
      <c r="H9" s="307">
        <f>IFERROR(G9/E9-1,"-")</f>
        <v>0.19210977701543741</v>
      </c>
      <c r="I9" s="312">
        <f t="shared" si="7"/>
        <v>336</v>
      </c>
      <c r="J9" s="311">
        <f t="shared" si="8"/>
        <v>0.74041193181818177</v>
      </c>
      <c r="K9" s="305">
        <v>1867</v>
      </c>
      <c r="L9" s="309">
        <f>IFERROR(K9/G9-1,"-")</f>
        <v>-0.10455635491606718</v>
      </c>
      <c r="M9" s="310">
        <f>IF(G9=0,"nd",K9-G9)</f>
        <v>-218</v>
      </c>
      <c r="N9" s="311">
        <f t="shared" si="9"/>
        <v>0.80822510822510818</v>
      </c>
      <c r="O9" s="305">
        <v>2187</v>
      </c>
      <c r="P9" s="309">
        <f t="shared" si="2"/>
        <v>0.1713979646491699</v>
      </c>
      <c r="Q9" s="312">
        <f t="shared" si="3"/>
        <v>320</v>
      </c>
      <c r="R9" s="313">
        <f t="shared" si="5"/>
        <v>1.951417004048583</v>
      </c>
      <c r="S9" s="312">
        <f t="shared" si="6"/>
        <v>1446</v>
      </c>
      <c r="T9" s="311">
        <f t="shared" si="10"/>
        <v>0.80109890109890114</v>
      </c>
      <c r="V9" s="37"/>
      <c r="W9" s="103"/>
      <c r="AE9" s="1"/>
    </row>
    <row r="10" spans="1:31" s="4" customFormat="1" x14ac:dyDescent="0.25">
      <c r="B10" s="298" t="s">
        <v>195</v>
      </c>
      <c r="C10" s="314">
        <v>125</v>
      </c>
      <c r="D10" s="314">
        <v>274</v>
      </c>
      <c r="E10" s="314">
        <v>439</v>
      </c>
      <c r="F10" s="315">
        <f>IFERROR(E10/$E$6,"-")</f>
        <v>0.19433377600708279</v>
      </c>
      <c r="G10" s="314">
        <v>731</v>
      </c>
      <c r="H10" s="303">
        <f>IFERROR(G10/E10-1,"-")</f>
        <v>0.66514806378132119</v>
      </c>
      <c r="I10" s="304">
        <f>IFERROR(G10-E10,"-")</f>
        <v>292</v>
      </c>
      <c r="J10" s="315">
        <f>IFERROR(G10/$G$6,"-")</f>
        <v>0.25958806818181818</v>
      </c>
      <c r="K10" s="314">
        <v>443</v>
      </c>
      <c r="L10" s="303">
        <f>IFERROR(K10/G10-1,"-")</f>
        <v>-0.39398084815321477</v>
      </c>
      <c r="M10" s="304">
        <f>IFERROR(K10-G10,"-")</f>
        <v>-288</v>
      </c>
      <c r="N10" s="315">
        <f>IFERROR(K10/$K$6,"-")</f>
        <v>0.19177489177489176</v>
      </c>
      <c r="O10" s="314">
        <v>543</v>
      </c>
      <c r="P10" s="303">
        <f>IFERROR(O10/K10-1,"-")</f>
        <v>0.22573363431151239</v>
      </c>
      <c r="Q10" s="304">
        <f>IFERROR(O10-K10,"-")</f>
        <v>100</v>
      </c>
      <c r="R10" s="303">
        <f t="shared" si="5"/>
        <v>3.3440000000000003</v>
      </c>
      <c r="S10" s="304">
        <f t="shared" si="6"/>
        <v>418</v>
      </c>
      <c r="T10" s="315">
        <f>IFERROR(O10/$O$6,"-")</f>
        <v>0.19890109890109889</v>
      </c>
      <c r="V10" s="37"/>
      <c r="W10" s="103"/>
      <c r="AE10" s="1"/>
    </row>
    <row r="11" spans="1:31" s="4" customFormat="1" hidden="1" x14ac:dyDescent="0.25">
      <c r="B11" s="123" t="s">
        <v>64</v>
      </c>
      <c r="C11" s="305">
        <v>125</v>
      </c>
      <c r="D11" s="305">
        <v>274</v>
      </c>
      <c r="E11" s="305">
        <v>439</v>
      </c>
      <c r="F11" s="311">
        <f t="shared" si="4"/>
        <v>0.19433377600708279</v>
      </c>
      <c r="G11" s="305">
        <v>731</v>
      </c>
      <c r="H11" s="313">
        <f t="shared" ref="H11:H12" si="11">G11/E11-1</f>
        <v>0.66514806378132119</v>
      </c>
      <c r="I11" s="312">
        <f t="shared" si="7"/>
        <v>292</v>
      </c>
      <c r="J11" s="311">
        <f t="shared" si="8"/>
        <v>0.25958806818181818</v>
      </c>
      <c r="K11" s="305">
        <v>443</v>
      </c>
      <c r="L11" s="309">
        <f>K11/G11-1</f>
        <v>-0.39398084815321477</v>
      </c>
      <c r="M11" s="312">
        <f t="shared" si="1"/>
        <v>-288</v>
      </c>
      <c r="N11" s="311">
        <f t="shared" si="9"/>
        <v>0.19177489177489176</v>
      </c>
      <c r="O11" s="305">
        <v>0</v>
      </c>
      <c r="P11" s="313">
        <f t="shared" si="2"/>
        <v>-1</v>
      </c>
      <c r="Q11" s="312">
        <f t="shared" si="3"/>
        <v>-443</v>
      </c>
      <c r="R11" s="313">
        <f t="shared" ref="R11:R12" si="12">O11/D11-1</f>
        <v>-1</v>
      </c>
      <c r="S11" s="312">
        <f t="shared" ref="S11:S12" si="13">O11-D11</f>
        <v>-274</v>
      </c>
      <c r="T11" s="311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5">
        <v>0</v>
      </c>
      <c r="D12" s="305">
        <v>0</v>
      </c>
      <c r="E12" s="305">
        <v>0</v>
      </c>
      <c r="F12" s="311">
        <f t="shared" si="4"/>
        <v>0</v>
      </c>
      <c r="G12" s="305">
        <v>0</v>
      </c>
      <c r="H12" s="313" t="e">
        <f t="shared" si="11"/>
        <v>#DIV/0!</v>
      </c>
      <c r="I12" s="312">
        <f t="shared" si="7"/>
        <v>0</v>
      </c>
      <c r="J12" s="311">
        <f t="shared" si="8"/>
        <v>0</v>
      </c>
      <c r="K12" s="305">
        <v>0</v>
      </c>
      <c r="L12" s="309" t="e">
        <f t="shared" si="0"/>
        <v>#DIV/0!</v>
      </c>
      <c r="M12" s="312">
        <f t="shared" si="1"/>
        <v>0</v>
      </c>
      <c r="N12" s="311">
        <f t="shared" si="9"/>
        <v>0</v>
      </c>
      <c r="O12" s="305">
        <v>0</v>
      </c>
      <c r="P12" s="313" t="e">
        <f>O12/K12-1</f>
        <v>#DIV/0!</v>
      </c>
      <c r="Q12" s="312">
        <f t="shared" si="3"/>
        <v>0</v>
      </c>
      <c r="R12" s="313" t="e">
        <f t="shared" si="12"/>
        <v>#DIV/0!</v>
      </c>
      <c r="S12" s="312">
        <f t="shared" si="13"/>
        <v>0</v>
      </c>
      <c r="T12" s="311">
        <f t="shared" si="10"/>
        <v>0</v>
      </c>
      <c r="V12" s="37"/>
      <c r="W12" s="103"/>
      <c r="AE12" s="1"/>
    </row>
    <row r="13" spans="1:31" s="4" customFormat="1" ht="7.5" customHeight="1" x14ac:dyDescent="0.25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316"/>
      <c r="M13" s="288"/>
      <c r="N13" s="288"/>
      <c r="O13" s="288"/>
      <c r="P13" s="288"/>
      <c r="Q13" s="288"/>
      <c r="R13" s="288"/>
      <c r="S13" s="288"/>
      <c r="T13" s="288"/>
      <c r="AE13" s="1" t="s">
        <v>184</v>
      </c>
    </row>
    <row r="14" spans="1:31" s="4" customFormat="1" x14ac:dyDescent="0.25">
      <c r="B14" s="202" t="s">
        <v>185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2.187 viajeros 
cuota: 80,1%</v>
      </c>
    </row>
    <row r="20" spans="27:27" x14ac:dyDescent="0.25">
      <c r="AA20" t="str">
        <f>CONCATENATE("Apartamentos: 
",FIXED(O10,0)," viajeros
cuota: ",FIXED(T10*100,1),"%")</f>
        <v>Apartamentos: 
543 viajeros
cuota: 19,9%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2"/>
      <c r="AE40" s="1"/>
    </row>
    <row r="41" spans="2:31" s="4" customFormat="1" ht="18.75" hidden="1" x14ac:dyDescent="0.3">
      <c r="B41" s="276" t="s">
        <v>175</v>
      </c>
      <c r="C41" s="277"/>
      <c r="D41" s="277"/>
      <c r="E41" s="277"/>
      <c r="F41" s="277"/>
      <c r="G41" s="277"/>
      <c r="H41" s="277"/>
      <c r="I41" s="277"/>
      <c r="J41" s="277"/>
      <c r="K41" s="277">
        <v>1824653</v>
      </c>
      <c r="L41" s="277"/>
      <c r="M41" s="277"/>
      <c r="N41" s="278"/>
      <c r="O41" s="277">
        <v>2354005</v>
      </c>
      <c r="P41" s="278"/>
      <c r="Q41" s="278">
        <v>1</v>
      </c>
      <c r="R41" s="278">
        <v>0.2901110512519367</v>
      </c>
      <c r="S41" s="277">
        <v>529352</v>
      </c>
      <c r="T41" s="289"/>
      <c r="AE41" s="1"/>
    </row>
    <row r="42" spans="2:31" ht="18.75" hidden="1" x14ac:dyDescent="0.3">
      <c r="B42" s="276" t="s">
        <v>176</v>
      </c>
      <c r="C42" s="277"/>
      <c r="D42" s="277"/>
      <c r="E42" s="277"/>
      <c r="F42" s="277"/>
      <c r="G42" s="277"/>
      <c r="H42" s="277"/>
      <c r="I42" s="277"/>
      <c r="J42" s="277"/>
      <c r="K42" s="277">
        <v>603938</v>
      </c>
      <c r="L42" s="277"/>
      <c r="M42" s="277"/>
      <c r="N42" s="278">
        <v>1</v>
      </c>
      <c r="O42" s="277">
        <v>936181</v>
      </c>
      <c r="P42" s="278">
        <v>1</v>
      </c>
      <c r="Q42" s="278">
        <v>0.39769711619134201</v>
      </c>
      <c r="R42" s="278">
        <v>0.55012766211101138</v>
      </c>
      <c r="S42" s="277">
        <v>332243</v>
      </c>
      <c r="T42" s="289"/>
      <c r="AE42" s="1" t="s">
        <v>177</v>
      </c>
    </row>
    <row r="43" spans="2:31" ht="15.75" hidden="1" x14ac:dyDescent="0.25">
      <c r="B43" s="279" t="s">
        <v>102</v>
      </c>
      <c r="C43" s="280"/>
      <c r="D43" s="280"/>
      <c r="E43" s="280"/>
      <c r="F43" s="280"/>
      <c r="G43" s="280"/>
      <c r="H43" s="280"/>
      <c r="I43" s="280"/>
      <c r="J43" s="280"/>
      <c r="K43" s="280">
        <v>276550.36166633503</v>
      </c>
      <c r="L43" s="280"/>
      <c r="M43" s="280"/>
      <c r="N43" s="281">
        <v>0.45791184139155844</v>
      </c>
      <c r="O43" s="280">
        <v>430252.45635520399</v>
      </c>
      <c r="P43" s="281">
        <v>0.4595825554622493</v>
      </c>
      <c r="Q43" s="281">
        <v>0.18277465695918402</v>
      </c>
      <c r="R43" s="281">
        <v>0.55578337978930015</v>
      </c>
      <c r="S43" s="280">
        <v>153702.09468886897</v>
      </c>
      <c r="T43" s="290"/>
      <c r="AE43" s="1" t="s">
        <v>178</v>
      </c>
    </row>
    <row r="44" spans="2:31" s="4" customFormat="1" hidden="1" x14ac:dyDescent="0.25">
      <c r="B44" s="282" t="s">
        <v>105</v>
      </c>
      <c r="C44" s="283"/>
      <c r="D44" s="283"/>
      <c r="E44" s="283"/>
      <c r="F44" s="283"/>
      <c r="G44" s="283"/>
      <c r="H44" s="283"/>
      <c r="I44" s="283"/>
      <c r="J44" s="283"/>
      <c r="K44" s="283">
        <v>327387.63833385095</v>
      </c>
      <c r="L44" s="283"/>
      <c r="M44" s="283"/>
      <c r="N44" s="286">
        <v>0.54208815860874948</v>
      </c>
      <c r="O44" s="283">
        <v>505927.5436448183</v>
      </c>
      <c r="P44" s="286">
        <v>0.54041637636826456</v>
      </c>
      <c r="Q44" s="286">
        <v>0.21492203442423372</v>
      </c>
      <c r="R44" s="284">
        <v>0.54534711884540576</v>
      </c>
      <c r="S44" s="285">
        <v>178539.90531096736</v>
      </c>
      <c r="T44" s="292"/>
      <c r="AE44" s="1" t="s">
        <v>179</v>
      </c>
    </row>
    <row r="45" spans="2:31" s="4" customFormat="1" hidden="1" x14ac:dyDescent="0.25">
      <c r="B45" s="287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87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3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200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5" t="str">
        <f>CONCATENATE("%/s total Tenerife ",RIGHT(F133,4))</f>
        <v>%/s total Tenerife 2023</v>
      </c>
      <c r="J133" s="218">
        <v>2024</v>
      </c>
      <c r="K133" s="295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6" t="s">
        <v>199</v>
      </c>
      <c r="C134" s="280">
        <v>6781</v>
      </c>
      <c r="D134" s="280">
        <v>11021</v>
      </c>
      <c r="E134" s="280">
        <v>9118</v>
      </c>
      <c r="F134" s="280">
        <v>11280</v>
      </c>
      <c r="G134" s="281">
        <f>F134/E134-1</f>
        <v>0.23711340206185572</v>
      </c>
      <c r="H134" s="280">
        <f>F134-E134</f>
        <v>2162</v>
      </c>
      <c r="I134" s="281">
        <f>F134/F$134</f>
        <v>1</v>
      </c>
      <c r="J134" s="280">
        <v>10812</v>
      </c>
      <c r="K134" s="281">
        <f>J134/J$134</f>
        <v>1</v>
      </c>
      <c r="L134" s="281">
        <f>J134/F134-1</f>
        <v>-4.1489361702127692E-2</v>
      </c>
      <c r="M134" s="280">
        <f>J134-F134</f>
        <v>-468</v>
      </c>
      <c r="N134" s="281">
        <f>J134/D134-1</f>
        <v>-1.8963796388712484E-2</v>
      </c>
      <c r="O134" s="280">
        <f>J134-D134</f>
        <v>-209</v>
      </c>
      <c r="Q134" s="37"/>
      <c r="R134" s="103"/>
      <c r="Z134" s="1" t="s">
        <v>177</v>
      </c>
      <c r="AE134"/>
    </row>
    <row r="135" spans="1:31" s="4" customFormat="1" x14ac:dyDescent="0.25">
      <c r="B135" s="298" t="s">
        <v>194</v>
      </c>
      <c r="C135" s="299">
        <v>6066</v>
      </c>
      <c r="D135" s="299">
        <v>8246</v>
      </c>
      <c r="E135" s="299">
        <v>6650</v>
      </c>
      <c r="F135" s="299">
        <v>8525</v>
      </c>
      <c r="G135" s="303">
        <f>IFERROR(F135/E135-1,"-")</f>
        <v>0.28195488721804507</v>
      </c>
      <c r="H135" s="299">
        <f t="shared" ref="H135:H138" si="14">F135-E135</f>
        <v>1875</v>
      </c>
      <c r="I135" s="301">
        <f>F135/F$134</f>
        <v>0.75576241134751776</v>
      </c>
      <c r="J135" s="299">
        <v>8441</v>
      </c>
      <c r="K135" s="300">
        <f t="shared" ref="K135:K138" si="15">J135/J$134</f>
        <v>0.78070662227155008</v>
      </c>
      <c r="L135" s="301">
        <f t="shared" ref="L135:L138" si="16">J135/F135-1</f>
        <v>-9.8533724340176265E-3</v>
      </c>
      <c r="M135" s="302">
        <f t="shared" ref="M135:M138" si="17">J135-F135</f>
        <v>-84</v>
      </c>
      <c r="N135" s="300">
        <f t="shared" ref="N135:N138" si="18">J135/D135-1</f>
        <v>2.364782925054576E-2</v>
      </c>
      <c r="O135" s="299">
        <f t="shared" ref="O135:O138" si="19">J135-D135</f>
        <v>195</v>
      </c>
      <c r="Q135" s="37"/>
      <c r="R135" s="103"/>
      <c r="Z135" s="1" t="s">
        <v>179</v>
      </c>
    </row>
    <row r="136" spans="1:31" s="4" customFormat="1" x14ac:dyDescent="0.25">
      <c r="B136" s="123" t="s">
        <v>64</v>
      </c>
      <c r="C136" s="305">
        <v>0</v>
      </c>
      <c r="D136" s="305">
        <v>0</v>
      </c>
      <c r="E136" s="305">
        <v>71</v>
      </c>
      <c r="F136" s="305">
        <v>0</v>
      </c>
      <c r="G136" s="309">
        <f t="shared" ref="G136:G138" si="20">IFERROR(F136/E136-1,"-")</f>
        <v>-1</v>
      </c>
      <c r="H136" s="305">
        <f t="shared" si="14"/>
        <v>-71</v>
      </c>
      <c r="I136" s="313">
        <f t="shared" ref="I136:I138" si="21">F136/F$134</f>
        <v>0</v>
      </c>
      <c r="J136" s="305">
        <v>0</v>
      </c>
      <c r="K136" s="311">
        <f t="shared" si="15"/>
        <v>0</v>
      </c>
      <c r="L136" s="313" t="e">
        <f t="shared" si="16"/>
        <v>#DIV/0!</v>
      </c>
      <c r="M136" s="312">
        <f t="shared" si="17"/>
        <v>0</v>
      </c>
      <c r="N136" s="311" t="e">
        <f t="shared" si="18"/>
        <v>#DIV/0!</v>
      </c>
      <c r="O136" s="305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5">
        <v>0</v>
      </c>
      <c r="D137" s="305">
        <v>8246</v>
      </c>
      <c r="E137" s="305">
        <v>6579</v>
      </c>
      <c r="F137" s="305">
        <v>8525</v>
      </c>
      <c r="G137" s="307">
        <f t="shared" si="20"/>
        <v>0.29578963368293043</v>
      </c>
      <c r="H137" s="305">
        <f t="shared" si="14"/>
        <v>1946</v>
      </c>
      <c r="I137" s="317">
        <f t="shared" si="21"/>
        <v>0.75576241134751776</v>
      </c>
      <c r="J137" s="305">
        <v>8441</v>
      </c>
      <c r="K137" s="311">
        <f t="shared" si="15"/>
        <v>0.78070662227155008</v>
      </c>
      <c r="L137" s="313">
        <f t="shared" si="16"/>
        <v>-9.8533724340176265E-3</v>
      </c>
      <c r="M137" s="312">
        <f t="shared" si="17"/>
        <v>-84</v>
      </c>
      <c r="N137" s="311">
        <f t="shared" si="18"/>
        <v>2.364782925054576E-2</v>
      </c>
      <c r="O137" s="305">
        <f t="shared" si="19"/>
        <v>195</v>
      </c>
      <c r="Q137" s="37"/>
      <c r="R137" s="103"/>
      <c r="Z137" s="1"/>
    </row>
    <row r="138" spans="1:31" s="4" customFormat="1" x14ac:dyDescent="0.25">
      <c r="B138" s="298" t="s">
        <v>195</v>
      </c>
      <c r="C138" s="299">
        <v>715</v>
      </c>
      <c r="D138" s="299">
        <v>2775</v>
      </c>
      <c r="E138" s="299">
        <v>2468</v>
      </c>
      <c r="F138" s="299">
        <v>2755</v>
      </c>
      <c r="G138" s="303">
        <f t="shared" si="20"/>
        <v>0.11628849270664499</v>
      </c>
      <c r="H138" s="299">
        <f t="shared" si="14"/>
        <v>287</v>
      </c>
      <c r="I138" s="301">
        <f t="shared" si="21"/>
        <v>0.24423758865248227</v>
      </c>
      <c r="J138" s="299">
        <v>2371</v>
      </c>
      <c r="K138" s="300">
        <f t="shared" si="15"/>
        <v>0.21929337772844987</v>
      </c>
      <c r="L138" s="301">
        <f t="shared" si="16"/>
        <v>-0.13938294010889296</v>
      </c>
      <c r="M138" s="302">
        <f t="shared" si="17"/>
        <v>-384</v>
      </c>
      <c r="N138" s="300">
        <f t="shared" si="18"/>
        <v>-0.14558558558558554</v>
      </c>
      <c r="O138" s="299">
        <f t="shared" si="19"/>
        <v>-404</v>
      </c>
      <c r="Q138" s="37"/>
      <c r="R138" s="103"/>
      <c r="Z138" s="1"/>
    </row>
    <row r="139" spans="1:31" s="4" customFormat="1" ht="7.5" customHeight="1" x14ac:dyDescent="0.2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2F840-1362-4C49-A4E3-A43445EB00E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30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201</v>
      </c>
      <c r="C6" s="296">
        <v>1763</v>
      </c>
      <c r="D6" s="296">
        <v>12077</v>
      </c>
      <c r="E6" s="296">
        <v>4402</v>
      </c>
      <c r="F6" s="297">
        <f>E6/$E$6</f>
        <v>1</v>
      </c>
      <c r="G6" s="296">
        <v>5746</v>
      </c>
      <c r="H6" s="297">
        <f>G6/E6-1</f>
        <v>0.30531576556110851</v>
      </c>
      <c r="I6" s="296">
        <f>G6-E6</f>
        <v>1344</v>
      </c>
      <c r="J6" s="297">
        <f>G6/$G$6</f>
        <v>1</v>
      </c>
      <c r="K6" s="296">
        <v>3788</v>
      </c>
      <c r="L6" s="297">
        <f t="shared" ref="L6:L12" si="0">K6/G6-1</f>
        <v>-0.34075878872258958</v>
      </c>
      <c r="M6" s="296">
        <f t="shared" ref="M6:M12" si="1">K6-G6</f>
        <v>-1958</v>
      </c>
      <c r="N6" s="297">
        <f>K6/$K$6</f>
        <v>1</v>
      </c>
      <c r="O6" s="296">
        <v>1970</v>
      </c>
      <c r="P6" s="297">
        <f t="shared" ref="P6:P11" si="2">O6/K6-1</f>
        <v>-0.47993664202745512</v>
      </c>
      <c r="Q6" s="296">
        <f t="shared" ref="Q6:Q12" si="3">O6-K6</f>
        <v>-1818</v>
      </c>
      <c r="R6" s="297">
        <f>O6/C6-1</f>
        <v>0.11741349971639248</v>
      </c>
      <c r="S6" s="296">
        <f>O6-C6</f>
        <v>207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98" t="s">
        <v>194</v>
      </c>
      <c r="C7" s="299">
        <v>1146</v>
      </c>
      <c r="D7" s="299">
        <v>10987</v>
      </c>
      <c r="E7" s="299">
        <v>3627</v>
      </c>
      <c r="F7" s="300">
        <f t="shared" ref="F7:F12" si="4">E7/$E$6</f>
        <v>0.823943661971831</v>
      </c>
      <c r="G7" s="299">
        <v>4299</v>
      </c>
      <c r="H7" s="301">
        <f>G7/E7-1</f>
        <v>0.18527708850289493</v>
      </c>
      <c r="I7" s="302">
        <f>G7-E7</f>
        <v>672</v>
      </c>
      <c r="J7" s="300">
        <f>G7/$G$6</f>
        <v>0.74817264183780019</v>
      </c>
      <c r="K7" s="299">
        <v>2729</v>
      </c>
      <c r="L7" s="303">
        <f t="shared" si="0"/>
        <v>-0.36520120958362412</v>
      </c>
      <c r="M7" s="304">
        <f t="shared" si="1"/>
        <v>-1570</v>
      </c>
      <c r="N7" s="300">
        <f>K7/$K$6</f>
        <v>0.72043294614572329</v>
      </c>
      <c r="O7" s="299">
        <v>1314</v>
      </c>
      <c r="P7" s="301">
        <f t="shared" si="2"/>
        <v>-0.51850494686698423</v>
      </c>
      <c r="Q7" s="302">
        <f t="shared" si="3"/>
        <v>-1415</v>
      </c>
      <c r="R7" s="301">
        <f t="shared" ref="R7:R10" si="5">O7/C7-1</f>
        <v>0.14659685863874339</v>
      </c>
      <c r="S7" s="302">
        <f t="shared" ref="S7:S10" si="6">O7-C7</f>
        <v>168</v>
      </c>
      <c r="T7" s="300">
        <f>O7/$O$6</f>
        <v>0.667005076142132</v>
      </c>
      <c r="V7" s="37"/>
      <c r="W7" s="103"/>
      <c r="AE7" s="1" t="s">
        <v>179</v>
      </c>
    </row>
    <row r="8" spans="1:31" s="4" customFormat="1" x14ac:dyDescent="0.25">
      <c r="B8" s="123" t="s">
        <v>64</v>
      </c>
      <c r="C8" s="305">
        <v>514</v>
      </c>
      <c r="D8" s="305">
        <v>0</v>
      </c>
      <c r="E8" s="305">
        <v>1166</v>
      </c>
      <c r="F8" s="306">
        <f t="shared" si="4"/>
        <v>0.26487960018173556</v>
      </c>
      <c r="G8" s="305">
        <v>1856</v>
      </c>
      <c r="H8" s="307">
        <f>IFERROR(G8/E8-1,"-")</f>
        <v>0.59176672384219553</v>
      </c>
      <c r="I8" s="308">
        <f t="shared" ref="I8:I12" si="7">G8-E8</f>
        <v>690</v>
      </c>
      <c r="J8" s="306">
        <f t="shared" ref="J8:J12" si="8">G8/$G$6</f>
        <v>0.32300730943264883</v>
      </c>
      <c r="K8" s="305">
        <v>2121</v>
      </c>
      <c r="L8" s="309">
        <f>IFERROR(K8/G8-1,"-")</f>
        <v>0.14278017241379315</v>
      </c>
      <c r="M8" s="310">
        <f>IF(G8=0,"nd",K8-G8)</f>
        <v>265</v>
      </c>
      <c r="N8" s="311">
        <f t="shared" ref="N8:N12" si="9">K8/$K$6</f>
        <v>0.55992608236536434</v>
      </c>
      <c r="O8" s="305">
        <v>415</v>
      </c>
      <c r="P8" s="309">
        <f>IFERROR(O8/K8-1,"-")</f>
        <v>-0.80433757661480432</v>
      </c>
      <c r="Q8" s="312">
        <f t="shared" si="3"/>
        <v>-1706</v>
      </c>
      <c r="R8" s="309">
        <f>IFERROR(O8/C8-1,"-")</f>
        <v>-0.19260700389105057</v>
      </c>
      <c r="S8" s="312">
        <f t="shared" si="6"/>
        <v>-99</v>
      </c>
      <c r="T8" s="311">
        <f t="shared" ref="T8:T12" si="10">O8/$O$6</f>
        <v>0.21065989847715735</v>
      </c>
      <c r="V8" s="37"/>
      <c r="W8" s="103"/>
      <c r="AE8" s="1"/>
    </row>
    <row r="9" spans="1:31" s="4" customFormat="1" x14ac:dyDescent="0.25">
      <c r="B9" s="123" t="s">
        <v>63</v>
      </c>
      <c r="C9" s="305">
        <v>632</v>
      </c>
      <c r="D9" s="305">
        <v>0</v>
      </c>
      <c r="E9" s="305">
        <v>2461</v>
      </c>
      <c r="F9" s="311">
        <f t="shared" si="4"/>
        <v>0.55906406179009538</v>
      </c>
      <c r="G9" s="305">
        <v>2443</v>
      </c>
      <c r="H9" s="307">
        <f>IFERROR(G9/E9-1,"-")</f>
        <v>-7.3140999593661604E-3</v>
      </c>
      <c r="I9" s="312">
        <f t="shared" si="7"/>
        <v>-18</v>
      </c>
      <c r="J9" s="311">
        <f t="shared" si="8"/>
        <v>0.42516533240515142</v>
      </c>
      <c r="K9" s="305">
        <v>608</v>
      </c>
      <c r="L9" s="309">
        <f>IFERROR(K9/G9-1,"-")</f>
        <v>-0.75112566516577983</v>
      </c>
      <c r="M9" s="310">
        <f>IF(G9=0,"nd",K9-G9)</f>
        <v>-1835</v>
      </c>
      <c r="N9" s="311">
        <f t="shared" si="9"/>
        <v>0.16050686378035903</v>
      </c>
      <c r="O9" s="305">
        <v>899</v>
      </c>
      <c r="P9" s="309">
        <f t="shared" si="2"/>
        <v>0.47861842105263164</v>
      </c>
      <c r="Q9" s="312">
        <f t="shared" si="3"/>
        <v>291</v>
      </c>
      <c r="R9" s="313">
        <f t="shared" si="5"/>
        <v>0.42246835443037978</v>
      </c>
      <c r="S9" s="312">
        <f t="shared" si="6"/>
        <v>267</v>
      </c>
      <c r="T9" s="311">
        <f t="shared" si="10"/>
        <v>0.45634517766497462</v>
      </c>
      <c r="V9" s="37"/>
      <c r="W9" s="103"/>
      <c r="AE9" s="1"/>
    </row>
    <row r="10" spans="1:31" s="4" customFormat="1" x14ac:dyDescent="0.25">
      <c r="B10" s="298" t="s">
        <v>195</v>
      </c>
      <c r="C10" s="314">
        <v>617</v>
      </c>
      <c r="D10" s="314">
        <v>1090</v>
      </c>
      <c r="E10" s="314">
        <v>775</v>
      </c>
      <c r="F10" s="315">
        <f>IFERROR(E10/$E$6,"-")</f>
        <v>0.176056338028169</v>
      </c>
      <c r="G10" s="314">
        <v>1447</v>
      </c>
      <c r="H10" s="303">
        <f>IFERROR(G10/E10-1,"-")</f>
        <v>0.86709677419354847</v>
      </c>
      <c r="I10" s="304">
        <f>IFERROR(G10-E10,"-")</f>
        <v>672</v>
      </c>
      <c r="J10" s="315">
        <f>IFERROR(G10/$G$6,"-")</f>
        <v>0.25182735816219981</v>
      </c>
      <c r="K10" s="314">
        <v>1059</v>
      </c>
      <c r="L10" s="303">
        <f>IFERROR(K10/G10-1,"-")</f>
        <v>-0.26814098134070485</v>
      </c>
      <c r="M10" s="304">
        <f>IFERROR(K10-G10,"-")</f>
        <v>-388</v>
      </c>
      <c r="N10" s="315">
        <f>IFERROR(K10/$K$6,"-")</f>
        <v>0.27956705385427666</v>
      </c>
      <c r="O10" s="314">
        <v>656</v>
      </c>
      <c r="P10" s="303">
        <f>IFERROR(O10/K10-1,"-")</f>
        <v>-0.38054768649669501</v>
      </c>
      <c r="Q10" s="304">
        <f>IFERROR(O10-K10,"-")</f>
        <v>-403</v>
      </c>
      <c r="R10" s="303">
        <f t="shared" si="5"/>
        <v>6.3209076175040568E-2</v>
      </c>
      <c r="S10" s="304">
        <f t="shared" si="6"/>
        <v>39</v>
      </c>
      <c r="T10" s="315">
        <f>IFERROR(O10/$O$6,"-")</f>
        <v>0.332994923857868</v>
      </c>
      <c r="V10" s="37"/>
      <c r="W10" s="103"/>
      <c r="AE10" s="1"/>
    </row>
    <row r="11" spans="1:31" s="4" customFormat="1" hidden="1" x14ac:dyDescent="0.25">
      <c r="B11" s="123" t="s">
        <v>64</v>
      </c>
      <c r="C11" s="305">
        <v>617</v>
      </c>
      <c r="D11" s="305">
        <v>1090</v>
      </c>
      <c r="E11" s="305">
        <v>775</v>
      </c>
      <c r="F11" s="311">
        <f t="shared" si="4"/>
        <v>0.176056338028169</v>
      </c>
      <c r="G11" s="305">
        <v>1447</v>
      </c>
      <c r="H11" s="313">
        <f t="shared" ref="H11:H12" si="11">G11/E11-1</f>
        <v>0.86709677419354847</v>
      </c>
      <c r="I11" s="312">
        <f t="shared" si="7"/>
        <v>672</v>
      </c>
      <c r="J11" s="311">
        <f t="shared" si="8"/>
        <v>0.25182735816219981</v>
      </c>
      <c r="K11" s="305">
        <v>1059</v>
      </c>
      <c r="L11" s="309">
        <f>K11/G11-1</f>
        <v>-0.26814098134070485</v>
      </c>
      <c r="M11" s="312">
        <f t="shared" si="1"/>
        <v>-388</v>
      </c>
      <c r="N11" s="311">
        <f t="shared" si="9"/>
        <v>0.27956705385427666</v>
      </c>
      <c r="O11" s="305">
        <v>0</v>
      </c>
      <c r="P11" s="313">
        <f t="shared" si="2"/>
        <v>-1</v>
      </c>
      <c r="Q11" s="312">
        <f t="shared" si="3"/>
        <v>-1059</v>
      </c>
      <c r="R11" s="313">
        <f t="shared" ref="R11:R12" si="12">O11/D11-1</f>
        <v>-1</v>
      </c>
      <c r="S11" s="312">
        <f t="shared" ref="S11:S12" si="13">O11-D11</f>
        <v>-1090</v>
      </c>
      <c r="T11" s="311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5">
        <v>0</v>
      </c>
      <c r="D12" s="305">
        <v>0</v>
      </c>
      <c r="E12" s="305">
        <v>0</v>
      </c>
      <c r="F12" s="311">
        <f t="shared" si="4"/>
        <v>0</v>
      </c>
      <c r="G12" s="305">
        <v>0</v>
      </c>
      <c r="H12" s="313" t="e">
        <f t="shared" si="11"/>
        <v>#DIV/0!</v>
      </c>
      <c r="I12" s="312">
        <f t="shared" si="7"/>
        <v>0</v>
      </c>
      <c r="J12" s="311">
        <f t="shared" si="8"/>
        <v>0</v>
      </c>
      <c r="K12" s="305">
        <v>0</v>
      </c>
      <c r="L12" s="309" t="e">
        <f t="shared" si="0"/>
        <v>#DIV/0!</v>
      </c>
      <c r="M12" s="312">
        <f t="shared" si="1"/>
        <v>0</v>
      </c>
      <c r="N12" s="311">
        <f t="shared" si="9"/>
        <v>0</v>
      </c>
      <c r="O12" s="305">
        <v>0</v>
      </c>
      <c r="P12" s="313" t="e">
        <f>O12/K12-1</f>
        <v>#DIV/0!</v>
      </c>
      <c r="Q12" s="312">
        <f t="shared" si="3"/>
        <v>0</v>
      </c>
      <c r="R12" s="313" t="e">
        <f t="shared" si="12"/>
        <v>#DIV/0!</v>
      </c>
      <c r="S12" s="312">
        <f t="shared" si="13"/>
        <v>0</v>
      </c>
      <c r="T12" s="311">
        <f t="shared" si="10"/>
        <v>0</v>
      </c>
      <c r="V12" s="37"/>
      <c r="W12" s="103"/>
      <c r="AE12" s="1"/>
    </row>
    <row r="13" spans="1:31" s="4" customFormat="1" ht="7.5" customHeight="1" x14ac:dyDescent="0.25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316"/>
      <c r="M13" s="288"/>
      <c r="N13" s="288"/>
      <c r="O13" s="288"/>
      <c r="P13" s="288"/>
      <c r="Q13" s="288"/>
      <c r="R13" s="288"/>
      <c r="S13" s="288"/>
      <c r="T13" s="288"/>
      <c r="AE13" s="1" t="s">
        <v>184</v>
      </c>
    </row>
    <row r="14" spans="1:31" s="4" customFormat="1" x14ac:dyDescent="0.25">
      <c r="B14" s="202" t="s">
        <v>185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1.314 viajeros 
cuota: 66,7%</v>
      </c>
    </row>
    <row r="20" spans="27:27" x14ac:dyDescent="0.25">
      <c r="AA20" t="str">
        <f>CONCATENATE("Apartamentos: 
",FIXED(O10,0)," viajeros
cuota: ",FIXED(T10*100,1),"%")</f>
        <v>Apartamentos: 
656 viajeros
cuota: 33,3%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2"/>
      <c r="AE40" s="1"/>
    </row>
    <row r="41" spans="2:31" s="4" customFormat="1" ht="18.75" hidden="1" x14ac:dyDescent="0.3">
      <c r="B41" s="276" t="s">
        <v>175</v>
      </c>
      <c r="C41" s="277"/>
      <c r="D41" s="277"/>
      <c r="E41" s="277"/>
      <c r="F41" s="277"/>
      <c r="G41" s="277"/>
      <c r="H41" s="277"/>
      <c r="I41" s="277"/>
      <c r="J41" s="277"/>
      <c r="K41" s="277">
        <v>1824653</v>
      </c>
      <c r="L41" s="277"/>
      <c r="M41" s="277"/>
      <c r="N41" s="278"/>
      <c r="O41" s="277">
        <v>2354005</v>
      </c>
      <c r="P41" s="278"/>
      <c r="Q41" s="278">
        <v>1</v>
      </c>
      <c r="R41" s="278">
        <v>0.2901110512519367</v>
      </c>
      <c r="S41" s="277">
        <v>529352</v>
      </c>
      <c r="T41" s="289"/>
      <c r="AE41" s="1"/>
    </row>
    <row r="42" spans="2:31" ht="18.75" hidden="1" x14ac:dyDescent="0.3">
      <c r="B42" s="276" t="s">
        <v>176</v>
      </c>
      <c r="C42" s="277"/>
      <c r="D42" s="277"/>
      <c r="E42" s="277"/>
      <c r="F42" s="277"/>
      <c r="G42" s="277"/>
      <c r="H42" s="277"/>
      <c r="I42" s="277"/>
      <c r="J42" s="277"/>
      <c r="K42" s="277">
        <v>603938</v>
      </c>
      <c r="L42" s="277"/>
      <c r="M42" s="277"/>
      <c r="N42" s="278">
        <v>1</v>
      </c>
      <c r="O42" s="277">
        <v>936181</v>
      </c>
      <c r="P42" s="278">
        <v>1</v>
      </c>
      <c r="Q42" s="278">
        <v>0.39769711619134201</v>
      </c>
      <c r="R42" s="278">
        <v>0.55012766211101138</v>
      </c>
      <c r="S42" s="277">
        <v>332243</v>
      </c>
      <c r="T42" s="289"/>
      <c r="AE42" s="1" t="s">
        <v>177</v>
      </c>
    </row>
    <row r="43" spans="2:31" ht="15.75" hidden="1" x14ac:dyDescent="0.25">
      <c r="B43" s="279" t="s">
        <v>102</v>
      </c>
      <c r="C43" s="280"/>
      <c r="D43" s="280"/>
      <c r="E43" s="280"/>
      <c r="F43" s="280"/>
      <c r="G43" s="280"/>
      <c r="H43" s="280"/>
      <c r="I43" s="280"/>
      <c r="J43" s="280"/>
      <c r="K43" s="280">
        <v>276550.36166633503</v>
      </c>
      <c r="L43" s="280"/>
      <c r="M43" s="280"/>
      <c r="N43" s="281">
        <v>0.45791184139155844</v>
      </c>
      <c r="O43" s="280">
        <v>430252.45635520399</v>
      </c>
      <c r="P43" s="281">
        <v>0.4595825554622493</v>
      </c>
      <c r="Q43" s="281">
        <v>0.18277465695918402</v>
      </c>
      <c r="R43" s="281">
        <v>0.55578337978930015</v>
      </c>
      <c r="S43" s="280">
        <v>153702.09468886897</v>
      </c>
      <c r="T43" s="290"/>
      <c r="AE43" s="1" t="s">
        <v>178</v>
      </c>
    </row>
    <row r="44" spans="2:31" s="4" customFormat="1" hidden="1" x14ac:dyDescent="0.25">
      <c r="B44" s="282" t="s">
        <v>105</v>
      </c>
      <c r="C44" s="283"/>
      <c r="D44" s="283"/>
      <c r="E44" s="283"/>
      <c r="F44" s="283"/>
      <c r="G44" s="283"/>
      <c r="H44" s="283"/>
      <c r="I44" s="283"/>
      <c r="J44" s="283"/>
      <c r="K44" s="283">
        <v>327387.63833385095</v>
      </c>
      <c r="L44" s="283"/>
      <c r="M44" s="283"/>
      <c r="N44" s="286">
        <v>0.54208815860874948</v>
      </c>
      <c r="O44" s="283">
        <v>505927.5436448183</v>
      </c>
      <c r="P44" s="286">
        <v>0.54041637636826456</v>
      </c>
      <c r="Q44" s="286">
        <v>0.21492203442423372</v>
      </c>
      <c r="R44" s="284">
        <v>0.54534711884540576</v>
      </c>
      <c r="S44" s="285">
        <v>178539.90531096736</v>
      </c>
      <c r="T44" s="292"/>
      <c r="AE44" s="1" t="s">
        <v>179</v>
      </c>
    </row>
    <row r="45" spans="2:31" s="4" customFormat="1" hidden="1" x14ac:dyDescent="0.25">
      <c r="B45" s="287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87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3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5" t="str">
        <f>CONCATENATE("%/s total Tenerife ",RIGHT(F133,4))</f>
        <v>%/s total Tenerife 2023</v>
      </c>
      <c r="J133" s="218">
        <v>2024</v>
      </c>
      <c r="K133" s="295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6" t="s">
        <v>201</v>
      </c>
      <c r="C134" s="280">
        <v>20058</v>
      </c>
      <c r="D134" s="280">
        <v>34195</v>
      </c>
      <c r="E134" s="280">
        <v>19943</v>
      </c>
      <c r="F134" s="280">
        <v>20738</v>
      </c>
      <c r="G134" s="281">
        <f>F134/E134-1</f>
        <v>3.9863611292182632E-2</v>
      </c>
      <c r="H134" s="280">
        <f>F134-E134</f>
        <v>795</v>
      </c>
      <c r="I134" s="281">
        <f>F134/F$134</f>
        <v>1</v>
      </c>
      <c r="J134" s="280">
        <v>18376</v>
      </c>
      <c r="K134" s="281">
        <f>J134/J$134</f>
        <v>1</v>
      </c>
      <c r="L134" s="281">
        <f>J134/F134-1</f>
        <v>-0.1138971935577201</v>
      </c>
      <c r="M134" s="280">
        <f>J134-F134</f>
        <v>-2362</v>
      </c>
      <c r="N134" s="281">
        <f>J134/D134-1</f>
        <v>-0.46261149290831993</v>
      </c>
      <c r="O134" s="280">
        <f>J134-D134</f>
        <v>-15819</v>
      </c>
      <c r="Q134" s="37"/>
      <c r="R134" s="103"/>
      <c r="Z134" s="1" t="s">
        <v>177</v>
      </c>
      <c r="AE134"/>
    </row>
    <row r="135" spans="1:31" s="4" customFormat="1" x14ac:dyDescent="0.25">
      <c r="B135" s="298" t="s">
        <v>194</v>
      </c>
      <c r="C135" s="299">
        <v>16366</v>
      </c>
      <c r="D135" s="299">
        <v>29524</v>
      </c>
      <c r="E135" s="299">
        <v>14679</v>
      </c>
      <c r="F135" s="299">
        <v>14638</v>
      </c>
      <c r="G135" s="303">
        <f>IFERROR(F135/E135-1,"-")</f>
        <v>-2.7931057973976658E-3</v>
      </c>
      <c r="H135" s="299">
        <f t="shared" ref="H135:H138" si="14">F135-E135</f>
        <v>-41</v>
      </c>
      <c r="I135" s="301">
        <f>F135/F$134</f>
        <v>0.70585398784839426</v>
      </c>
      <c r="J135" s="299">
        <v>13022</v>
      </c>
      <c r="K135" s="300">
        <f t="shared" ref="K135:K138" si="15">J135/J$134</f>
        <v>0.70864170657379189</v>
      </c>
      <c r="L135" s="301">
        <f t="shared" ref="L135:L138" si="16">J135/F135-1</f>
        <v>-0.11039759529990434</v>
      </c>
      <c r="M135" s="302">
        <f t="shared" ref="M135:M138" si="17">J135-F135</f>
        <v>-1616</v>
      </c>
      <c r="N135" s="300">
        <f t="shared" ref="N135:N138" si="18">J135/D135-1</f>
        <v>-0.55893510364449261</v>
      </c>
      <c r="O135" s="299">
        <f t="shared" ref="O135:O138" si="19">J135-D135</f>
        <v>-16502</v>
      </c>
      <c r="Q135" s="37"/>
      <c r="R135" s="103"/>
      <c r="Z135" s="1" t="s">
        <v>179</v>
      </c>
    </row>
    <row r="136" spans="1:31" s="4" customFormat="1" x14ac:dyDescent="0.25">
      <c r="B136" s="123" t="s">
        <v>64</v>
      </c>
      <c r="C136" s="305">
        <v>0</v>
      </c>
      <c r="D136" s="305">
        <v>9339</v>
      </c>
      <c r="E136" s="305">
        <v>5415</v>
      </c>
      <c r="F136" s="305">
        <v>7999</v>
      </c>
      <c r="G136" s="309">
        <f t="shared" ref="G136:G138" si="20">IFERROR(F136/E136-1,"-")</f>
        <v>0.47719298245614028</v>
      </c>
      <c r="H136" s="305">
        <f t="shared" si="14"/>
        <v>2584</v>
      </c>
      <c r="I136" s="313">
        <f t="shared" ref="I136:I138" si="21">F136/F$134</f>
        <v>0.3857170411804417</v>
      </c>
      <c r="J136" s="305">
        <v>6701</v>
      </c>
      <c r="K136" s="311">
        <f t="shared" si="15"/>
        <v>0.364660426643448</v>
      </c>
      <c r="L136" s="313">
        <f t="shared" si="16"/>
        <v>-0.16227028378547315</v>
      </c>
      <c r="M136" s="312">
        <f t="shared" si="17"/>
        <v>-1298</v>
      </c>
      <c r="N136" s="311">
        <f t="shared" si="18"/>
        <v>-0.28247135667630363</v>
      </c>
      <c r="O136" s="305">
        <f t="shared" si="19"/>
        <v>-2638</v>
      </c>
      <c r="Q136" s="37"/>
      <c r="R136" s="103"/>
      <c r="Z136" s="1"/>
    </row>
    <row r="137" spans="1:31" s="4" customFormat="1" x14ac:dyDescent="0.25">
      <c r="B137" s="123" t="s">
        <v>63</v>
      </c>
      <c r="C137" s="305">
        <v>0</v>
      </c>
      <c r="D137" s="305">
        <v>20185</v>
      </c>
      <c r="E137" s="305">
        <v>9264</v>
      </c>
      <c r="F137" s="305">
        <v>6639</v>
      </c>
      <c r="G137" s="307">
        <f t="shared" si="20"/>
        <v>-0.28335492227979275</v>
      </c>
      <c r="H137" s="305">
        <f t="shared" si="14"/>
        <v>-2625</v>
      </c>
      <c r="I137" s="317">
        <f t="shared" si="21"/>
        <v>0.32013694666795256</v>
      </c>
      <c r="J137" s="305">
        <v>6321</v>
      </c>
      <c r="K137" s="311">
        <f t="shared" si="15"/>
        <v>0.34398127993034394</v>
      </c>
      <c r="L137" s="313">
        <f t="shared" si="16"/>
        <v>-4.7898779936737412E-2</v>
      </c>
      <c r="M137" s="312">
        <f t="shared" si="17"/>
        <v>-318</v>
      </c>
      <c r="N137" s="311">
        <f t="shared" si="18"/>
        <v>-0.68684666831805796</v>
      </c>
      <c r="O137" s="305">
        <f t="shared" si="19"/>
        <v>-13864</v>
      </c>
      <c r="Q137" s="37"/>
      <c r="R137" s="103"/>
      <c r="Z137" s="1"/>
    </row>
    <row r="138" spans="1:31" s="4" customFormat="1" x14ac:dyDescent="0.25">
      <c r="B138" s="298" t="s">
        <v>195</v>
      </c>
      <c r="C138" s="299">
        <v>3692</v>
      </c>
      <c r="D138" s="299">
        <v>4671</v>
      </c>
      <c r="E138" s="299">
        <v>5264</v>
      </c>
      <c r="F138" s="299">
        <v>6100</v>
      </c>
      <c r="G138" s="303">
        <f t="shared" si="20"/>
        <v>0.15881458966565343</v>
      </c>
      <c r="H138" s="299">
        <f t="shared" si="14"/>
        <v>836</v>
      </c>
      <c r="I138" s="301">
        <f t="shared" si="21"/>
        <v>0.29414601215160574</v>
      </c>
      <c r="J138" s="299">
        <v>5354</v>
      </c>
      <c r="K138" s="300">
        <f t="shared" si="15"/>
        <v>0.29135829342620811</v>
      </c>
      <c r="L138" s="301">
        <f t="shared" si="16"/>
        <v>-0.12229508196721306</v>
      </c>
      <c r="M138" s="302">
        <f t="shared" si="17"/>
        <v>-746</v>
      </c>
      <c r="N138" s="300">
        <f t="shared" si="18"/>
        <v>0.14622136587454504</v>
      </c>
      <c r="O138" s="299">
        <f t="shared" si="19"/>
        <v>683</v>
      </c>
      <c r="Q138" s="37"/>
      <c r="R138" s="103"/>
      <c r="Z138" s="1"/>
    </row>
    <row r="139" spans="1:31" s="4" customFormat="1" ht="7.5" customHeight="1" x14ac:dyDescent="0.2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1125-E890-45F2-909A-ECB9015D0E4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204</v>
      </c>
      <c r="C6" s="296">
        <v>140270</v>
      </c>
      <c r="D6" s="296">
        <v>130748</v>
      </c>
      <c r="E6" s="296">
        <v>250871</v>
      </c>
      <c r="F6" s="297">
        <f>E6/$E$6</f>
        <v>1</v>
      </c>
      <c r="G6" s="296">
        <v>282545</v>
      </c>
      <c r="H6" s="297">
        <f>G6/E6-1</f>
        <v>0.12625612366515071</v>
      </c>
      <c r="I6" s="296">
        <f>G6-E6</f>
        <v>31674</v>
      </c>
      <c r="J6" s="297">
        <f>G6/$G$6</f>
        <v>1</v>
      </c>
      <c r="K6" s="296">
        <v>261693</v>
      </c>
      <c r="L6" s="297">
        <f>K6/G6-1</f>
        <v>-7.3800633527402737E-2</v>
      </c>
      <c r="M6" s="296">
        <f>K6-G6</f>
        <v>-20852</v>
      </c>
      <c r="N6" s="297">
        <f>K6/$K$6</f>
        <v>1</v>
      </c>
      <c r="O6" s="296">
        <v>267315</v>
      </c>
      <c r="P6" s="297">
        <f>O6/K6-1</f>
        <v>2.1483188316080204E-2</v>
      </c>
      <c r="Q6" s="296">
        <f>O6-K6</f>
        <v>5622</v>
      </c>
      <c r="R6" s="297">
        <f>IFERROR(O6/C6-1,"-")</f>
        <v>0.90571754473515353</v>
      </c>
      <c r="S6" s="296">
        <f>O6-C6</f>
        <v>127045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87" t="s">
        <v>46</v>
      </c>
      <c r="C7" s="305">
        <v>20277</v>
      </c>
      <c r="D7" s="305">
        <v>45464</v>
      </c>
      <c r="E7" s="305">
        <v>44639</v>
      </c>
      <c r="F7" s="311">
        <f t="shared" ref="F7:F16" si="0">E7/$E$6</f>
        <v>0.17793607072957815</v>
      </c>
      <c r="G7" s="305">
        <v>42026</v>
      </c>
      <c r="H7" s="313">
        <f>G7/E7-1</f>
        <v>-5.8536257532650793E-2</v>
      </c>
      <c r="I7" s="312">
        <f>G7-E7</f>
        <v>-2613</v>
      </c>
      <c r="J7" s="311">
        <f>G7/$G$6</f>
        <v>0.14874090852784513</v>
      </c>
      <c r="K7" s="305">
        <v>34651</v>
      </c>
      <c r="L7" s="313">
        <f>K7/G7-1</f>
        <v>-0.17548660353114742</v>
      </c>
      <c r="M7" s="312">
        <f>K7-G7</f>
        <v>-7375</v>
      </c>
      <c r="N7" s="311">
        <f>K7/$K$6</f>
        <v>0.13241087839567739</v>
      </c>
      <c r="O7" s="305">
        <v>32343</v>
      </c>
      <c r="P7" s="313">
        <f>O7/K7-1</f>
        <v>-6.6607024328302233E-2</v>
      </c>
      <c r="Q7" s="312">
        <f>O7-K7</f>
        <v>-2308</v>
      </c>
      <c r="R7" s="313">
        <f t="shared" ref="R7:R16" si="1">IFERROR(O7/C7-1,"-")</f>
        <v>0.59505844059772151</v>
      </c>
      <c r="S7" s="312">
        <f t="shared" ref="S7:S16" si="2">O7-C7</f>
        <v>12066</v>
      </c>
      <c r="T7" s="311">
        <f>O7/$O$6</f>
        <v>0.12099208798608384</v>
      </c>
      <c r="V7" s="37"/>
      <c r="W7" s="103"/>
      <c r="AE7" s="1" t="s">
        <v>179</v>
      </c>
    </row>
    <row r="8" spans="1:31" s="4" customFormat="1" x14ac:dyDescent="0.25">
      <c r="B8" s="287" t="s">
        <v>47</v>
      </c>
      <c r="C8" s="305">
        <v>13953</v>
      </c>
      <c r="D8" s="305">
        <v>14521</v>
      </c>
      <c r="E8" s="305">
        <v>29136</v>
      </c>
      <c r="F8" s="311">
        <f t="shared" si="0"/>
        <v>0.11613937043340999</v>
      </c>
      <c r="G8" s="305">
        <v>28866</v>
      </c>
      <c r="H8" s="313">
        <f t="shared" ref="H8:H16" si="3">G8/E8-1</f>
        <v>-9.2668863261944345E-3</v>
      </c>
      <c r="I8" s="312">
        <f t="shared" ref="I8:I16" si="4">G8-E8</f>
        <v>-270</v>
      </c>
      <c r="J8" s="311">
        <f t="shared" ref="J8:J16" si="5">G8/$G$6</f>
        <v>0.1021642570210055</v>
      </c>
      <c r="K8" s="305">
        <v>26309</v>
      </c>
      <c r="L8" s="313">
        <f t="shared" ref="L8:L16" si="6">K8/G8-1</f>
        <v>-8.8581722441626876E-2</v>
      </c>
      <c r="M8" s="312">
        <f t="shared" ref="M8:M16" si="7">K8-G8</f>
        <v>-2557</v>
      </c>
      <c r="N8" s="311">
        <f t="shared" ref="N8:N16" si="8">K8/$K$6</f>
        <v>0.10053383162713561</v>
      </c>
      <c r="O8" s="305">
        <v>29571</v>
      </c>
      <c r="P8" s="313">
        <f t="shared" ref="P8:P16" si="9">O8/K8-1</f>
        <v>0.1239879889011366</v>
      </c>
      <c r="Q8" s="312">
        <f t="shared" ref="Q8:Q16" si="10">O8-K8</f>
        <v>3262</v>
      </c>
      <c r="R8" s="313">
        <f t="shared" si="1"/>
        <v>1.1193291765211781</v>
      </c>
      <c r="S8" s="312">
        <f t="shared" si="2"/>
        <v>15618</v>
      </c>
      <c r="T8" s="311">
        <f t="shared" ref="T8:T16" si="11">O8/$O$6</f>
        <v>0.11062229953425734</v>
      </c>
      <c r="V8" s="37"/>
      <c r="W8" s="103"/>
      <c r="AE8" s="1"/>
    </row>
    <row r="9" spans="1:31" s="4" customFormat="1" x14ac:dyDescent="0.25">
      <c r="B9" s="287" t="s">
        <v>48</v>
      </c>
      <c r="C9" s="305">
        <v>1123</v>
      </c>
      <c r="D9" s="305">
        <v>461</v>
      </c>
      <c r="E9" s="305">
        <v>991</v>
      </c>
      <c r="F9" s="306">
        <f t="shared" si="0"/>
        <v>3.9502373729924942E-3</v>
      </c>
      <c r="G9" s="305">
        <v>8564</v>
      </c>
      <c r="H9" s="317">
        <f t="shared" si="3"/>
        <v>7.6417759838546928</v>
      </c>
      <c r="I9" s="308">
        <f t="shared" si="4"/>
        <v>7573</v>
      </c>
      <c r="J9" s="306">
        <f t="shared" si="5"/>
        <v>3.0310216071776176E-2</v>
      </c>
      <c r="K9" s="305">
        <v>5029</v>
      </c>
      <c r="L9" s="313">
        <f t="shared" si="6"/>
        <v>-0.41277440448388603</v>
      </c>
      <c r="M9" s="312">
        <f t="shared" si="7"/>
        <v>-3535</v>
      </c>
      <c r="N9" s="311">
        <f t="shared" si="8"/>
        <v>1.9217174322584095E-2</v>
      </c>
      <c r="O9" s="305">
        <v>2911</v>
      </c>
      <c r="P9" s="313">
        <f t="shared" si="9"/>
        <v>-0.42115728773115924</v>
      </c>
      <c r="Q9" s="312">
        <f t="shared" si="10"/>
        <v>-2118</v>
      </c>
      <c r="R9" s="313">
        <f t="shared" si="1"/>
        <v>1.5921638468388246</v>
      </c>
      <c r="S9" s="312">
        <f t="shared" si="2"/>
        <v>1788</v>
      </c>
      <c r="T9" s="311">
        <f t="shared" si="11"/>
        <v>1.0889774236387782E-2</v>
      </c>
      <c r="V9" s="37"/>
      <c r="W9" s="103"/>
      <c r="AE9" s="1"/>
    </row>
    <row r="10" spans="1:31" s="4" customFormat="1" x14ac:dyDescent="0.25">
      <c r="B10" s="287" t="s">
        <v>50</v>
      </c>
      <c r="C10" s="305">
        <v>47060</v>
      </c>
      <c r="D10" s="305">
        <v>12719</v>
      </c>
      <c r="E10" s="305">
        <v>83962</v>
      </c>
      <c r="F10" s="311">
        <f t="shared" si="0"/>
        <v>0.33468196802340644</v>
      </c>
      <c r="G10" s="305">
        <v>92403</v>
      </c>
      <c r="H10" s="313">
        <f t="shared" si="3"/>
        <v>0.1005335747123699</v>
      </c>
      <c r="I10" s="312">
        <f t="shared" si="4"/>
        <v>8441</v>
      </c>
      <c r="J10" s="311">
        <f t="shared" si="5"/>
        <v>0.32703817091082837</v>
      </c>
      <c r="K10" s="305">
        <v>90657</v>
      </c>
      <c r="L10" s="313">
        <f t="shared" si="6"/>
        <v>-1.8895490406155679E-2</v>
      </c>
      <c r="M10" s="312">
        <f t="shared" si="7"/>
        <v>-1746</v>
      </c>
      <c r="N10" s="311">
        <f t="shared" si="8"/>
        <v>0.34642500945764693</v>
      </c>
      <c r="O10" s="305">
        <v>98066</v>
      </c>
      <c r="P10" s="313">
        <f t="shared" si="9"/>
        <v>8.1725625158564741E-2</v>
      </c>
      <c r="Q10" s="312">
        <f t="shared" si="10"/>
        <v>7409</v>
      </c>
      <c r="R10" s="313">
        <f t="shared" si="1"/>
        <v>1.0838504037399064</v>
      </c>
      <c r="S10" s="312">
        <f t="shared" si="2"/>
        <v>51006</v>
      </c>
      <c r="T10" s="311">
        <f>O10/$O$6</f>
        <v>0.36685558236537419</v>
      </c>
      <c r="V10" s="37"/>
      <c r="W10" s="103"/>
      <c r="AE10" s="1"/>
    </row>
    <row r="11" spans="1:31" s="4" customFormat="1" x14ac:dyDescent="0.25">
      <c r="B11" s="287" t="s">
        <v>52</v>
      </c>
      <c r="C11" s="305">
        <v>7208</v>
      </c>
      <c r="D11" s="305">
        <v>7891</v>
      </c>
      <c r="E11" s="305">
        <v>11080</v>
      </c>
      <c r="F11" s="306">
        <f t="shared" si="0"/>
        <v>4.4166125219734446E-2</v>
      </c>
      <c r="G11" s="305">
        <v>15306</v>
      </c>
      <c r="H11" s="317">
        <f t="shared" si="3"/>
        <v>0.38140794223826724</v>
      </c>
      <c r="I11" s="308">
        <f t="shared" si="4"/>
        <v>4226</v>
      </c>
      <c r="J11" s="306">
        <f t="shared" si="5"/>
        <v>5.4171901820948873E-2</v>
      </c>
      <c r="K11" s="305">
        <v>11583</v>
      </c>
      <c r="L11" s="313">
        <f t="shared" si="6"/>
        <v>-0.24323794590356718</v>
      </c>
      <c r="M11" s="312">
        <f t="shared" si="7"/>
        <v>-3723</v>
      </c>
      <c r="N11" s="311">
        <f t="shared" si="8"/>
        <v>4.4261787667228394E-2</v>
      </c>
      <c r="O11" s="305">
        <v>13516</v>
      </c>
      <c r="P11" s="313">
        <f t="shared" si="9"/>
        <v>0.16688250021583362</v>
      </c>
      <c r="Q11" s="312">
        <f t="shared" si="10"/>
        <v>1933</v>
      </c>
      <c r="R11" s="313">
        <f t="shared" si="1"/>
        <v>0.87513873473917858</v>
      </c>
      <c r="S11" s="312">
        <f t="shared" si="2"/>
        <v>6308</v>
      </c>
      <c r="T11" s="311">
        <f t="shared" si="11"/>
        <v>5.0562070964966427E-2</v>
      </c>
      <c r="V11" s="37"/>
      <c r="W11" s="103"/>
      <c r="AE11" s="1"/>
    </row>
    <row r="12" spans="1:31" s="4" customFormat="1" x14ac:dyDescent="0.25">
      <c r="B12" s="287" t="s">
        <v>53</v>
      </c>
      <c r="C12" s="305">
        <v>26940</v>
      </c>
      <c r="D12" s="305">
        <v>20071</v>
      </c>
      <c r="E12" s="305">
        <v>37846</v>
      </c>
      <c r="F12" s="311">
        <f t="shared" si="0"/>
        <v>0.15085840930199185</v>
      </c>
      <c r="G12" s="305">
        <v>50185</v>
      </c>
      <c r="H12" s="313">
        <f t="shared" si="3"/>
        <v>0.32603181313745178</v>
      </c>
      <c r="I12" s="312">
        <f t="shared" si="4"/>
        <v>12339</v>
      </c>
      <c r="J12" s="311">
        <f t="shared" si="5"/>
        <v>0.17761772461023909</v>
      </c>
      <c r="K12" s="305">
        <v>48415</v>
      </c>
      <c r="L12" s="313">
        <f t="shared" si="6"/>
        <v>-3.5269502839493927E-2</v>
      </c>
      <c r="M12" s="312">
        <f t="shared" si="7"/>
        <v>-1770</v>
      </c>
      <c r="N12" s="311">
        <f t="shared" si="8"/>
        <v>0.18500685918232432</v>
      </c>
      <c r="O12" s="305">
        <v>53914</v>
      </c>
      <c r="P12" s="313">
        <f t="shared" si="9"/>
        <v>0.1135805019105649</v>
      </c>
      <c r="Q12" s="312">
        <f t="shared" si="10"/>
        <v>5499</v>
      </c>
      <c r="R12" s="313">
        <f t="shared" si="1"/>
        <v>1.0012620638455827</v>
      </c>
      <c r="S12" s="312">
        <f t="shared" si="2"/>
        <v>26974</v>
      </c>
      <c r="T12" s="311">
        <f t="shared" si="11"/>
        <v>0.20168714812113051</v>
      </c>
      <c r="V12" s="37"/>
      <c r="W12" s="103"/>
      <c r="AE12" s="1"/>
    </row>
    <row r="13" spans="1:31" s="4" customFormat="1" x14ac:dyDescent="0.25">
      <c r="B13" s="287" t="s">
        <v>51</v>
      </c>
      <c r="C13" s="305">
        <v>7454</v>
      </c>
      <c r="D13" s="305">
        <v>3772</v>
      </c>
      <c r="E13" s="305">
        <v>9332</v>
      </c>
      <c r="F13" s="306">
        <f t="shared" si="0"/>
        <v>3.7198400771711361E-2</v>
      </c>
      <c r="G13" s="305">
        <v>13085</v>
      </c>
      <c r="H13" s="317">
        <f t="shared" si="3"/>
        <v>0.40216459494213463</v>
      </c>
      <c r="I13" s="308">
        <f t="shared" si="4"/>
        <v>3753</v>
      </c>
      <c r="J13" s="306">
        <f t="shared" si="5"/>
        <v>4.6311207064361426E-2</v>
      </c>
      <c r="K13" s="305">
        <v>10252</v>
      </c>
      <c r="L13" s="313">
        <f t="shared" si="6"/>
        <v>-0.21650745128009175</v>
      </c>
      <c r="M13" s="312">
        <f t="shared" si="7"/>
        <v>-2833</v>
      </c>
      <c r="N13" s="311">
        <f t="shared" si="8"/>
        <v>3.9175675314204045E-2</v>
      </c>
      <c r="O13" s="305">
        <v>10010</v>
      </c>
      <c r="P13" s="313">
        <f t="shared" si="9"/>
        <v>-2.3605150214592308E-2</v>
      </c>
      <c r="Q13" s="312">
        <f t="shared" si="10"/>
        <v>-242</v>
      </c>
      <c r="R13" s="313">
        <f t="shared" si="1"/>
        <v>0.34290313925409177</v>
      </c>
      <c r="S13" s="312">
        <f t="shared" si="2"/>
        <v>2556</v>
      </c>
      <c r="T13" s="311">
        <f t="shared" si="11"/>
        <v>3.7446458298262347E-2</v>
      </c>
      <c r="V13" s="37"/>
      <c r="W13" s="103"/>
      <c r="AE13" s="1"/>
    </row>
    <row r="14" spans="1:31" s="4" customFormat="1" x14ac:dyDescent="0.25">
      <c r="B14" s="287" t="s">
        <v>54</v>
      </c>
      <c r="C14" s="305">
        <v>2629</v>
      </c>
      <c r="D14" s="305">
        <v>13596</v>
      </c>
      <c r="E14" s="305">
        <v>6661</v>
      </c>
      <c r="F14" s="311">
        <f t="shared" si="0"/>
        <v>2.6551494592838551E-2</v>
      </c>
      <c r="G14" s="305">
        <v>8562</v>
      </c>
      <c r="H14" s="313">
        <f t="shared" si="3"/>
        <v>0.28539258369614173</v>
      </c>
      <c r="I14" s="312">
        <f t="shared" si="4"/>
        <v>1901</v>
      </c>
      <c r="J14" s="311">
        <f t="shared" si="5"/>
        <v>3.0303137553310093E-2</v>
      </c>
      <c r="K14" s="305">
        <v>6098</v>
      </c>
      <c r="L14" s="313">
        <f t="shared" si="6"/>
        <v>-0.28778322821770619</v>
      </c>
      <c r="M14" s="312">
        <f t="shared" si="7"/>
        <v>-2464</v>
      </c>
      <c r="N14" s="311">
        <f t="shared" si="8"/>
        <v>2.3302113545261051E-2</v>
      </c>
      <c r="O14" s="305">
        <v>4700</v>
      </c>
      <c r="P14" s="313">
        <f t="shared" si="9"/>
        <v>-0.22925549360446051</v>
      </c>
      <c r="Q14" s="312">
        <f t="shared" si="10"/>
        <v>-1398</v>
      </c>
      <c r="R14" s="313">
        <f t="shared" si="1"/>
        <v>0.78775199695701792</v>
      </c>
      <c r="S14" s="312">
        <f t="shared" si="2"/>
        <v>2071</v>
      </c>
      <c r="T14" s="311">
        <f t="shared" si="11"/>
        <v>1.7582253147036268E-2</v>
      </c>
      <c r="V14" s="37"/>
      <c r="W14" s="103"/>
      <c r="AE14" s="1"/>
    </row>
    <row r="15" spans="1:31" s="4" customFormat="1" x14ac:dyDescent="0.25">
      <c r="B15" s="287" t="s">
        <v>49</v>
      </c>
      <c r="C15" s="305">
        <v>5545</v>
      </c>
      <c r="D15" s="305">
        <v>4371</v>
      </c>
      <c r="E15" s="305">
        <v>9383</v>
      </c>
      <c r="F15" s="306">
        <f t="shared" si="0"/>
        <v>3.7401692503318436E-2</v>
      </c>
      <c r="G15" s="305">
        <v>6094</v>
      </c>
      <c r="H15" s="317">
        <f t="shared" si="3"/>
        <v>-0.35052754982415002</v>
      </c>
      <c r="I15" s="308">
        <f t="shared" si="4"/>
        <v>-3289</v>
      </c>
      <c r="J15" s="306">
        <f t="shared" si="5"/>
        <v>2.1568245766161141E-2</v>
      </c>
      <c r="K15" s="305">
        <v>12035</v>
      </c>
      <c r="L15" s="313">
        <f t="shared" si="6"/>
        <v>0.97489333770922215</v>
      </c>
      <c r="M15" s="312">
        <f t="shared" si="7"/>
        <v>5941</v>
      </c>
      <c r="N15" s="311">
        <f t="shared" si="8"/>
        <v>4.5989002380652136E-2</v>
      </c>
      <c r="O15" s="305">
        <v>8102</v>
      </c>
      <c r="P15" s="313">
        <f t="shared" si="9"/>
        <v>-0.32679684254258412</v>
      </c>
      <c r="Q15" s="312">
        <f t="shared" si="10"/>
        <v>-3933</v>
      </c>
      <c r="R15" s="313">
        <f t="shared" si="1"/>
        <v>0.46113615870153302</v>
      </c>
      <c r="S15" s="312">
        <f t="shared" si="2"/>
        <v>2557</v>
      </c>
      <c r="T15" s="311">
        <f t="shared" si="11"/>
        <v>3.0308811701550604E-2</v>
      </c>
      <c r="V15" s="37"/>
      <c r="W15" s="103"/>
      <c r="AE15" s="1"/>
    </row>
    <row r="16" spans="1:31" s="4" customFormat="1" x14ac:dyDescent="0.25">
      <c r="B16" s="287" t="s">
        <v>205</v>
      </c>
      <c r="C16" s="305">
        <f>C6-SUM(C7:C15)</f>
        <v>8081</v>
      </c>
      <c r="D16" s="305">
        <f>D6-SUM(D7:D15)</f>
        <v>7882</v>
      </c>
      <c r="E16" s="305">
        <f>E6-SUM(E7:E15)</f>
        <v>17841</v>
      </c>
      <c r="F16" s="311">
        <f t="shared" si="0"/>
        <v>7.1116231051018247E-2</v>
      </c>
      <c r="G16" s="305">
        <f>G6-SUM(G7:G15)</f>
        <v>17454</v>
      </c>
      <c r="H16" s="313">
        <f t="shared" si="3"/>
        <v>-2.1691609214730123E-2</v>
      </c>
      <c r="I16" s="312">
        <f t="shared" si="4"/>
        <v>-387</v>
      </c>
      <c r="J16" s="311">
        <f t="shared" si="5"/>
        <v>6.177423065352422E-2</v>
      </c>
      <c r="K16" s="305">
        <f>K6-SUM(K7:K15)</f>
        <v>16664</v>
      </c>
      <c r="L16" s="313">
        <f t="shared" si="6"/>
        <v>-4.5261831098888483E-2</v>
      </c>
      <c r="M16" s="312">
        <f t="shared" si="7"/>
        <v>-790</v>
      </c>
      <c r="N16" s="311">
        <f t="shared" si="8"/>
        <v>6.367766810728602E-2</v>
      </c>
      <c r="O16" s="305">
        <f>O6-SUM(O7:O15)</f>
        <v>14182</v>
      </c>
      <c r="P16" s="313">
        <f t="shared" si="9"/>
        <v>-0.14894383101296205</v>
      </c>
      <c r="Q16" s="312">
        <f t="shared" si="10"/>
        <v>-2482</v>
      </c>
      <c r="R16" s="313">
        <f t="shared" si="1"/>
        <v>0.75498081920554383</v>
      </c>
      <c r="S16" s="312">
        <f t="shared" si="2"/>
        <v>6101</v>
      </c>
      <c r="T16" s="311">
        <f t="shared" si="11"/>
        <v>5.3053513644950714E-2</v>
      </c>
      <c r="V16" s="37"/>
      <c r="W16" s="103"/>
      <c r="AE16" s="1"/>
    </row>
    <row r="17" spans="2:31" s="4" customFormat="1" ht="7.5" customHeight="1" x14ac:dyDescent="0.25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AE17" s="1" t="s">
        <v>184</v>
      </c>
    </row>
    <row r="18" spans="2:31" s="4" customFormat="1" x14ac:dyDescent="0.25">
      <c r="B18" s="202" t="s">
        <v>185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2"/>
      <c r="AE44" s="1"/>
    </row>
    <row r="45" spans="2:31" s="4" customFormat="1" ht="18.75" hidden="1" x14ac:dyDescent="0.3">
      <c r="B45" s="276" t="s">
        <v>175</v>
      </c>
      <c r="C45" s="277"/>
      <c r="D45" s="277"/>
      <c r="E45" s="277"/>
      <c r="F45" s="277"/>
      <c r="G45" s="277"/>
      <c r="H45" s="277"/>
      <c r="I45" s="277"/>
      <c r="J45" s="277"/>
      <c r="K45" s="277">
        <v>1824653</v>
      </c>
      <c r="L45" s="277"/>
      <c r="M45" s="277"/>
      <c r="N45" s="278"/>
      <c r="O45" s="277">
        <v>2354005</v>
      </c>
      <c r="P45" s="278"/>
      <c r="Q45" s="278">
        <v>1</v>
      </c>
      <c r="R45" s="278">
        <v>0.2901110512519367</v>
      </c>
      <c r="S45" s="277">
        <v>529352</v>
      </c>
      <c r="T45" s="289"/>
      <c r="AE45" s="1"/>
    </row>
    <row r="46" spans="2:31" ht="18.75" hidden="1" x14ac:dyDescent="0.3">
      <c r="B46" s="276" t="s">
        <v>176</v>
      </c>
      <c r="C46" s="277"/>
      <c r="D46" s="277"/>
      <c r="E46" s="277"/>
      <c r="F46" s="277"/>
      <c r="G46" s="277"/>
      <c r="H46" s="277"/>
      <c r="I46" s="277"/>
      <c r="J46" s="277"/>
      <c r="K46" s="277">
        <v>603938</v>
      </c>
      <c r="L46" s="277"/>
      <c r="M46" s="277"/>
      <c r="N46" s="278">
        <v>1</v>
      </c>
      <c r="O46" s="277">
        <v>936181</v>
      </c>
      <c r="P46" s="278">
        <v>1</v>
      </c>
      <c r="Q46" s="278">
        <v>0.39769711619134201</v>
      </c>
      <c r="R46" s="278">
        <v>0.55012766211101138</v>
      </c>
      <c r="S46" s="277">
        <v>332243</v>
      </c>
      <c r="T46" s="289"/>
      <c r="AE46" s="1" t="s">
        <v>177</v>
      </c>
    </row>
    <row r="47" spans="2:31" ht="15.75" hidden="1" x14ac:dyDescent="0.25">
      <c r="B47" s="279" t="s">
        <v>102</v>
      </c>
      <c r="C47" s="280"/>
      <c r="D47" s="280"/>
      <c r="E47" s="280"/>
      <c r="F47" s="280"/>
      <c r="G47" s="280"/>
      <c r="H47" s="280"/>
      <c r="I47" s="280"/>
      <c r="J47" s="280"/>
      <c r="K47" s="280">
        <v>276550.36166633503</v>
      </c>
      <c r="L47" s="280"/>
      <c r="M47" s="280"/>
      <c r="N47" s="281">
        <v>0.45791184139155844</v>
      </c>
      <c r="O47" s="280">
        <v>430252.45635520399</v>
      </c>
      <c r="P47" s="281">
        <v>0.4595825554622493</v>
      </c>
      <c r="Q47" s="281">
        <v>0.18277465695918402</v>
      </c>
      <c r="R47" s="281">
        <v>0.55578337978930015</v>
      </c>
      <c r="S47" s="280">
        <v>153702.09468886897</v>
      </c>
      <c r="T47" s="290"/>
      <c r="AE47" s="1" t="s">
        <v>178</v>
      </c>
    </row>
    <row r="48" spans="2:31" s="4" customFormat="1" hidden="1" x14ac:dyDescent="0.25">
      <c r="B48" s="282" t="s">
        <v>105</v>
      </c>
      <c r="C48" s="283"/>
      <c r="D48" s="283"/>
      <c r="E48" s="283"/>
      <c r="F48" s="283"/>
      <c r="G48" s="283"/>
      <c r="H48" s="283"/>
      <c r="I48" s="283"/>
      <c r="J48" s="283"/>
      <c r="K48" s="283">
        <v>327387.63833385095</v>
      </c>
      <c r="L48" s="283"/>
      <c r="M48" s="283"/>
      <c r="N48" s="286">
        <v>0.54208815860874948</v>
      </c>
      <c r="O48" s="283">
        <v>505927.5436448183</v>
      </c>
      <c r="P48" s="286">
        <v>0.54041637636826456</v>
      </c>
      <c r="Q48" s="286">
        <v>0.21492203442423372</v>
      </c>
      <c r="R48" s="284">
        <v>0.54534711884540576</v>
      </c>
      <c r="S48" s="285">
        <v>178539.90531096736</v>
      </c>
      <c r="T48" s="292"/>
      <c r="AE48" s="1" t="s">
        <v>179</v>
      </c>
    </row>
    <row r="49" spans="2:31" s="4" customFormat="1" hidden="1" x14ac:dyDescent="0.25">
      <c r="B49" s="287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87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3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6" t="s">
        <v>204</v>
      </c>
      <c r="C136" s="280">
        <v>456683</v>
      </c>
      <c r="D136" s="280">
        <v>800301</v>
      </c>
      <c r="E136" s="280">
        <v>1016781</v>
      </c>
      <c r="F136" s="280">
        <v>1041269</v>
      </c>
      <c r="G136" s="281">
        <f>F136/E136-1</f>
        <v>2.4083848931087504E-2</v>
      </c>
      <c r="H136" s="280">
        <f>F136-E136</f>
        <v>24488</v>
      </c>
      <c r="I136" s="281">
        <f>F136/F$136</f>
        <v>1</v>
      </c>
      <c r="J136" s="280">
        <v>1058434</v>
      </c>
      <c r="K136" s="281">
        <f>H136/H$136</f>
        <v>1</v>
      </c>
      <c r="L136" s="281">
        <f>J136/F136-1</f>
        <v>1.6484693196474609E-2</v>
      </c>
      <c r="M136" s="280">
        <f>J136-F136</f>
        <v>17165</v>
      </c>
      <c r="N136" s="281">
        <f>J136/C136-1</f>
        <v>1.3176557918731375</v>
      </c>
      <c r="O136" s="280">
        <f>J136-C136</f>
        <v>601751</v>
      </c>
      <c r="Q136" s="37"/>
      <c r="R136" s="103"/>
      <c r="Z136" s="1" t="s">
        <v>177</v>
      </c>
      <c r="AE136"/>
    </row>
    <row r="137" spans="1:31" s="4" customFormat="1" x14ac:dyDescent="0.25">
      <c r="B137" s="287" t="s">
        <v>46</v>
      </c>
      <c r="C137" s="305">
        <v>117997</v>
      </c>
      <c r="D137" s="305">
        <v>247584</v>
      </c>
      <c r="E137" s="305">
        <v>207208</v>
      </c>
      <c r="F137" s="305">
        <v>181512</v>
      </c>
      <c r="G137" s="311">
        <f t="shared" ref="G137:G146" si="12">F137/E137-1</f>
        <v>-0.12401065595922933</v>
      </c>
      <c r="H137" s="319">
        <f t="shared" ref="H137:H146" si="13">F137-E137</f>
        <v>-25696</v>
      </c>
      <c r="I137" s="313">
        <f t="shared" ref="I137:K146" si="14">F137/F$136</f>
        <v>0.17431806766551197</v>
      </c>
      <c r="J137" s="305">
        <v>161819</v>
      </c>
      <c r="K137" s="313">
        <f t="shared" si="14"/>
        <v>-1.049330284220843</v>
      </c>
      <c r="L137" s="313">
        <f t="shared" ref="L137:L146" si="15">J137/F137-1</f>
        <v>-0.10849420423994005</v>
      </c>
      <c r="M137" s="312">
        <f t="shared" ref="M137:M146" si="16">J137-F137</f>
        <v>-19693</v>
      </c>
      <c r="N137" s="311">
        <f t="shared" ref="N137:N146" si="17">J137/C137-1</f>
        <v>0.37138232327940535</v>
      </c>
      <c r="O137" s="305">
        <f t="shared" ref="O137:O146" si="18">J137-C137</f>
        <v>43822</v>
      </c>
      <c r="Q137" s="37"/>
      <c r="R137" s="103"/>
      <c r="Z137" s="1" t="s">
        <v>179</v>
      </c>
    </row>
    <row r="138" spans="1:31" s="4" customFormat="1" x14ac:dyDescent="0.25">
      <c r="B138" s="287" t="s">
        <v>47</v>
      </c>
      <c r="C138" s="305">
        <v>51760</v>
      </c>
      <c r="D138" s="305">
        <v>83468</v>
      </c>
      <c r="E138" s="305">
        <v>123951</v>
      </c>
      <c r="F138" s="305">
        <v>118966</v>
      </c>
      <c r="G138" s="311">
        <f t="shared" si="12"/>
        <v>-4.0217505304515511E-2</v>
      </c>
      <c r="H138" s="319">
        <f t="shared" si="13"/>
        <v>-4985</v>
      </c>
      <c r="I138" s="313">
        <f t="shared" si="14"/>
        <v>0.1142509764527706</v>
      </c>
      <c r="J138" s="305">
        <v>114660</v>
      </c>
      <c r="K138" s="313">
        <f t="shared" si="14"/>
        <v>-0.20356909506697157</v>
      </c>
      <c r="L138" s="313">
        <f t="shared" si="15"/>
        <v>-3.6195215439705497E-2</v>
      </c>
      <c r="M138" s="312">
        <f t="shared" si="16"/>
        <v>-4306</v>
      </c>
      <c r="N138" s="311">
        <f t="shared" si="17"/>
        <v>1.2152241112828439</v>
      </c>
      <c r="O138" s="305">
        <f t="shared" si="18"/>
        <v>62900</v>
      </c>
      <c r="Q138" s="37"/>
      <c r="R138" s="103"/>
      <c r="Z138" s="1"/>
    </row>
    <row r="139" spans="1:31" s="4" customFormat="1" x14ac:dyDescent="0.25">
      <c r="B139" s="287" t="s">
        <v>48</v>
      </c>
      <c r="C139" s="305">
        <v>2339</v>
      </c>
      <c r="D139" s="305">
        <v>4950</v>
      </c>
      <c r="E139" s="305">
        <v>6762</v>
      </c>
      <c r="F139" s="305">
        <v>20250</v>
      </c>
      <c r="G139" s="311">
        <f t="shared" si="12"/>
        <v>1.9946761313220942</v>
      </c>
      <c r="H139" s="319">
        <f t="shared" si="13"/>
        <v>13488</v>
      </c>
      <c r="I139" s="313">
        <f t="shared" si="14"/>
        <v>1.9447424248681178E-2</v>
      </c>
      <c r="J139" s="305">
        <v>11054</v>
      </c>
      <c r="K139" s="317">
        <f t="shared" si="14"/>
        <v>0.55080039202874875</v>
      </c>
      <c r="L139" s="313">
        <f t="shared" si="15"/>
        <v>-0.45412345679012345</v>
      </c>
      <c r="M139" s="312">
        <f t="shared" si="16"/>
        <v>-9196</v>
      </c>
      <c r="N139" s="311">
        <f t="shared" si="17"/>
        <v>3.725951261222745</v>
      </c>
      <c r="O139" s="305">
        <f t="shared" si="18"/>
        <v>8715</v>
      </c>
      <c r="Q139" s="37"/>
      <c r="R139" s="103"/>
      <c r="Z139" s="1"/>
    </row>
    <row r="140" spans="1:31" s="4" customFormat="1" x14ac:dyDescent="0.25">
      <c r="B140" s="287" t="s">
        <v>50</v>
      </c>
      <c r="C140" s="305">
        <v>103133</v>
      </c>
      <c r="D140" s="305">
        <v>181693</v>
      </c>
      <c r="E140" s="305">
        <v>342343</v>
      </c>
      <c r="F140" s="305">
        <v>341923</v>
      </c>
      <c r="G140" s="311">
        <f t="shared" si="12"/>
        <v>-1.2268397484394011E-3</v>
      </c>
      <c r="H140" s="319">
        <f t="shared" si="13"/>
        <v>-420</v>
      </c>
      <c r="I140" s="313">
        <f t="shared" si="14"/>
        <v>0.32837143908058342</v>
      </c>
      <c r="J140" s="305">
        <v>382237</v>
      </c>
      <c r="K140" s="313">
        <f t="shared" si="14"/>
        <v>-1.7151257758902319E-2</v>
      </c>
      <c r="L140" s="313">
        <f t="shared" si="15"/>
        <v>0.1179037385610211</v>
      </c>
      <c r="M140" s="312">
        <f t="shared" si="16"/>
        <v>40314</v>
      </c>
      <c r="N140" s="311">
        <f t="shared" si="17"/>
        <v>2.7062530906693301</v>
      </c>
      <c r="O140" s="305">
        <f t="shared" si="18"/>
        <v>279104</v>
      </c>
      <c r="Q140" s="37"/>
      <c r="R140" s="103"/>
      <c r="Z140" s="1"/>
    </row>
    <row r="141" spans="1:31" s="4" customFormat="1" x14ac:dyDescent="0.25">
      <c r="B141" s="287" t="s">
        <v>52</v>
      </c>
      <c r="C141" s="305">
        <v>30584</v>
      </c>
      <c r="D141" s="305">
        <v>44398</v>
      </c>
      <c r="E141" s="305">
        <v>48630</v>
      </c>
      <c r="F141" s="305">
        <v>55684</v>
      </c>
      <c r="G141" s="311">
        <f t="shared" si="12"/>
        <v>0.14505449311124829</v>
      </c>
      <c r="H141" s="319">
        <f t="shared" si="13"/>
        <v>7054</v>
      </c>
      <c r="I141" s="313">
        <f t="shared" si="14"/>
        <v>5.3477055400669757E-2</v>
      </c>
      <c r="J141" s="305">
        <v>49807</v>
      </c>
      <c r="K141" s="317">
        <f t="shared" si="14"/>
        <v>0.28805945769356417</v>
      </c>
      <c r="L141" s="313">
        <f t="shared" si="15"/>
        <v>-0.10554198692622652</v>
      </c>
      <c r="M141" s="312">
        <f t="shared" si="16"/>
        <v>-5877</v>
      </c>
      <c r="N141" s="311">
        <f t="shared" si="17"/>
        <v>0.62853125817420863</v>
      </c>
      <c r="O141" s="305">
        <f t="shared" si="18"/>
        <v>19223</v>
      </c>
      <c r="Q141" s="37"/>
      <c r="R141" s="103"/>
      <c r="Z141" s="1"/>
    </row>
    <row r="142" spans="1:31" s="4" customFormat="1" x14ac:dyDescent="0.25">
      <c r="B142" s="287" t="s">
        <v>53</v>
      </c>
      <c r="C142" s="305">
        <v>61571</v>
      </c>
      <c r="D142" s="305">
        <v>104557</v>
      </c>
      <c r="E142" s="305">
        <v>134886</v>
      </c>
      <c r="F142" s="305">
        <v>146430</v>
      </c>
      <c r="G142" s="311">
        <f t="shared" si="12"/>
        <v>8.5583381522174262E-2</v>
      </c>
      <c r="H142" s="319">
        <f t="shared" si="13"/>
        <v>11544</v>
      </c>
      <c r="I142" s="313">
        <f t="shared" si="14"/>
        <v>0.14062648556713012</v>
      </c>
      <c r="J142" s="305">
        <v>156566</v>
      </c>
      <c r="K142" s="313">
        <f t="shared" si="14"/>
        <v>0.47141457040182949</v>
      </c>
      <c r="L142" s="313">
        <f t="shared" si="15"/>
        <v>6.9220788089872309E-2</v>
      </c>
      <c r="M142" s="312">
        <f t="shared" si="16"/>
        <v>10136</v>
      </c>
      <c r="N142" s="311">
        <f t="shared" si="17"/>
        <v>1.5428529664939665</v>
      </c>
      <c r="O142" s="305">
        <f t="shared" si="18"/>
        <v>94995</v>
      </c>
      <c r="Q142" s="37"/>
      <c r="R142" s="103"/>
      <c r="Z142" s="1"/>
    </row>
    <row r="143" spans="1:31" s="4" customFormat="1" x14ac:dyDescent="0.25">
      <c r="B143" s="287" t="s">
        <v>51</v>
      </c>
      <c r="C143" s="305">
        <v>16023</v>
      </c>
      <c r="D143" s="305">
        <v>21732</v>
      </c>
      <c r="E143" s="305">
        <v>33809</v>
      </c>
      <c r="F143" s="305">
        <v>37722</v>
      </c>
      <c r="G143" s="311">
        <f t="shared" si="12"/>
        <v>0.11573841284864983</v>
      </c>
      <c r="H143" s="319">
        <f t="shared" si="13"/>
        <v>3913</v>
      </c>
      <c r="I143" s="313">
        <f t="shared" si="14"/>
        <v>3.6226950000432162E-2</v>
      </c>
      <c r="J143" s="305">
        <v>35821</v>
      </c>
      <c r="K143" s="317">
        <f t="shared" si="14"/>
        <v>0.15979255145377327</v>
      </c>
      <c r="L143" s="313">
        <f t="shared" si="15"/>
        <v>-5.0394994963151474E-2</v>
      </c>
      <c r="M143" s="312">
        <f t="shared" si="16"/>
        <v>-1901</v>
      </c>
      <c r="N143" s="311">
        <f t="shared" si="17"/>
        <v>1.2355988266866378</v>
      </c>
      <c r="O143" s="305">
        <f t="shared" si="18"/>
        <v>19798</v>
      </c>
      <c r="Q143" s="37"/>
      <c r="R143" s="103"/>
      <c r="Z143" s="1"/>
    </row>
    <row r="144" spans="1:31" s="4" customFormat="1" x14ac:dyDescent="0.25">
      <c r="B144" s="287" t="s">
        <v>54</v>
      </c>
      <c r="C144" s="305">
        <v>26839</v>
      </c>
      <c r="D144" s="305">
        <v>45216</v>
      </c>
      <c r="E144" s="305">
        <v>29061</v>
      </c>
      <c r="F144" s="305">
        <v>32018</v>
      </c>
      <c r="G144" s="311">
        <f t="shared" si="12"/>
        <v>0.10175148824885594</v>
      </c>
      <c r="H144" s="319">
        <f t="shared" si="13"/>
        <v>2957</v>
      </c>
      <c r="I144" s="313">
        <f t="shared" si="14"/>
        <v>3.0749018745396241E-2</v>
      </c>
      <c r="J144" s="305">
        <v>29188</v>
      </c>
      <c r="K144" s="313">
        <f t="shared" si="14"/>
        <v>0.12075302188827181</v>
      </c>
      <c r="L144" s="313">
        <f t="shared" si="15"/>
        <v>-8.838778187269658E-2</v>
      </c>
      <c r="M144" s="312">
        <f t="shared" si="16"/>
        <v>-2830</v>
      </c>
      <c r="N144" s="311">
        <f t="shared" si="17"/>
        <v>8.752188978724984E-2</v>
      </c>
      <c r="O144" s="305">
        <f t="shared" si="18"/>
        <v>2349</v>
      </c>
      <c r="Q144" s="37"/>
      <c r="R144" s="103"/>
      <c r="Z144" s="1"/>
    </row>
    <row r="145" spans="2:31" s="4" customFormat="1" x14ac:dyDescent="0.25">
      <c r="B145" s="287" t="s">
        <v>49</v>
      </c>
      <c r="C145" s="305">
        <v>24273</v>
      </c>
      <c r="D145" s="305">
        <v>26311</v>
      </c>
      <c r="E145" s="305">
        <v>32375</v>
      </c>
      <c r="F145" s="305">
        <v>47068</v>
      </c>
      <c r="G145" s="311">
        <f t="shared" si="12"/>
        <v>0.45383783783783782</v>
      </c>
      <c r="H145" s="319">
        <f t="shared" si="13"/>
        <v>14693</v>
      </c>
      <c r="I145" s="313">
        <f t="shared" si="14"/>
        <v>4.5202536520342007E-2</v>
      </c>
      <c r="J145" s="305">
        <v>61312</v>
      </c>
      <c r="K145" s="317">
        <f t="shared" si="14"/>
        <v>0.60000816726559947</v>
      </c>
      <c r="L145" s="313">
        <f t="shared" si="15"/>
        <v>0.30262598793235318</v>
      </c>
      <c r="M145" s="312">
        <f t="shared" si="16"/>
        <v>14244</v>
      </c>
      <c r="N145" s="311">
        <f t="shared" si="17"/>
        <v>1.5259341655337204</v>
      </c>
      <c r="O145" s="305">
        <f t="shared" si="18"/>
        <v>37039</v>
      </c>
      <c r="Q145" s="37"/>
      <c r="R145" s="103"/>
      <c r="Z145" s="1"/>
    </row>
    <row r="146" spans="2:31" s="4" customFormat="1" x14ac:dyDescent="0.25">
      <c r="B146" s="287" t="s">
        <v>205</v>
      </c>
      <c r="C146" s="305">
        <f>C136-SUM(C137:C145)</f>
        <v>22164</v>
      </c>
      <c r="D146" s="305">
        <f>D136-SUM(D137:D145)</f>
        <v>40392</v>
      </c>
      <c r="E146" s="305">
        <f>E136-SUM(E137:E145)</f>
        <v>57756</v>
      </c>
      <c r="F146" s="305">
        <f>F136-SUM(F137:F145)</f>
        <v>59696</v>
      </c>
      <c r="G146" s="311">
        <f t="shared" si="12"/>
        <v>3.3589583766188813E-2</v>
      </c>
      <c r="H146" s="319">
        <f t="shared" si="13"/>
        <v>1940</v>
      </c>
      <c r="I146" s="313">
        <f t="shared" si="14"/>
        <v>5.7330046318482542E-2</v>
      </c>
      <c r="J146" s="305">
        <f>J136-SUM(J137:J145)</f>
        <v>55970</v>
      </c>
      <c r="K146" s="313">
        <f t="shared" si="14"/>
        <v>7.9222476314929763E-2</v>
      </c>
      <c r="L146" s="313">
        <f t="shared" si="15"/>
        <v>-6.2416242294291102E-2</v>
      </c>
      <c r="M146" s="312">
        <f t="shared" si="16"/>
        <v>-3726</v>
      </c>
      <c r="N146" s="311">
        <f t="shared" si="17"/>
        <v>1.5252661974372859</v>
      </c>
      <c r="O146" s="305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8"/>
      <c r="C147" s="288"/>
      <c r="D147" s="288"/>
      <c r="E147" s="288"/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Z147" s="1" t="s">
        <v>184</v>
      </c>
    </row>
    <row r="148" spans="2:31" s="4" customFormat="1" x14ac:dyDescent="0.25">
      <c r="B148" s="202" t="s">
        <v>185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762BB-DFD7-4FC1-9B10-305B5B8E1AE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204</v>
      </c>
      <c r="C6" s="296">
        <v>89051</v>
      </c>
      <c r="D6" s="296">
        <v>37488</v>
      </c>
      <c r="E6" s="296">
        <v>143478</v>
      </c>
      <c r="F6" s="297">
        <f>E6/$E$6</f>
        <v>1</v>
      </c>
      <c r="G6" s="296">
        <v>171406</v>
      </c>
      <c r="H6" s="297">
        <f>G6/E6-1</f>
        <v>0.19465005087888043</v>
      </c>
      <c r="I6" s="296">
        <f>G6-E6</f>
        <v>27928</v>
      </c>
      <c r="J6" s="297">
        <f>G6/$G$6</f>
        <v>1</v>
      </c>
      <c r="K6" s="296">
        <v>166883</v>
      </c>
      <c r="L6" s="297">
        <f>K6/G6-1</f>
        <v>-2.6387641039403498E-2</v>
      </c>
      <c r="M6" s="296">
        <f>K6-G6</f>
        <v>-4523</v>
      </c>
      <c r="N6" s="297">
        <f>K6/$K$6</f>
        <v>1</v>
      </c>
      <c r="O6" s="296">
        <v>174290</v>
      </c>
      <c r="P6" s="297">
        <f>O6/K6-1</f>
        <v>4.4384389062996243E-2</v>
      </c>
      <c r="Q6" s="296">
        <f>O6-K6</f>
        <v>7407</v>
      </c>
      <c r="R6" s="297">
        <f>IFERROR(O6/C6-1,"-")</f>
        <v>0.95719306914015556</v>
      </c>
      <c r="S6" s="296">
        <f>O6-C6</f>
        <v>85239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87" t="s">
        <v>46</v>
      </c>
      <c r="C7" s="305">
        <v>10899</v>
      </c>
      <c r="D7" s="305">
        <v>14107</v>
      </c>
      <c r="E7" s="305">
        <v>24078</v>
      </c>
      <c r="F7" s="311">
        <f t="shared" ref="F7:F16" si="0">E7/$E$6</f>
        <v>0.16781666875757956</v>
      </c>
      <c r="G7" s="305">
        <v>24359</v>
      </c>
      <c r="H7" s="313">
        <f>G7/E7-1</f>
        <v>1.1670404518647759E-2</v>
      </c>
      <c r="I7" s="312">
        <f>G7-E7</f>
        <v>281</v>
      </c>
      <c r="J7" s="311">
        <f>G7/$G$6</f>
        <v>0.14211287819562909</v>
      </c>
      <c r="K7" s="305">
        <v>22047</v>
      </c>
      <c r="L7" s="313">
        <f>K7/G7-1</f>
        <v>-9.4913584301490217E-2</v>
      </c>
      <c r="M7" s="312">
        <f>K7-G7</f>
        <v>-2312</v>
      </c>
      <c r="N7" s="311">
        <f>K7/$K$6</f>
        <v>0.13211052054433345</v>
      </c>
      <c r="O7" s="305">
        <v>19855</v>
      </c>
      <c r="P7" s="313">
        <f>O7/K7-1</f>
        <v>-9.9423957908105431E-2</v>
      </c>
      <c r="Q7" s="312">
        <f>O7-K7</f>
        <v>-2192</v>
      </c>
      <c r="R7" s="313">
        <f t="shared" ref="R7:R16" si="1">IFERROR(O7/C7-1,"-")</f>
        <v>0.82172676392329569</v>
      </c>
      <c r="S7" s="312">
        <f t="shared" ref="S7:S16" si="2">O7-C7</f>
        <v>8956</v>
      </c>
      <c r="T7" s="311">
        <f>O7/$O$6</f>
        <v>0.1139193298525446</v>
      </c>
      <c r="V7" s="37"/>
      <c r="W7" s="103"/>
      <c r="AE7" s="1" t="s">
        <v>179</v>
      </c>
    </row>
    <row r="8" spans="1:31" s="4" customFormat="1" x14ac:dyDescent="0.25">
      <c r="B8" s="287" t="s">
        <v>47</v>
      </c>
      <c r="C8" s="305">
        <v>8874</v>
      </c>
      <c r="D8" s="305">
        <v>2643</v>
      </c>
      <c r="E8" s="305">
        <v>17554</v>
      </c>
      <c r="F8" s="311">
        <f t="shared" si="0"/>
        <v>0.12234628305384798</v>
      </c>
      <c r="G8" s="305">
        <v>18307</v>
      </c>
      <c r="H8" s="313">
        <f t="shared" ref="H8:H16" si="3">G8/E8-1</f>
        <v>4.2896205992936087E-2</v>
      </c>
      <c r="I8" s="312">
        <f t="shared" ref="I8:I16" si="4">G8-E8</f>
        <v>753</v>
      </c>
      <c r="J8" s="311">
        <f t="shared" ref="J8:J16" si="5">G8/$G$6</f>
        <v>0.10680489597797044</v>
      </c>
      <c r="K8" s="305">
        <v>15516</v>
      </c>
      <c r="L8" s="313">
        <f t="shared" ref="L8:L16" si="6">K8/G8-1</f>
        <v>-0.15245534495001911</v>
      </c>
      <c r="M8" s="312">
        <f t="shared" ref="M8:M16" si="7">K8-G8</f>
        <v>-2791</v>
      </c>
      <c r="N8" s="311">
        <f t="shared" ref="N8:N16" si="8">K8/$K$6</f>
        <v>9.2975318037187726E-2</v>
      </c>
      <c r="O8" s="305">
        <v>17579</v>
      </c>
      <c r="P8" s="313">
        <f t="shared" ref="P8:P16" si="9">O8/K8-1</f>
        <v>0.13295952565094105</v>
      </c>
      <c r="Q8" s="312">
        <f t="shared" ref="Q8:Q16" si="10">O8-K8</f>
        <v>2063</v>
      </c>
      <c r="R8" s="313">
        <f t="shared" si="1"/>
        <v>0.98095560063105691</v>
      </c>
      <c r="S8" s="312">
        <f t="shared" si="2"/>
        <v>8705</v>
      </c>
      <c r="T8" s="311">
        <f t="shared" ref="T8:T16" si="11">O8/$O$6</f>
        <v>0.10086063457455964</v>
      </c>
      <c r="V8" s="37"/>
      <c r="W8" s="103"/>
      <c r="AE8" s="1"/>
    </row>
    <row r="9" spans="1:31" s="4" customFormat="1" x14ac:dyDescent="0.25">
      <c r="B9" s="287" t="s">
        <v>48</v>
      </c>
      <c r="C9" s="305">
        <v>585</v>
      </c>
      <c r="D9" s="305">
        <v>280</v>
      </c>
      <c r="E9" s="305">
        <v>762</v>
      </c>
      <c r="F9" s="306">
        <f t="shared" si="0"/>
        <v>5.3109187471249951E-3</v>
      </c>
      <c r="G9" s="305">
        <v>2287</v>
      </c>
      <c r="H9" s="317">
        <f t="shared" si="3"/>
        <v>2.0013123359580054</v>
      </c>
      <c r="I9" s="308">
        <f t="shared" si="4"/>
        <v>1525</v>
      </c>
      <c r="J9" s="306">
        <f t="shared" si="5"/>
        <v>1.3342590107697514E-2</v>
      </c>
      <c r="K9" s="305">
        <v>1687</v>
      </c>
      <c r="L9" s="313">
        <f t="shared" si="6"/>
        <v>-0.26235242675994752</v>
      </c>
      <c r="M9" s="312">
        <f t="shared" si="7"/>
        <v>-600</v>
      </c>
      <c r="N9" s="311">
        <f t="shared" si="8"/>
        <v>1.0108878675479228E-2</v>
      </c>
      <c r="O9" s="305">
        <v>1062</v>
      </c>
      <c r="P9" s="313">
        <f t="shared" si="9"/>
        <v>-0.37048014226437465</v>
      </c>
      <c r="Q9" s="312">
        <f t="shared" si="10"/>
        <v>-625</v>
      </c>
      <c r="R9" s="313">
        <f t="shared" si="1"/>
        <v>0.81538461538461537</v>
      </c>
      <c r="S9" s="312">
        <f t="shared" si="2"/>
        <v>477</v>
      </c>
      <c r="T9" s="311">
        <f t="shared" si="11"/>
        <v>6.0932927878822648E-3</v>
      </c>
      <c r="V9" s="37"/>
      <c r="W9" s="103"/>
      <c r="AE9" s="1"/>
    </row>
    <row r="10" spans="1:31" s="4" customFormat="1" x14ac:dyDescent="0.25">
      <c r="B10" s="287" t="s">
        <v>50</v>
      </c>
      <c r="C10" s="305">
        <v>38308</v>
      </c>
      <c r="D10" s="305">
        <v>6431</v>
      </c>
      <c r="E10" s="305">
        <v>59577</v>
      </c>
      <c r="F10" s="311">
        <f t="shared" si="0"/>
        <v>0.41523439133525697</v>
      </c>
      <c r="G10" s="305">
        <v>71525</v>
      </c>
      <c r="H10" s="313">
        <f t="shared" si="3"/>
        <v>0.20054719103009555</v>
      </c>
      <c r="I10" s="312">
        <f t="shared" si="4"/>
        <v>11948</v>
      </c>
      <c r="J10" s="311">
        <f t="shared" si="5"/>
        <v>0.41728410907436148</v>
      </c>
      <c r="K10" s="305">
        <v>69868</v>
      </c>
      <c r="L10" s="313">
        <f t="shared" si="6"/>
        <v>-2.3166724921356185E-2</v>
      </c>
      <c r="M10" s="312">
        <f t="shared" si="7"/>
        <v>-1657</v>
      </c>
      <c r="N10" s="311">
        <f t="shared" si="8"/>
        <v>0.41866457338374791</v>
      </c>
      <c r="O10" s="305">
        <v>77800</v>
      </c>
      <c r="P10" s="313">
        <f t="shared" si="9"/>
        <v>0.11352836777924091</v>
      </c>
      <c r="Q10" s="312">
        <f t="shared" si="10"/>
        <v>7932</v>
      </c>
      <c r="R10" s="313">
        <f t="shared" si="1"/>
        <v>1.0309073822700219</v>
      </c>
      <c r="S10" s="312">
        <f t="shared" si="2"/>
        <v>39492</v>
      </c>
      <c r="T10" s="311">
        <f>O10/$O$6</f>
        <v>0.44638246600493431</v>
      </c>
      <c r="V10" s="37"/>
      <c r="W10" s="103"/>
      <c r="AE10" s="1"/>
    </row>
    <row r="11" spans="1:31" s="4" customFormat="1" x14ac:dyDescent="0.25">
      <c r="B11" s="287" t="s">
        <v>52</v>
      </c>
      <c r="C11" s="305">
        <v>5757</v>
      </c>
      <c r="D11" s="305">
        <v>345</v>
      </c>
      <c r="E11" s="305">
        <v>6079</v>
      </c>
      <c r="F11" s="306">
        <f t="shared" si="0"/>
        <v>4.2368864913087723E-2</v>
      </c>
      <c r="G11" s="305">
        <v>8471</v>
      </c>
      <c r="H11" s="317">
        <f t="shared" si="3"/>
        <v>0.39348577068596802</v>
      </c>
      <c r="I11" s="308">
        <f t="shared" si="4"/>
        <v>2392</v>
      </c>
      <c r="J11" s="306">
        <f t="shared" si="5"/>
        <v>4.9420673722040072E-2</v>
      </c>
      <c r="K11" s="305">
        <v>8394</v>
      </c>
      <c r="L11" s="313">
        <f t="shared" si="6"/>
        <v>-9.0898359107542959E-3</v>
      </c>
      <c r="M11" s="312">
        <f t="shared" si="7"/>
        <v>-77</v>
      </c>
      <c r="N11" s="311">
        <f t="shared" si="8"/>
        <v>5.0298712271471632E-2</v>
      </c>
      <c r="O11" s="305">
        <v>9343</v>
      </c>
      <c r="P11" s="313">
        <f t="shared" si="9"/>
        <v>0.113056945437217</v>
      </c>
      <c r="Q11" s="312">
        <f t="shared" si="10"/>
        <v>949</v>
      </c>
      <c r="R11" s="313">
        <f t="shared" si="1"/>
        <v>0.62289386833420179</v>
      </c>
      <c r="S11" s="312">
        <f t="shared" si="2"/>
        <v>3586</v>
      </c>
      <c r="T11" s="311">
        <f t="shared" si="11"/>
        <v>5.3606058867404903E-2</v>
      </c>
      <c r="V11" s="37"/>
      <c r="W11" s="103"/>
      <c r="AE11" s="1"/>
    </row>
    <row r="12" spans="1:31" s="4" customFormat="1" x14ac:dyDescent="0.25">
      <c r="B12" s="287" t="s">
        <v>53</v>
      </c>
      <c r="C12" s="305">
        <v>13225</v>
      </c>
      <c r="D12" s="305">
        <v>9465</v>
      </c>
      <c r="E12" s="305">
        <v>19703</v>
      </c>
      <c r="F12" s="311">
        <f t="shared" si="0"/>
        <v>0.13732418907428318</v>
      </c>
      <c r="G12" s="305">
        <v>27288</v>
      </c>
      <c r="H12" s="313">
        <f t="shared" si="3"/>
        <v>0.38496675633152311</v>
      </c>
      <c r="I12" s="312">
        <f t="shared" si="4"/>
        <v>7585</v>
      </c>
      <c r="J12" s="311">
        <f t="shared" si="5"/>
        <v>0.15920096145992554</v>
      </c>
      <c r="K12" s="305">
        <v>27305</v>
      </c>
      <c r="L12" s="313">
        <f t="shared" si="6"/>
        <v>6.2298446203468139E-4</v>
      </c>
      <c r="M12" s="312">
        <f t="shared" si="7"/>
        <v>17</v>
      </c>
      <c r="N12" s="311">
        <f t="shared" si="8"/>
        <v>0.16361762432362792</v>
      </c>
      <c r="O12" s="305">
        <v>28196</v>
      </c>
      <c r="P12" s="313">
        <f t="shared" si="9"/>
        <v>3.2631386193004985E-2</v>
      </c>
      <c r="Q12" s="312">
        <f t="shared" si="10"/>
        <v>891</v>
      </c>
      <c r="R12" s="313">
        <f t="shared" si="1"/>
        <v>1.132022684310019</v>
      </c>
      <c r="S12" s="312">
        <f t="shared" si="2"/>
        <v>14971</v>
      </c>
      <c r="T12" s="311">
        <f t="shared" si="11"/>
        <v>0.16177634976189109</v>
      </c>
      <c r="V12" s="37"/>
      <c r="W12" s="103"/>
      <c r="AE12" s="1"/>
    </row>
    <row r="13" spans="1:31" s="4" customFormat="1" x14ac:dyDescent="0.25">
      <c r="B13" s="287" t="s">
        <v>51</v>
      </c>
      <c r="C13" s="305">
        <v>3215</v>
      </c>
      <c r="D13" s="305">
        <v>1664</v>
      </c>
      <c r="E13" s="305">
        <v>4717</v>
      </c>
      <c r="F13" s="306">
        <f t="shared" si="0"/>
        <v>3.2876120380824936E-2</v>
      </c>
      <c r="G13" s="305">
        <v>9305</v>
      </c>
      <c r="H13" s="317">
        <f t="shared" si="3"/>
        <v>0.97265210939156233</v>
      </c>
      <c r="I13" s="308">
        <f t="shared" si="4"/>
        <v>4588</v>
      </c>
      <c r="J13" s="306">
        <f t="shared" si="5"/>
        <v>5.428631436472469E-2</v>
      </c>
      <c r="K13" s="305">
        <v>7737</v>
      </c>
      <c r="L13" s="313">
        <f t="shared" si="6"/>
        <v>-0.16851155292853304</v>
      </c>
      <c r="M13" s="312">
        <f t="shared" si="7"/>
        <v>-1568</v>
      </c>
      <c r="N13" s="311">
        <f t="shared" si="8"/>
        <v>4.6361822354583748E-2</v>
      </c>
      <c r="O13" s="305">
        <v>7055</v>
      </c>
      <c r="P13" s="313">
        <f t="shared" si="9"/>
        <v>-8.8147860928008304E-2</v>
      </c>
      <c r="Q13" s="312">
        <f t="shared" si="10"/>
        <v>-682</v>
      </c>
      <c r="R13" s="313">
        <f t="shared" si="1"/>
        <v>1.1944012441679628</v>
      </c>
      <c r="S13" s="312">
        <f t="shared" si="2"/>
        <v>3840</v>
      </c>
      <c r="T13" s="311">
        <f t="shared" si="11"/>
        <v>4.0478512823455159E-2</v>
      </c>
      <c r="V13" s="37"/>
      <c r="W13" s="103"/>
      <c r="AE13" s="1"/>
    </row>
    <row r="14" spans="1:31" s="4" customFormat="1" x14ac:dyDescent="0.25">
      <c r="B14" s="287" t="s">
        <v>54</v>
      </c>
      <c r="C14" s="305">
        <v>866</v>
      </c>
      <c r="D14" s="305">
        <v>1519</v>
      </c>
      <c r="E14" s="305">
        <v>2259</v>
      </c>
      <c r="F14" s="311">
        <f t="shared" si="0"/>
        <v>1.5744574081043784E-2</v>
      </c>
      <c r="G14" s="305">
        <v>2816</v>
      </c>
      <c r="H14" s="313">
        <f t="shared" si="3"/>
        <v>0.24656927844178833</v>
      </c>
      <c r="I14" s="312">
        <f t="shared" si="4"/>
        <v>557</v>
      </c>
      <c r="J14" s="311">
        <f t="shared" si="5"/>
        <v>1.6428829795923128E-2</v>
      </c>
      <c r="K14" s="305">
        <v>2310</v>
      </c>
      <c r="L14" s="313">
        <f t="shared" si="6"/>
        <v>-0.1796875</v>
      </c>
      <c r="M14" s="312">
        <f t="shared" si="7"/>
        <v>-506</v>
      </c>
      <c r="N14" s="311">
        <f t="shared" si="8"/>
        <v>1.3842033041112636E-2</v>
      </c>
      <c r="O14" s="305">
        <v>2730</v>
      </c>
      <c r="P14" s="313">
        <f t="shared" si="9"/>
        <v>0.18181818181818188</v>
      </c>
      <c r="Q14" s="312">
        <f t="shared" si="10"/>
        <v>420</v>
      </c>
      <c r="R14" s="313">
        <f t="shared" si="1"/>
        <v>2.1524249422632793</v>
      </c>
      <c r="S14" s="312">
        <f t="shared" si="2"/>
        <v>1864</v>
      </c>
      <c r="T14" s="311">
        <f t="shared" si="11"/>
        <v>1.5663549256985484E-2</v>
      </c>
      <c r="V14" s="37"/>
      <c r="W14" s="103"/>
      <c r="AE14" s="1"/>
    </row>
    <row r="15" spans="1:31" s="4" customFormat="1" x14ac:dyDescent="0.25">
      <c r="B15" s="287" t="s">
        <v>49</v>
      </c>
      <c r="C15" s="305">
        <v>3282</v>
      </c>
      <c r="D15" s="305">
        <v>68</v>
      </c>
      <c r="E15" s="305">
        <v>3156</v>
      </c>
      <c r="F15" s="306">
        <f t="shared" si="0"/>
        <v>2.199640362982478E-2</v>
      </c>
      <c r="G15" s="305">
        <v>1676</v>
      </c>
      <c r="H15" s="317">
        <f t="shared" si="3"/>
        <v>-0.46894803548795949</v>
      </c>
      <c r="I15" s="308">
        <f t="shared" si="4"/>
        <v>-1480</v>
      </c>
      <c r="J15" s="306">
        <f t="shared" si="5"/>
        <v>9.777954097289477E-3</v>
      </c>
      <c r="K15" s="305">
        <v>7410</v>
      </c>
      <c r="L15" s="313">
        <f t="shared" si="6"/>
        <v>3.421241050119332</v>
      </c>
      <c r="M15" s="312">
        <f t="shared" si="7"/>
        <v>5734</v>
      </c>
      <c r="N15" s="311">
        <f t="shared" si="8"/>
        <v>4.440236572928339E-2</v>
      </c>
      <c r="O15" s="305">
        <v>5841</v>
      </c>
      <c r="P15" s="313">
        <f t="shared" si="9"/>
        <v>-0.21174089068825908</v>
      </c>
      <c r="Q15" s="312">
        <f t="shared" si="10"/>
        <v>-1569</v>
      </c>
      <c r="R15" s="313">
        <f t="shared" si="1"/>
        <v>0.77970749542961615</v>
      </c>
      <c r="S15" s="312">
        <f t="shared" si="2"/>
        <v>2559</v>
      </c>
      <c r="T15" s="311">
        <f t="shared" si="11"/>
        <v>3.3513110333352455E-2</v>
      </c>
      <c r="V15" s="37"/>
      <c r="W15" s="103"/>
      <c r="AE15" s="1"/>
    </row>
    <row r="16" spans="1:31" s="4" customFormat="1" x14ac:dyDescent="0.25">
      <c r="B16" s="287" t="s">
        <v>205</v>
      </c>
      <c r="C16" s="305">
        <f>C6-SUM(C7:C15)</f>
        <v>4040</v>
      </c>
      <c r="D16" s="305">
        <f>D6-SUM(D7:D15)</f>
        <v>966</v>
      </c>
      <c r="E16" s="305">
        <f>E6-SUM(E7:E15)</f>
        <v>5593</v>
      </c>
      <c r="F16" s="311">
        <f t="shared" si="0"/>
        <v>3.8981586027126112E-2</v>
      </c>
      <c r="G16" s="305">
        <f>G6-SUM(G7:G15)</f>
        <v>5372</v>
      </c>
      <c r="H16" s="313">
        <f t="shared" si="3"/>
        <v>-3.951367781155013E-2</v>
      </c>
      <c r="I16" s="312">
        <f t="shared" si="4"/>
        <v>-221</v>
      </c>
      <c r="J16" s="311">
        <f t="shared" si="5"/>
        <v>3.1340793204438583E-2</v>
      </c>
      <c r="K16" s="305">
        <f>K6-SUM(K7:K15)</f>
        <v>4609</v>
      </c>
      <c r="L16" s="313">
        <f t="shared" si="6"/>
        <v>-0.14203276247207741</v>
      </c>
      <c r="M16" s="312">
        <f t="shared" si="7"/>
        <v>-763</v>
      </c>
      <c r="N16" s="311">
        <f t="shared" si="8"/>
        <v>2.7618151639172354E-2</v>
      </c>
      <c r="O16" s="305">
        <f>O6-SUM(O7:O15)</f>
        <v>4829</v>
      </c>
      <c r="P16" s="313">
        <f t="shared" si="9"/>
        <v>4.7732696897374804E-2</v>
      </c>
      <c r="Q16" s="312">
        <f t="shared" si="10"/>
        <v>220</v>
      </c>
      <c r="R16" s="313">
        <f t="shared" si="1"/>
        <v>0.19529702970297036</v>
      </c>
      <c r="S16" s="312">
        <f t="shared" si="2"/>
        <v>789</v>
      </c>
      <c r="T16" s="311">
        <f t="shared" si="11"/>
        <v>2.7706695736990073E-2</v>
      </c>
      <c r="V16" s="37"/>
      <c r="W16" s="103"/>
      <c r="AE16" s="1"/>
    </row>
    <row r="17" spans="2:31" s="4" customFormat="1" ht="7.5" customHeight="1" x14ac:dyDescent="0.25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AE17" s="1" t="s">
        <v>184</v>
      </c>
    </row>
    <row r="18" spans="2:31" s="4" customFormat="1" x14ac:dyDescent="0.25">
      <c r="B18" s="202" t="s">
        <v>185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2"/>
      <c r="AE44" s="1"/>
    </row>
    <row r="45" spans="2:31" s="4" customFormat="1" ht="18.75" hidden="1" x14ac:dyDescent="0.3">
      <c r="B45" s="276" t="s">
        <v>175</v>
      </c>
      <c r="C45" s="277"/>
      <c r="D45" s="277"/>
      <c r="E45" s="277"/>
      <c r="F45" s="277"/>
      <c r="G45" s="277"/>
      <c r="H45" s="277"/>
      <c r="I45" s="277"/>
      <c r="J45" s="277"/>
      <c r="K45" s="277">
        <v>1824653</v>
      </c>
      <c r="L45" s="277"/>
      <c r="M45" s="277"/>
      <c r="N45" s="278"/>
      <c r="O45" s="277">
        <v>2354005</v>
      </c>
      <c r="P45" s="278"/>
      <c r="Q45" s="278">
        <v>1</v>
      </c>
      <c r="R45" s="278">
        <v>0.2901110512519367</v>
      </c>
      <c r="S45" s="277">
        <v>529352</v>
      </c>
      <c r="T45" s="289"/>
      <c r="AE45" s="1"/>
    </row>
    <row r="46" spans="2:31" ht="18.75" hidden="1" x14ac:dyDescent="0.3">
      <c r="B46" s="276" t="s">
        <v>176</v>
      </c>
      <c r="C46" s="277"/>
      <c r="D46" s="277"/>
      <c r="E46" s="277"/>
      <c r="F46" s="277"/>
      <c r="G46" s="277"/>
      <c r="H46" s="277"/>
      <c r="I46" s="277"/>
      <c r="J46" s="277"/>
      <c r="K46" s="277">
        <v>603938</v>
      </c>
      <c r="L46" s="277"/>
      <c r="M46" s="277"/>
      <c r="N46" s="278">
        <v>1</v>
      </c>
      <c r="O46" s="277">
        <v>936181</v>
      </c>
      <c r="P46" s="278">
        <v>1</v>
      </c>
      <c r="Q46" s="278">
        <v>0.39769711619134201</v>
      </c>
      <c r="R46" s="278">
        <v>0.55012766211101138</v>
      </c>
      <c r="S46" s="277">
        <v>332243</v>
      </c>
      <c r="T46" s="289"/>
      <c r="AE46" s="1" t="s">
        <v>177</v>
      </c>
    </row>
    <row r="47" spans="2:31" ht="15.75" hidden="1" x14ac:dyDescent="0.25">
      <c r="B47" s="279" t="s">
        <v>102</v>
      </c>
      <c r="C47" s="280"/>
      <c r="D47" s="280"/>
      <c r="E47" s="280"/>
      <c r="F47" s="280"/>
      <c r="G47" s="280"/>
      <c r="H47" s="280"/>
      <c r="I47" s="280"/>
      <c r="J47" s="280"/>
      <c r="K47" s="280">
        <v>276550.36166633503</v>
      </c>
      <c r="L47" s="280"/>
      <c r="M47" s="280"/>
      <c r="N47" s="281">
        <v>0.45791184139155844</v>
      </c>
      <c r="O47" s="280">
        <v>430252.45635520399</v>
      </c>
      <c r="P47" s="281">
        <v>0.4595825554622493</v>
      </c>
      <c r="Q47" s="281">
        <v>0.18277465695918402</v>
      </c>
      <c r="R47" s="281">
        <v>0.55578337978930015</v>
      </c>
      <c r="S47" s="280">
        <v>153702.09468886897</v>
      </c>
      <c r="T47" s="290"/>
      <c r="AE47" s="1" t="s">
        <v>178</v>
      </c>
    </row>
    <row r="48" spans="2:31" s="4" customFormat="1" hidden="1" x14ac:dyDescent="0.25">
      <c r="B48" s="282" t="s">
        <v>105</v>
      </c>
      <c r="C48" s="283"/>
      <c r="D48" s="283"/>
      <c r="E48" s="283"/>
      <c r="F48" s="283"/>
      <c r="G48" s="283"/>
      <c r="H48" s="283"/>
      <c r="I48" s="283"/>
      <c r="J48" s="283"/>
      <c r="K48" s="283">
        <v>327387.63833385095</v>
      </c>
      <c r="L48" s="283"/>
      <c r="M48" s="283"/>
      <c r="N48" s="286">
        <v>0.54208815860874948</v>
      </c>
      <c r="O48" s="283">
        <v>505927.5436448183</v>
      </c>
      <c r="P48" s="286">
        <v>0.54041637636826456</v>
      </c>
      <c r="Q48" s="286">
        <v>0.21492203442423372</v>
      </c>
      <c r="R48" s="284">
        <v>0.54534711884540576</v>
      </c>
      <c r="S48" s="285">
        <v>178539.90531096736</v>
      </c>
      <c r="T48" s="292"/>
      <c r="AE48" s="1" t="s">
        <v>179</v>
      </c>
    </row>
    <row r="49" spans="2:31" s="4" customFormat="1" hidden="1" x14ac:dyDescent="0.25">
      <c r="B49" s="287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87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3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6" t="s">
        <v>204</v>
      </c>
      <c r="C136" s="280">
        <v>248294</v>
      </c>
      <c r="D136" s="280">
        <v>384253</v>
      </c>
      <c r="E136" s="280">
        <v>593573</v>
      </c>
      <c r="F136" s="280">
        <v>612478</v>
      </c>
      <c r="G136" s="281">
        <f>F136/E136-1</f>
        <v>3.1849494501939857E-2</v>
      </c>
      <c r="H136" s="280">
        <f>F136-E136</f>
        <v>18905</v>
      </c>
      <c r="I136" s="281">
        <f>F136/F$136</f>
        <v>1</v>
      </c>
      <c r="J136" s="280">
        <v>636461</v>
      </c>
      <c r="K136" s="281">
        <f>H136/H$136</f>
        <v>1</v>
      </c>
      <c r="L136" s="281">
        <f>J136/F136-1</f>
        <v>3.915732483452472E-2</v>
      </c>
      <c r="M136" s="280">
        <f>J136-F136</f>
        <v>23983</v>
      </c>
      <c r="N136" s="281">
        <f>J136/C136-1</f>
        <v>1.5633362062715972</v>
      </c>
      <c r="O136" s="280">
        <f>J136-C136</f>
        <v>388167</v>
      </c>
      <c r="Q136" s="37"/>
      <c r="R136" s="103"/>
      <c r="Z136" s="1" t="s">
        <v>177</v>
      </c>
      <c r="AE136"/>
    </row>
    <row r="137" spans="1:31" s="4" customFormat="1" x14ac:dyDescent="0.25">
      <c r="B137" s="287" t="s">
        <v>46</v>
      </c>
      <c r="C137" s="305">
        <v>49521</v>
      </c>
      <c r="D137" s="305">
        <v>120918</v>
      </c>
      <c r="E137" s="305">
        <v>120397</v>
      </c>
      <c r="F137" s="305">
        <v>106138</v>
      </c>
      <c r="G137" s="311">
        <f t="shared" ref="G137:G146" si="12">F137/E137-1</f>
        <v>-0.11843318355108512</v>
      </c>
      <c r="H137" s="319">
        <f t="shared" ref="H137:H146" si="13">F137-E137</f>
        <v>-14259</v>
      </c>
      <c r="I137" s="313">
        <f t="shared" ref="I137:K146" si="14">F137/F$136</f>
        <v>0.17329275500507774</v>
      </c>
      <c r="J137" s="305">
        <v>101169</v>
      </c>
      <c r="K137" s="313">
        <f t="shared" si="14"/>
        <v>-0.75424490875429784</v>
      </c>
      <c r="L137" s="313">
        <f t="shared" ref="L137:L146" si="15">J137/F137-1</f>
        <v>-4.6816408826245048E-2</v>
      </c>
      <c r="M137" s="312">
        <f t="shared" ref="M137:M146" si="16">J137-F137</f>
        <v>-4969</v>
      </c>
      <c r="N137" s="311">
        <f t="shared" ref="N137:N145" si="17">J137/C137-1</f>
        <v>1.0429514751317623</v>
      </c>
      <c r="O137" s="305">
        <f t="shared" ref="O137:O146" si="18">J137-C137</f>
        <v>51648</v>
      </c>
      <c r="Q137" s="37"/>
      <c r="R137" s="103"/>
      <c r="Z137" s="1" t="s">
        <v>179</v>
      </c>
    </row>
    <row r="138" spans="1:31" s="4" customFormat="1" x14ac:dyDescent="0.25">
      <c r="B138" s="287" t="s">
        <v>47</v>
      </c>
      <c r="C138" s="305">
        <v>26848</v>
      </c>
      <c r="D138" s="305">
        <v>39986</v>
      </c>
      <c r="E138" s="305">
        <v>75857</v>
      </c>
      <c r="F138" s="305">
        <v>67064</v>
      </c>
      <c r="G138" s="311">
        <f t="shared" si="12"/>
        <v>-0.1159154725338466</v>
      </c>
      <c r="H138" s="319">
        <f t="shared" si="13"/>
        <v>-8793</v>
      </c>
      <c r="I138" s="313">
        <f t="shared" si="14"/>
        <v>0.10949617782189727</v>
      </c>
      <c r="J138" s="305">
        <v>64415</v>
      </c>
      <c r="K138" s="313">
        <f t="shared" si="14"/>
        <v>-0.4651150489288548</v>
      </c>
      <c r="L138" s="313">
        <f t="shared" si="15"/>
        <v>-3.9499582488369267E-2</v>
      </c>
      <c r="M138" s="312">
        <f t="shared" si="16"/>
        <v>-2649</v>
      </c>
      <c r="N138" s="311">
        <f t="shared" si="17"/>
        <v>1.3992476162097733</v>
      </c>
      <c r="O138" s="305">
        <f t="shared" si="18"/>
        <v>37567</v>
      </c>
      <c r="Q138" s="37"/>
      <c r="R138" s="103"/>
      <c r="Z138" s="1"/>
    </row>
    <row r="139" spans="1:31" s="4" customFormat="1" x14ac:dyDescent="0.25">
      <c r="B139" s="287" t="s">
        <v>48</v>
      </c>
      <c r="C139" s="305">
        <v>681</v>
      </c>
      <c r="D139" s="305">
        <v>2535</v>
      </c>
      <c r="E139" s="305">
        <v>3247</v>
      </c>
      <c r="F139" s="305">
        <v>5439</v>
      </c>
      <c r="G139" s="311">
        <f t="shared" si="12"/>
        <v>0.67508469356328926</v>
      </c>
      <c r="H139" s="320">
        <f t="shared" si="13"/>
        <v>2192</v>
      </c>
      <c r="I139" s="317">
        <f t="shared" si="14"/>
        <v>8.8803189665587982E-3</v>
      </c>
      <c r="J139" s="305">
        <v>3803</v>
      </c>
      <c r="K139" s="317">
        <f t="shared" si="14"/>
        <v>0.11594816186194129</v>
      </c>
      <c r="L139" s="313">
        <f t="shared" si="15"/>
        <v>-0.30079058650487223</v>
      </c>
      <c r="M139" s="312">
        <f t="shared" si="16"/>
        <v>-1636</v>
      </c>
      <c r="N139" s="311">
        <f t="shared" si="17"/>
        <v>4.5844346549192361</v>
      </c>
      <c r="O139" s="305">
        <f t="shared" si="18"/>
        <v>3122</v>
      </c>
      <c r="Q139" s="37"/>
      <c r="R139" s="103"/>
      <c r="Z139" s="1"/>
    </row>
    <row r="140" spans="1:31" s="4" customFormat="1" x14ac:dyDescent="0.25">
      <c r="B140" s="287" t="s">
        <v>50</v>
      </c>
      <c r="C140" s="305">
        <v>74813</v>
      </c>
      <c r="D140" s="305">
        <v>114704</v>
      </c>
      <c r="E140" s="305">
        <v>244952</v>
      </c>
      <c r="F140" s="305">
        <v>249820</v>
      </c>
      <c r="G140" s="311">
        <f t="shared" si="12"/>
        <v>1.987328129592747E-2</v>
      </c>
      <c r="H140" s="319">
        <f t="shared" si="13"/>
        <v>4868</v>
      </c>
      <c r="I140" s="313">
        <f t="shared" si="14"/>
        <v>0.40788403828382408</v>
      </c>
      <c r="J140" s="305">
        <v>275953</v>
      </c>
      <c r="K140" s="313">
        <f t="shared" si="14"/>
        <v>0.25749801639777836</v>
      </c>
      <c r="L140" s="313">
        <f t="shared" si="15"/>
        <v>0.1046073172684332</v>
      </c>
      <c r="M140" s="312">
        <f t="shared" si="16"/>
        <v>26133</v>
      </c>
      <c r="N140" s="311">
        <f t="shared" si="17"/>
        <v>2.6885701682862604</v>
      </c>
      <c r="O140" s="305">
        <f t="shared" si="18"/>
        <v>201140</v>
      </c>
      <c r="Q140" s="37"/>
      <c r="R140" s="103"/>
      <c r="Z140" s="1"/>
    </row>
    <row r="141" spans="1:31" s="4" customFormat="1" x14ac:dyDescent="0.25">
      <c r="B141" s="287" t="s">
        <v>52</v>
      </c>
      <c r="C141" s="305">
        <v>25621</v>
      </c>
      <c r="D141" s="305">
        <v>20278</v>
      </c>
      <c r="E141" s="305">
        <v>32271</v>
      </c>
      <c r="F141" s="305">
        <v>36164</v>
      </c>
      <c r="G141" s="311">
        <f t="shared" si="12"/>
        <v>0.12063462551516846</v>
      </c>
      <c r="H141" s="320">
        <f t="shared" si="13"/>
        <v>3893</v>
      </c>
      <c r="I141" s="317">
        <f t="shared" si="14"/>
        <v>5.9045386119991251E-2</v>
      </c>
      <c r="J141" s="305">
        <v>33708</v>
      </c>
      <c r="K141" s="317">
        <f t="shared" si="14"/>
        <v>0.20592435863528166</v>
      </c>
      <c r="L141" s="313">
        <f t="shared" si="15"/>
        <v>-6.791284149983412E-2</v>
      </c>
      <c r="M141" s="312">
        <f t="shared" si="16"/>
        <v>-2456</v>
      </c>
      <c r="N141" s="311">
        <f t="shared" si="17"/>
        <v>0.31563951446079397</v>
      </c>
      <c r="O141" s="305">
        <f t="shared" si="18"/>
        <v>8087</v>
      </c>
      <c r="Q141" s="37"/>
      <c r="R141" s="103"/>
      <c r="Z141" s="1"/>
    </row>
    <row r="142" spans="1:31" s="4" customFormat="1" x14ac:dyDescent="0.25">
      <c r="B142" s="287" t="s">
        <v>53</v>
      </c>
      <c r="C142" s="305">
        <v>33780</v>
      </c>
      <c r="D142" s="305">
        <v>51310</v>
      </c>
      <c r="E142" s="305">
        <v>65021</v>
      </c>
      <c r="F142" s="305">
        <v>80309</v>
      </c>
      <c r="G142" s="311">
        <f t="shared" si="12"/>
        <v>0.23512403684963323</v>
      </c>
      <c r="H142" s="319">
        <f t="shared" si="13"/>
        <v>15288</v>
      </c>
      <c r="I142" s="313">
        <f t="shared" si="14"/>
        <v>0.1311214443620832</v>
      </c>
      <c r="J142" s="305">
        <v>80773</v>
      </c>
      <c r="K142" s="313">
        <f t="shared" si="14"/>
        <v>0.80867495371594811</v>
      </c>
      <c r="L142" s="313">
        <f t="shared" si="15"/>
        <v>5.7776836967213807E-3</v>
      </c>
      <c r="M142" s="312">
        <f t="shared" si="16"/>
        <v>464</v>
      </c>
      <c r="N142" s="311">
        <f t="shared" si="17"/>
        <v>1.3911486086441682</v>
      </c>
      <c r="O142" s="305">
        <f t="shared" si="18"/>
        <v>46993</v>
      </c>
      <c r="Q142" s="37"/>
      <c r="R142" s="103"/>
      <c r="Z142" s="1"/>
    </row>
    <row r="143" spans="1:31" s="4" customFormat="1" x14ac:dyDescent="0.25">
      <c r="B143" s="287" t="s">
        <v>51</v>
      </c>
      <c r="C143" s="305">
        <v>7339</v>
      </c>
      <c r="D143" s="305">
        <v>10731</v>
      </c>
      <c r="E143" s="305">
        <v>17520</v>
      </c>
      <c r="F143" s="305">
        <v>25698</v>
      </c>
      <c r="G143" s="311">
        <f t="shared" si="12"/>
        <v>0.46678082191780823</v>
      </c>
      <c r="H143" s="320">
        <f t="shared" si="13"/>
        <v>8178</v>
      </c>
      <c r="I143" s="317">
        <f t="shared" si="14"/>
        <v>4.1957425409565728E-2</v>
      </c>
      <c r="J143" s="305">
        <v>23944</v>
      </c>
      <c r="K143" s="317">
        <f t="shared" si="14"/>
        <v>0.43258397249404917</v>
      </c>
      <c r="L143" s="313">
        <f t="shared" si="15"/>
        <v>-6.8254338859055186E-2</v>
      </c>
      <c r="M143" s="312">
        <f t="shared" si="16"/>
        <v>-1754</v>
      </c>
      <c r="N143" s="311">
        <f t="shared" si="17"/>
        <v>2.2625698324022347</v>
      </c>
      <c r="O143" s="305">
        <f t="shared" si="18"/>
        <v>16605</v>
      </c>
      <c r="Q143" s="37"/>
      <c r="R143" s="103"/>
      <c r="Z143" s="1"/>
    </row>
    <row r="144" spans="1:31" s="4" customFormat="1" x14ac:dyDescent="0.25">
      <c r="B144" s="287" t="s">
        <v>54</v>
      </c>
      <c r="C144" s="305">
        <v>6781</v>
      </c>
      <c r="D144" s="305">
        <v>11021</v>
      </c>
      <c r="E144" s="305">
        <v>9118</v>
      </c>
      <c r="F144" s="305">
        <v>11280</v>
      </c>
      <c r="G144" s="311">
        <f t="shared" si="12"/>
        <v>0.23711340206185572</v>
      </c>
      <c r="H144" s="319">
        <f t="shared" si="13"/>
        <v>2162</v>
      </c>
      <c r="I144" s="313">
        <f t="shared" si="14"/>
        <v>1.8416988038754044E-2</v>
      </c>
      <c r="J144" s="305">
        <v>10812</v>
      </c>
      <c r="K144" s="313">
        <f t="shared" si="14"/>
        <v>0.1143612800846337</v>
      </c>
      <c r="L144" s="313">
        <f t="shared" si="15"/>
        <v>-4.1489361702127692E-2</v>
      </c>
      <c r="M144" s="312">
        <f t="shared" si="16"/>
        <v>-468</v>
      </c>
      <c r="N144" s="311">
        <f t="shared" si="17"/>
        <v>0.59445509511871397</v>
      </c>
      <c r="O144" s="305">
        <f t="shared" si="18"/>
        <v>4031</v>
      </c>
      <c r="Q144" s="37"/>
      <c r="R144" s="103"/>
      <c r="Z144" s="1"/>
    </row>
    <row r="145" spans="2:31" s="4" customFormat="1" x14ac:dyDescent="0.25">
      <c r="B145" s="287" t="s">
        <v>49</v>
      </c>
      <c r="C145" s="305">
        <v>15343</v>
      </c>
      <c r="D145" s="305">
        <v>4744</v>
      </c>
      <c r="E145" s="305">
        <v>9037</v>
      </c>
      <c r="F145" s="305">
        <v>15069</v>
      </c>
      <c r="G145" s="311">
        <f t="shared" si="12"/>
        <v>0.66747814540223516</v>
      </c>
      <c r="H145" s="320">
        <f t="shared" si="13"/>
        <v>6032</v>
      </c>
      <c r="I145" s="317">
        <f t="shared" si="14"/>
        <v>2.4603332691133396E-2</v>
      </c>
      <c r="J145" s="305">
        <v>23750</v>
      </c>
      <c r="K145" s="317">
        <f t="shared" si="14"/>
        <v>0.31906902935731291</v>
      </c>
      <c r="L145" s="313">
        <f t="shared" si="15"/>
        <v>0.57608334992368437</v>
      </c>
      <c r="M145" s="312">
        <f t="shared" si="16"/>
        <v>8681</v>
      </c>
      <c r="N145" s="311">
        <f t="shared" si="17"/>
        <v>0.54793717004497156</v>
      </c>
      <c r="O145" s="305">
        <f t="shared" si="18"/>
        <v>8407</v>
      </c>
      <c r="Q145" s="37"/>
      <c r="R145" s="103"/>
      <c r="Z145" s="1"/>
    </row>
    <row r="146" spans="2:31" s="4" customFormat="1" x14ac:dyDescent="0.25">
      <c r="B146" s="287" t="s">
        <v>205</v>
      </c>
      <c r="C146" s="305">
        <f>C136-SUM(C137:C145)</f>
        <v>7567</v>
      </c>
      <c r="D146" s="305">
        <f>D136-SUM(D137:D145)</f>
        <v>8026</v>
      </c>
      <c r="E146" s="305">
        <f>E136-SUM(E137:E145)</f>
        <v>16153</v>
      </c>
      <c r="F146" s="305">
        <f>F136-SUM(F137:F145)</f>
        <v>15497</v>
      </c>
      <c r="G146" s="311">
        <f t="shared" si="12"/>
        <v>-4.0611651086485456E-2</v>
      </c>
      <c r="H146" s="319">
        <f t="shared" si="13"/>
        <v>-656</v>
      </c>
      <c r="I146" s="313">
        <f t="shared" si="14"/>
        <v>2.5302133301114488E-2</v>
      </c>
      <c r="J146" s="305">
        <f>J136-SUM(J137:J145)</f>
        <v>18134</v>
      </c>
      <c r="K146" s="313">
        <f t="shared" si="14"/>
        <v>-3.4699814863792644E-2</v>
      </c>
      <c r="L146" s="313">
        <f t="shared" si="15"/>
        <v>0.17016196683229001</v>
      </c>
      <c r="M146" s="312">
        <f t="shared" si="16"/>
        <v>2637</v>
      </c>
      <c r="N146" s="311">
        <f>J146/C146-1</f>
        <v>1.3964583058015068</v>
      </c>
      <c r="O146" s="305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8"/>
      <c r="C147" s="288"/>
      <c r="D147" s="288"/>
      <c r="E147" s="288"/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Z147" s="1" t="s">
        <v>184</v>
      </c>
    </row>
    <row r="148" spans="2:31" s="4" customFormat="1" x14ac:dyDescent="0.25">
      <c r="B148" s="202" t="s">
        <v>185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B79A-81A5-4EC6-9104-47A636DA25D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75"/>
      <c r="H1" s="275"/>
      <c r="I1" s="275"/>
      <c r="K1" s="275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4" t="s">
        <v>263</v>
      </c>
      <c r="D5" s="294" t="s">
        <v>264</v>
      </c>
      <c r="E5" s="294" t="s">
        <v>265</v>
      </c>
      <c r="F5" s="295" t="str">
        <f>CONCATENATE("%/s total Tenerife ",RIGHT(E5,4))</f>
        <v>%/s total Tenerife 2022</v>
      </c>
      <c r="G5" s="294" t="s">
        <v>266</v>
      </c>
      <c r="H5" s="295" t="str">
        <f>CONCATENATE("var. ",RIGHT(G5,2),"/",RIGHT(E5,2))</f>
        <v>var. 23/22</v>
      </c>
      <c r="I5" s="295" t="str">
        <f>CONCATENATE("dif. ",RIGHT(G5,2),"/",RIGHT(E5,2))</f>
        <v>dif. 23/22</v>
      </c>
      <c r="J5" s="295" t="str">
        <f>CONCATENATE("%/s total Tenerife ",RIGHT(G5,4))</f>
        <v>%/s total Tenerife 2023</v>
      </c>
      <c r="K5" s="294" t="s">
        <v>267</v>
      </c>
      <c r="L5" s="295" t="str">
        <f>CONCATENATE("var. ",RIGHT(K5,2),"/",RIGHT(G5,2))</f>
        <v>var. 24/23</v>
      </c>
      <c r="M5" s="295" t="str">
        <f>CONCATENATE("dif. ",RIGHT(K5,2),"/",RIGHT(G5,2))</f>
        <v>dif. 24/23</v>
      </c>
      <c r="N5" s="295" t="str">
        <f>CONCATENATE("%/s total Tenerife ",RIGHT(K5,4))</f>
        <v>%/s total Tenerife 2024</v>
      </c>
      <c r="O5" s="294" t="s">
        <v>268</v>
      </c>
      <c r="P5" s="295" t="str">
        <f>CONCATENATE("var. ",RIGHT(O5,2),"/",RIGHT(K5,2))</f>
        <v>var. 25/24</v>
      </c>
      <c r="Q5" s="295" t="str">
        <f>CONCATENATE("dif. ",RIGHT(O5,2),"/",RIGHT(K5,2))</f>
        <v>dif. 25/24</v>
      </c>
      <c r="R5" s="295" t="str">
        <f>CONCATENATE("var. ",RIGHT(O5,2),"/",RIGHT(C5,2))</f>
        <v>var. 25/20</v>
      </c>
      <c r="S5" s="295" t="str">
        <f>CONCATENATE("dif. ",RIGHT(O5,2),"/",RIGHT(C5,2))</f>
        <v>dif. 25/20</v>
      </c>
      <c r="T5" s="295" t="str">
        <f>CONCATENATE("%/s total Tenerife ",RIGHT(O5,4))</f>
        <v>%/s total Tenerife 2025</v>
      </c>
      <c r="AE5" s="1"/>
    </row>
    <row r="6" spans="1:31" ht="18.75" x14ac:dyDescent="0.3">
      <c r="A6" s="4"/>
      <c r="B6" s="276" t="s">
        <v>204</v>
      </c>
      <c r="C6" s="296">
        <v>51219</v>
      </c>
      <c r="D6" s="296">
        <v>93260</v>
      </c>
      <c r="E6" s="296">
        <v>107393</v>
      </c>
      <c r="F6" s="297">
        <f>E6/$E$6</f>
        <v>1</v>
      </c>
      <c r="G6" s="296">
        <v>111139</v>
      </c>
      <c r="H6" s="297">
        <f>G6/E6-1</f>
        <v>3.4881230620245285E-2</v>
      </c>
      <c r="I6" s="296">
        <f>G6-E6</f>
        <v>3746</v>
      </c>
      <c r="J6" s="297">
        <f>G6/$G$6</f>
        <v>1</v>
      </c>
      <c r="K6" s="296">
        <v>94810</v>
      </c>
      <c r="L6" s="297">
        <f>K6/G6-1</f>
        <v>-0.14692412204536665</v>
      </c>
      <c r="M6" s="296">
        <f>K6-G6</f>
        <v>-16329</v>
      </c>
      <c r="N6" s="297">
        <f>K6/$K$6</f>
        <v>1</v>
      </c>
      <c r="O6" s="296">
        <v>93025</v>
      </c>
      <c r="P6" s="297">
        <f>O6/K6-1</f>
        <v>-1.8827127940090671E-2</v>
      </c>
      <c r="Q6" s="296">
        <f>O6-K6</f>
        <v>-1785</v>
      </c>
      <c r="R6" s="297">
        <f>IFERROR(O6/C6-1,"-")</f>
        <v>0.81622054315781245</v>
      </c>
      <c r="S6" s="296">
        <f>O6-C6</f>
        <v>41806</v>
      </c>
      <c r="T6" s="297">
        <f>O6/$O$6</f>
        <v>1</v>
      </c>
      <c r="V6" s="37"/>
      <c r="W6" s="103"/>
      <c r="AE6" s="1" t="s">
        <v>177</v>
      </c>
    </row>
    <row r="7" spans="1:31" s="4" customFormat="1" x14ac:dyDescent="0.25">
      <c r="B7" s="287" t="s">
        <v>46</v>
      </c>
      <c r="C7" s="305">
        <v>9378</v>
      </c>
      <c r="D7" s="305">
        <v>31357</v>
      </c>
      <c r="E7" s="305">
        <v>20561</v>
      </c>
      <c r="F7" s="311">
        <f t="shared" ref="F7:F16" si="0">E7/$E$6</f>
        <v>0.19145568146899705</v>
      </c>
      <c r="G7" s="305">
        <v>17667</v>
      </c>
      <c r="H7" s="313">
        <f>G7/E7-1</f>
        <v>-0.14075190895384471</v>
      </c>
      <c r="I7" s="312">
        <f>G7-E7</f>
        <v>-2894</v>
      </c>
      <c r="J7" s="311">
        <f>G7/$G$6</f>
        <v>0.15896310026183427</v>
      </c>
      <c r="K7" s="305">
        <v>12604</v>
      </c>
      <c r="L7" s="313">
        <f>K7/G7-1</f>
        <v>-0.28657949850002828</v>
      </c>
      <c r="M7" s="312">
        <f>K7-G7</f>
        <v>-5063</v>
      </c>
      <c r="N7" s="311">
        <f>K7/$K$6</f>
        <v>0.13293956333720072</v>
      </c>
      <c r="O7" s="305">
        <v>12488</v>
      </c>
      <c r="P7" s="313">
        <f>O7/K7-1</f>
        <v>-9.2034274833385776E-3</v>
      </c>
      <c r="Q7" s="312">
        <f>O7-K7</f>
        <v>-116</v>
      </c>
      <c r="R7" s="313">
        <f t="shared" ref="R7:R16" si="1">IFERROR(O7/C7-1,"-")</f>
        <v>0.33162721262529327</v>
      </c>
      <c r="S7" s="312">
        <f t="shared" ref="S7:S16" si="2">O7-C7</f>
        <v>3110</v>
      </c>
      <c r="T7" s="311">
        <f>O7/$O$6</f>
        <v>0.13424348293469499</v>
      </c>
      <c r="V7" s="37"/>
      <c r="W7" s="103"/>
      <c r="AE7" s="1" t="s">
        <v>179</v>
      </c>
    </row>
    <row r="8" spans="1:31" s="4" customFormat="1" x14ac:dyDescent="0.25">
      <c r="B8" s="287" t="s">
        <v>47</v>
      </c>
      <c r="C8" s="305">
        <v>5079</v>
      </c>
      <c r="D8" s="305">
        <v>11878</v>
      </c>
      <c r="E8" s="305">
        <v>11582</v>
      </c>
      <c r="F8" s="311">
        <f t="shared" si="0"/>
        <v>0.10784688015047536</v>
      </c>
      <c r="G8" s="305">
        <v>10559</v>
      </c>
      <c r="H8" s="313">
        <f t="shared" ref="H8:H16" si="3">G8/E8-1</f>
        <v>-8.8326713866344275E-2</v>
      </c>
      <c r="I8" s="312">
        <f t="shared" ref="I8:I16" si="4">G8-E8</f>
        <v>-1023</v>
      </c>
      <c r="J8" s="311">
        <f t="shared" ref="J8:J16" si="5">G8/$G$6</f>
        <v>9.5007153204545655E-2</v>
      </c>
      <c r="K8" s="305">
        <v>10793</v>
      </c>
      <c r="L8" s="313">
        <f t="shared" ref="L8:L16" si="6">K8/G8-1</f>
        <v>2.216118950658208E-2</v>
      </c>
      <c r="M8" s="312">
        <f t="shared" ref="M8:M16" si="7">K8-G8</f>
        <v>234</v>
      </c>
      <c r="N8" s="311">
        <f t="shared" ref="N8:N16" si="8">K8/$K$6</f>
        <v>0.11383820272123193</v>
      </c>
      <c r="O8" s="305">
        <v>11992</v>
      </c>
      <c r="P8" s="313">
        <f t="shared" ref="P8:P16" si="9">O8/K8-1</f>
        <v>0.1110905216343927</v>
      </c>
      <c r="Q8" s="312">
        <f t="shared" ref="Q8:Q16" si="10">O8-K8</f>
        <v>1199</v>
      </c>
      <c r="R8" s="313">
        <f t="shared" si="1"/>
        <v>1.3610947036818271</v>
      </c>
      <c r="S8" s="312">
        <f t="shared" si="2"/>
        <v>6913</v>
      </c>
      <c r="T8" s="311">
        <f t="shared" ref="T8:T16" si="11">O8/$O$6</f>
        <v>0.12891158290782048</v>
      </c>
      <c r="V8" s="37"/>
      <c r="W8" s="103"/>
      <c r="AE8" s="1"/>
    </row>
    <row r="9" spans="1:31" s="4" customFormat="1" x14ac:dyDescent="0.25">
      <c r="B9" s="287" t="s">
        <v>48</v>
      </c>
      <c r="C9" s="305">
        <v>538</v>
      </c>
      <c r="D9" s="305">
        <v>181</v>
      </c>
      <c r="E9" s="305">
        <v>229</v>
      </c>
      <c r="F9" s="306">
        <f t="shared" si="0"/>
        <v>2.132354995204529E-3</v>
      </c>
      <c r="G9" s="305">
        <v>6277</v>
      </c>
      <c r="H9" s="317">
        <f t="shared" si="3"/>
        <v>26.410480349344979</v>
      </c>
      <c r="I9" s="308">
        <f t="shared" si="4"/>
        <v>6048</v>
      </c>
      <c r="J9" s="306">
        <f t="shared" si="5"/>
        <v>5.647882381522238E-2</v>
      </c>
      <c r="K9" s="305">
        <v>3342</v>
      </c>
      <c r="L9" s="313">
        <f t="shared" si="6"/>
        <v>-0.4675800541660029</v>
      </c>
      <c r="M9" s="312">
        <f t="shared" si="7"/>
        <v>-2935</v>
      </c>
      <c r="N9" s="311">
        <f t="shared" si="8"/>
        <v>3.5249446260942938E-2</v>
      </c>
      <c r="O9" s="305">
        <v>1849</v>
      </c>
      <c r="P9" s="313">
        <f t="shared" si="9"/>
        <v>-0.44673847995212446</v>
      </c>
      <c r="Q9" s="312">
        <f t="shared" si="10"/>
        <v>-1493</v>
      </c>
      <c r="R9" s="313">
        <f t="shared" si="1"/>
        <v>2.4368029739776951</v>
      </c>
      <c r="S9" s="312">
        <f t="shared" si="2"/>
        <v>1311</v>
      </c>
      <c r="T9" s="311">
        <f t="shared" si="11"/>
        <v>1.9876377317925287E-2</v>
      </c>
      <c r="V9" s="37"/>
      <c r="W9" s="103"/>
      <c r="AE9" s="1"/>
    </row>
    <row r="10" spans="1:31" s="4" customFormat="1" x14ac:dyDescent="0.25">
      <c r="B10" s="287" t="s">
        <v>50</v>
      </c>
      <c r="C10" s="305">
        <v>8752</v>
      </c>
      <c r="D10" s="305">
        <v>6288</v>
      </c>
      <c r="E10" s="305">
        <v>24385</v>
      </c>
      <c r="F10" s="311">
        <f t="shared" si="0"/>
        <v>0.22706321641075303</v>
      </c>
      <c r="G10" s="305">
        <v>20878</v>
      </c>
      <c r="H10" s="313">
        <f t="shared" si="3"/>
        <v>-0.14381792085298339</v>
      </c>
      <c r="I10" s="312">
        <f t="shared" si="4"/>
        <v>-3507</v>
      </c>
      <c r="J10" s="311">
        <f t="shared" si="5"/>
        <v>0.18785484843304331</v>
      </c>
      <c r="K10" s="305">
        <v>20789</v>
      </c>
      <c r="L10" s="313">
        <f t="shared" si="6"/>
        <v>-4.2628604272439974E-3</v>
      </c>
      <c r="M10" s="312">
        <f t="shared" si="7"/>
        <v>-89</v>
      </c>
      <c r="N10" s="311">
        <f t="shared" si="8"/>
        <v>0.21927011918573991</v>
      </c>
      <c r="O10" s="305">
        <v>20266</v>
      </c>
      <c r="P10" s="313">
        <f t="shared" si="9"/>
        <v>-2.5157535234979989E-2</v>
      </c>
      <c r="Q10" s="312">
        <f t="shared" si="10"/>
        <v>-523</v>
      </c>
      <c r="R10" s="313">
        <f t="shared" si="1"/>
        <v>1.3155850091407677</v>
      </c>
      <c r="S10" s="312">
        <f t="shared" si="2"/>
        <v>11514</v>
      </c>
      <c r="T10" s="311">
        <f>O10/$O$6</f>
        <v>0.2178554152109648</v>
      </c>
      <c r="V10" s="37"/>
      <c r="W10" s="103"/>
      <c r="AE10" s="1"/>
    </row>
    <row r="11" spans="1:31" s="4" customFormat="1" x14ac:dyDescent="0.25">
      <c r="B11" s="287" t="s">
        <v>52</v>
      </c>
      <c r="C11" s="305">
        <v>1451</v>
      </c>
      <c r="D11" s="305">
        <v>7546</v>
      </c>
      <c r="E11" s="305">
        <v>5001</v>
      </c>
      <c r="F11" s="306">
        <f t="shared" si="0"/>
        <v>4.6567280921475329E-2</v>
      </c>
      <c r="G11" s="305">
        <v>6835</v>
      </c>
      <c r="H11" s="317">
        <f t="shared" si="3"/>
        <v>0.36672665466906618</v>
      </c>
      <c r="I11" s="308">
        <f t="shared" si="4"/>
        <v>1834</v>
      </c>
      <c r="J11" s="306">
        <f t="shared" si="5"/>
        <v>6.1499563609534007E-2</v>
      </c>
      <c r="K11" s="305">
        <v>3189</v>
      </c>
      <c r="L11" s="313">
        <f t="shared" si="6"/>
        <v>-0.53343087051938554</v>
      </c>
      <c r="M11" s="312">
        <f t="shared" si="7"/>
        <v>-3646</v>
      </c>
      <c r="N11" s="311">
        <f t="shared" si="8"/>
        <v>3.3635692437506595E-2</v>
      </c>
      <c r="O11" s="305">
        <v>4173</v>
      </c>
      <c r="P11" s="313">
        <f t="shared" si="9"/>
        <v>0.30856067732831605</v>
      </c>
      <c r="Q11" s="312">
        <f t="shared" si="10"/>
        <v>984</v>
      </c>
      <c r="R11" s="313">
        <f t="shared" si="1"/>
        <v>1.875947622329428</v>
      </c>
      <c r="S11" s="312">
        <f t="shared" si="2"/>
        <v>2722</v>
      </c>
      <c r="T11" s="311">
        <f t="shared" si="11"/>
        <v>4.485890889545821E-2</v>
      </c>
      <c r="V11" s="37"/>
      <c r="W11" s="103"/>
      <c r="AE11" s="1"/>
    </row>
    <row r="12" spans="1:31" s="4" customFormat="1" x14ac:dyDescent="0.25">
      <c r="B12" s="287" t="s">
        <v>53</v>
      </c>
      <c r="C12" s="305">
        <v>13715</v>
      </c>
      <c r="D12" s="305">
        <v>10606</v>
      </c>
      <c r="E12" s="305">
        <v>18143</v>
      </c>
      <c r="F12" s="311">
        <f t="shared" si="0"/>
        <v>0.16894024750216494</v>
      </c>
      <c r="G12" s="305">
        <v>22897</v>
      </c>
      <c r="H12" s="313">
        <f t="shared" si="3"/>
        <v>0.26202943283911151</v>
      </c>
      <c r="I12" s="312">
        <f t="shared" si="4"/>
        <v>4754</v>
      </c>
      <c r="J12" s="311">
        <f t="shared" si="5"/>
        <v>0.2060212886565472</v>
      </c>
      <c r="K12" s="305">
        <v>21110</v>
      </c>
      <c r="L12" s="313">
        <f t="shared" si="6"/>
        <v>-7.8045158754421973E-2</v>
      </c>
      <c r="M12" s="312">
        <f t="shared" si="7"/>
        <v>-1787</v>
      </c>
      <c r="N12" s="311">
        <f t="shared" si="8"/>
        <v>0.22265583799177302</v>
      </c>
      <c r="O12" s="305">
        <v>25718</v>
      </c>
      <c r="P12" s="313">
        <f t="shared" si="9"/>
        <v>0.21828517290383709</v>
      </c>
      <c r="Q12" s="312">
        <f t="shared" si="10"/>
        <v>4608</v>
      </c>
      <c r="R12" s="313">
        <f t="shared" si="1"/>
        <v>0.87517316806416323</v>
      </c>
      <c r="S12" s="312">
        <f t="shared" si="2"/>
        <v>12003</v>
      </c>
      <c r="T12" s="311">
        <f t="shared" si="11"/>
        <v>0.27646331631281912</v>
      </c>
      <c r="V12" s="37"/>
      <c r="W12" s="103"/>
      <c r="AE12" s="1"/>
    </row>
    <row r="13" spans="1:31" s="4" customFormat="1" x14ac:dyDescent="0.25">
      <c r="B13" s="287" t="s">
        <v>51</v>
      </c>
      <c r="C13" s="305">
        <v>4239</v>
      </c>
      <c r="D13" s="305">
        <v>2108</v>
      </c>
      <c r="E13" s="305">
        <v>4615</v>
      </c>
      <c r="F13" s="306">
        <f t="shared" si="0"/>
        <v>4.297300568938385E-2</v>
      </c>
      <c r="G13" s="305">
        <v>3780</v>
      </c>
      <c r="H13" s="317">
        <f t="shared" si="3"/>
        <v>-0.18093174431202597</v>
      </c>
      <c r="I13" s="308">
        <f t="shared" si="4"/>
        <v>-835</v>
      </c>
      <c r="J13" s="306">
        <f t="shared" si="5"/>
        <v>3.4011463122756186E-2</v>
      </c>
      <c r="K13" s="305">
        <v>2515</v>
      </c>
      <c r="L13" s="313">
        <f t="shared" si="6"/>
        <v>-0.33465608465608465</v>
      </c>
      <c r="M13" s="312">
        <f t="shared" si="7"/>
        <v>-1265</v>
      </c>
      <c r="N13" s="311">
        <f t="shared" si="8"/>
        <v>2.6526737685898111E-2</v>
      </c>
      <c r="O13" s="305">
        <v>2955</v>
      </c>
      <c r="P13" s="313">
        <f t="shared" si="9"/>
        <v>0.1749502982107356</v>
      </c>
      <c r="Q13" s="312">
        <f t="shared" si="10"/>
        <v>440</v>
      </c>
      <c r="R13" s="313">
        <f t="shared" si="1"/>
        <v>-0.30290162774239204</v>
      </c>
      <c r="S13" s="312">
        <f t="shared" si="2"/>
        <v>-1284</v>
      </c>
      <c r="T13" s="311">
        <f t="shared" si="11"/>
        <v>3.176565439398011E-2</v>
      </c>
      <c r="V13" s="37"/>
      <c r="W13" s="103"/>
      <c r="AE13" s="1"/>
    </row>
    <row r="14" spans="1:31" s="4" customFormat="1" x14ac:dyDescent="0.25">
      <c r="B14" s="287" t="s">
        <v>54</v>
      </c>
      <c r="C14" s="305">
        <v>1763</v>
      </c>
      <c r="D14" s="305">
        <v>12077</v>
      </c>
      <c r="E14" s="305">
        <v>4402</v>
      </c>
      <c r="F14" s="311">
        <f t="shared" si="0"/>
        <v>4.0989636196027676E-2</v>
      </c>
      <c r="G14" s="305">
        <v>5746</v>
      </c>
      <c r="H14" s="313">
        <f t="shared" si="3"/>
        <v>0.30531576556110851</v>
      </c>
      <c r="I14" s="312">
        <f t="shared" si="4"/>
        <v>1344</v>
      </c>
      <c r="J14" s="311">
        <f t="shared" si="5"/>
        <v>5.1701023043216152E-2</v>
      </c>
      <c r="K14" s="305">
        <v>3788</v>
      </c>
      <c r="L14" s="313">
        <f t="shared" si="6"/>
        <v>-0.34075878872258958</v>
      </c>
      <c r="M14" s="312">
        <f t="shared" si="7"/>
        <v>-1958</v>
      </c>
      <c r="N14" s="311">
        <f t="shared" si="8"/>
        <v>3.9953591393312941E-2</v>
      </c>
      <c r="O14" s="305">
        <v>1970</v>
      </c>
      <c r="P14" s="313">
        <f t="shared" si="9"/>
        <v>-0.47993664202745512</v>
      </c>
      <c r="Q14" s="312">
        <f t="shared" si="10"/>
        <v>-1818</v>
      </c>
      <c r="R14" s="313">
        <f t="shared" si="1"/>
        <v>0.11741349971639248</v>
      </c>
      <c r="S14" s="312">
        <f t="shared" si="2"/>
        <v>207</v>
      </c>
      <c r="T14" s="311">
        <f t="shared" si="11"/>
        <v>2.1177102929320075E-2</v>
      </c>
      <c r="V14" s="37"/>
      <c r="W14" s="103"/>
      <c r="AE14" s="1"/>
    </row>
    <row r="15" spans="1:31" s="4" customFormat="1" x14ac:dyDescent="0.25">
      <c r="B15" s="287" t="s">
        <v>49</v>
      </c>
      <c r="C15" s="305">
        <v>2263</v>
      </c>
      <c r="D15" s="305">
        <v>4303</v>
      </c>
      <c r="E15" s="305">
        <v>6227</v>
      </c>
      <c r="F15" s="306">
        <f t="shared" si="0"/>
        <v>5.7983295000605256E-2</v>
      </c>
      <c r="G15" s="305">
        <v>4418</v>
      </c>
      <c r="H15" s="317">
        <f t="shared" si="3"/>
        <v>-0.29050907339007548</v>
      </c>
      <c r="I15" s="308">
        <f t="shared" si="4"/>
        <v>-1809</v>
      </c>
      <c r="J15" s="306">
        <f t="shared" si="5"/>
        <v>3.9752022242417154E-2</v>
      </c>
      <c r="K15" s="305">
        <v>4625</v>
      </c>
      <c r="L15" s="313">
        <f t="shared" si="6"/>
        <v>4.6853779990946087E-2</v>
      </c>
      <c r="M15" s="312">
        <f t="shared" si="7"/>
        <v>207</v>
      </c>
      <c r="N15" s="311">
        <f t="shared" si="8"/>
        <v>4.8781774074464719E-2</v>
      </c>
      <c r="O15" s="305">
        <v>2261</v>
      </c>
      <c r="P15" s="313">
        <f t="shared" si="9"/>
        <v>-0.5111351351351352</v>
      </c>
      <c r="Q15" s="312">
        <f t="shared" si="10"/>
        <v>-2364</v>
      </c>
      <c r="R15" s="313">
        <f t="shared" si="1"/>
        <v>-8.8378258948296207E-4</v>
      </c>
      <c r="S15" s="312">
        <f t="shared" si="2"/>
        <v>-2</v>
      </c>
      <c r="T15" s="311">
        <f t="shared" si="11"/>
        <v>2.4305294275732331E-2</v>
      </c>
      <c r="V15" s="37"/>
      <c r="W15" s="103"/>
      <c r="AE15" s="1"/>
    </row>
    <row r="16" spans="1:31" s="4" customFormat="1" x14ac:dyDescent="0.25">
      <c r="B16" s="287" t="s">
        <v>205</v>
      </c>
      <c r="C16" s="305">
        <f>C6-SUM(C7:C15)</f>
        <v>4041</v>
      </c>
      <c r="D16" s="305">
        <f>D6-SUM(D7:D15)</f>
        <v>6916</v>
      </c>
      <c r="E16" s="305">
        <f>E6-SUM(E7:E15)</f>
        <v>12248</v>
      </c>
      <c r="F16" s="311">
        <f t="shared" si="0"/>
        <v>0.11404840166491298</v>
      </c>
      <c r="G16" s="305">
        <f>G6-SUM(G7:G15)</f>
        <v>12082</v>
      </c>
      <c r="H16" s="313">
        <f t="shared" si="3"/>
        <v>-1.3553233180927493E-2</v>
      </c>
      <c r="I16" s="312">
        <f t="shared" si="4"/>
        <v>-166</v>
      </c>
      <c r="J16" s="311">
        <f t="shared" si="5"/>
        <v>0.10871071361088366</v>
      </c>
      <c r="K16" s="305">
        <f>K6-SUM(K7:K15)</f>
        <v>12055</v>
      </c>
      <c r="L16" s="313">
        <f t="shared" si="6"/>
        <v>-2.2347293494454634E-3</v>
      </c>
      <c r="M16" s="312">
        <f t="shared" si="7"/>
        <v>-27</v>
      </c>
      <c r="N16" s="311">
        <f t="shared" si="8"/>
        <v>0.12714903491192911</v>
      </c>
      <c r="O16" s="305">
        <f>O6-SUM(O7:O15)</f>
        <v>9353</v>
      </c>
      <c r="P16" s="313">
        <f t="shared" si="9"/>
        <v>-0.22413936126088763</v>
      </c>
      <c r="Q16" s="312">
        <f t="shared" si="10"/>
        <v>-2702</v>
      </c>
      <c r="R16" s="313">
        <f t="shared" si="1"/>
        <v>1.3145261073991588</v>
      </c>
      <c r="S16" s="312">
        <f t="shared" si="2"/>
        <v>5312</v>
      </c>
      <c r="T16" s="311">
        <f t="shared" si="11"/>
        <v>0.10054286482128461</v>
      </c>
      <c r="V16" s="37"/>
      <c r="W16" s="103"/>
      <c r="AE16" s="1"/>
    </row>
    <row r="17" spans="2:31" s="4" customFormat="1" ht="7.5" customHeight="1" x14ac:dyDescent="0.25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AE17" s="1" t="s">
        <v>184</v>
      </c>
    </row>
    <row r="18" spans="2:31" s="4" customFormat="1" x14ac:dyDescent="0.25">
      <c r="B18" s="202" t="s">
        <v>185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2"/>
      <c r="AE44" s="1"/>
    </row>
    <row r="45" spans="2:31" s="4" customFormat="1" ht="18.75" hidden="1" x14ac:dyDescent="0.3">
      <c r="B45" s="276" t="s">
        <v>175</v>
      </c>
      <c r="C45" s="277"/>
      <c r="D45" s="277"/>
      <c r="E45" s="277"/>
      <c r="F45" s="277"/>
      <c r="G45" s="277"/>
      <c r="H45" s="277"/>
      <c r="I45" s="277"/>
      <c r="J45" s="277"/>
      <c r="K45" s="277">
        <v>1824653</v>
      </c>
      <c r="L45" s="277"/>
      <c r="M45" s="277"/>
      <c r="N45" s="278"/>
      <c r="O45" s="277">
        <v>2354005</v>
      </c>
      <c r="P45" s="278"/>
      <c r="Q45" s="278">
        <v>1</v>
      </c>
      <c r="R45" s="278">
        <v>0.2901110512519367</v>
      </c>
      <c r="S45" s="277">
        <v>529352</v>
      </c>
      <c r="T45" s="289"/>
      <c r="AE45" s="1"/>
    </row>
    <row r="46" spans="2:31" ht="18.75" hidden="1" x14ac:dyDescent="0.3">
      <c r="B46" s="276" t="s">
        <v>176</v>
      </c>
      <c r="C46" s="277"/>
      <c r="D46" s="277"/>
      <c r="E46" s="277"/>
      <c r="F46" s="277"/>
      <c r="G46" s="277"/>
      <c r="H46" s="277"/>
      <c r="I46" s="277"/>
      <c r="J46" s="277"/>
      <c r="K46" s="277">
        <v>603938</v>
      </c>
      <c r="L46" s="277"/>
      <c r="M46" s="277"/>
      <c r="N46" s="278">
        <v>1</v>
      </c>
      <c r="O46" s="277">
        <v>936181</v>
      </c>
      <c r="P46" s="278">
        <v>1</v>
      </c>
      <c r="Q46" s="278">
        <v>0.39769711619134201</v>
      </c>
      <c r="R46" s="278">
        <v>0.55012766211101138</v>
      </c>
      <c r="S46" s="277">
        <v>332243</v>
      </c>
      <c r="T46" s="289"/>
      <c r="AE46" s="1" t="s">
        <v>177</v>
      </c>
    </row>
    <row r="47" spans="2:31" ht="15.75" hidden="1" x14ac:dyDescent="0.25">
      <c r="B47" s="279" t="s">
        <v>102</v>
      </c>
      <c r="C47" s="280"/>
      <c r="D47" s="280"/>
      <c r="E47" s="280"/>
      <c r="F47" s="280"/>
      <c r="G47" s="280"/>
      <c r="H47" s="280"/>
      <c r="I47" s="280"/>
      <c r="J47" s="280"/>
      <c r="K47" s="280">
        <v>276550.36166633503</v>
      </c>
      <c r="L47" s="280"/>
      <c r="M47" s="280"/>
      <c r="N47" s="281">
        <v>0.45791184139155844</v>
      </c>
      <c r="O47" s="280">
        <v>430252.45635520399</v>
      </c>
      <c r="P47" s="281">
        <v>0.4595825554622493</v>
      </c>
      <c r="Q47" s="281">
        <v>0.18277465695918402</v>
      </c>
      <c r="R47" s="281">
        <v>0.55578337978930015</v>
      </c>
      <c r="S47" s="280">
        <v>153702.09468886897</v>
      </c>
      <c r="T47" s="290"/>
      <c r="AE47" s="1" t="s">
        <v>178</v>
      </c>
    </row>
    <row r="48" spans="2:31" s="4" customFormat="1" hidden="1" x14ac:dyDescent="0.25">
      <c r="B48" s="282" t="s">
        <v>105</v>
      </c>
      <c r="C48" s="283"/>
      <c r="D48" s="283"/>
      <c r="E48" s="283"/>
      <c r="F48" s="283"/>
      <c r="G48" s="283"/>
      <c r="H48" s="283"/>
      <c r="I48" s="283"/>
      <c r="J48" s="283"/>
      <c r="K48" s="283">
        <v>327387.63833385095</v>
      </c>
      <c r="L48" s="283"/>
      <c r="M48" s="283"/>
      <c r="N48" s="286">
        <v>0.54208815860874948</v>
      </c>
      <c r="O48" s="283">
        <v>505927.5436448183</v>
      </c>
      <c r="P48" s="286">
        <v>0.54041637636826456</v>
      </c>
      <c r="Q48" s="286">
        <v>0.21492203442423372</v>
      </c>
      <c r="R48" s="284">
        <v>0.54534711884540576</v>
      </c>
      <c r="S48" s="285">
        <v>178539.90531096736</v>
      </c>
      <c r="T48" s="292"/>
      <c r="AE48" s="1" t="s">
        <v>179</v>
      </c>
    </row>
    <row r="49" spans="2:31" s="4" customFormat="1" hidden="1" x14ac:dyDescent="0.25">
      <c r="B49" s="287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87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3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6" t="s">
        <v>204</v>
      </c>
      <c r="C136" s="280">
        <v>208389</v>
      </c>
      <c r="D136" s="280">
        <v>416048</v>
      </c>
      <c r="E136" s="280">
        <v>423208</v>
      </c>
      <c r="F136" s="280">
        <v>428791</v>
      </c>
      <c r="G136" s="281">
        <f>F136/E136-1</f>
        <v>1.3192094667397569E-2</v>
      </c>
      <c r="H136" s="280">
        <f>F136-E136</f>
        <v>5583</v>
      </c>
      <c r="I136" s="281">
        <f>F136/F$136</f>
        <v>1</v>
      </c>
      <c r="J136" s="280">
        <v>421973</v>
      </c>
      <c r="K136" s="281">
        <f>H136/H$136</f>
        <v>1</v>
      </c>
      <c r="L136" s="281">
        <f>J136/F136-1</f>
        <v>-1.5900520300099585E-2</v>
      </c>
      <c r="M136" s="280">
        <f>J136-F136</f>
        <v>-6818</v>
      </c>
      <c r="N136" s="281">
        <f>J136/C136-1</f>
        <v>1.0249293388806513</v>
      </c>
      <c r="O136" s="280">
        <f>J136-C136</f>
        <v>213584</v>
      </c>
      <c r="Q136" s="37"/>
      <c r="R136" s="103"/>
      <c r="Z136" s="1" t="s">
        <v>177</v>
      </c>
      <c r="AE136"/>
    </row>
    <row r="137" spans="1:31" s="4" customFormat="1" x14ac:dyDescent="0.25">
      <c r="B137" s="287" t="s">
        <v>46</v>
      </c>
      <c r="C137" s="305">
        <v>68476</v>
      </c>
      <c r="D137" s="305">
        <v>126666</v>
      </c>
      <c r="E137" s="305">
        <v>86811</v>
      </c>
      <c r="F137" s="305">
        <v>75374</v>
      </c>
      <c r="G137" s="311">
        <f t="shared" ref="G137:G146" si="12">F137/E137-1</f>
        <v>-0.13174597689232936</v>
      </c>
      <c r="H137" s="319">
        <f t="shared" ref="H137:H146" si="13">F137-E137</f>
        <v>-11437</v>
      </c>
      <c r="I137" s="313">
        <f t="shared" ref="I137:K146" si="14">F137/F$136</f>
        <v>0.17578260737748694</v>
      </c>
      <c r="J137" s="305">
        <v>60650</v>
      </c>
      <c r="K137" s="313">
        <f t="shared" si="14"/>
        <v>-2.0485402113559017</v>
      </c>
      <c r="L137" s="313">
        <f t="shared" ref="L137:L146" si="15">J137/F137-1</f>
        <v>-0.19534587523549229</v>
      </c>
      <c r="M137" s="312">
        <f t="shared" ref="M137:M146" si="16">J137-F137</f>
        <v>-14724</v>
      </c>
      <c r="N137" s="311">
        <f t="shared" ref="N137:N146" si="17">J137/C137-1</f>
        <v>-0.11428821776972953</v>
      </c>
      <c r="O137" s="305">
        <f t="shared" ref="O137:O146" si="18">J137-C137</f>
        <v>-7826</v>
      </c>
      <c r="Q137" s="37"/>
      <c r="R137" s="103"/>
      <c r="Z137" s="1" t="s">
        <v>179</v>
      </c>
    </row>
    <row r="138" spans="1:31" s="4" customFormat="1" x14ac:dyDescent="0.25">
      <c r="B138" s="287" t="s">
        <v>47</v>
      </c>
      <c r="C138" s="305">
        <v>24912</v>
      </c>
      <c r="D138" s="305">
        <v>43482</v>
      </c>
      <c r="E138" s="305">
        <v>48094</v>
      </c>
      <c r="F138" s="305">
        <v>51902</v>
      </c>
      <c r="G138" s="311">
        <f t="shared" si="12"/>
        <v>7.9178275876408799E-2</v>
      </c>
      <c r="H138" s="319">
        <f t="shared" si="13"/>
        <v>3808</v>
      </c>
      <c r="I138" s="313">
        <f t="shared" si="14"/>
        <v>0.12104265248104555</v>
      </c>
      <c r="J138" s="305">
        <v>50245</v>
      </c>
      <c r="K138" s="313">
        <f t="shared" si="14"/>
        <v>0.68207057137739568</v>
      </c>
      <c r="L138" s="313">
        <f t="shared" si="15"/>
        <v>-3.1925552001849655E-2</v>
      </c>
      <c r="M138" s="312">
        <f t="shared" si="16"/>
        <v>-1657</v>
      </c>
      <c r="N138" s="311">
        <f t="shared" si="17"/>
        <v>1.0168994861913938</v>
      </c>
      <c r="O138" s="305">
        <f t="shared" si="18"/>
        <v>25333</v>
      </c>
      <c r="Q138" s="37"/>
      <c r="R138" s="103"/>
      <c r="Z138" s="1"/>
    </row>
    <row r="139" spans="1:31" s="4" customFormat="1" x14ac:dyDescent="0.25">
      <c r="B139" s="287" t="s">
        <v>48</v>
      </c>
      <c r="C139" s="305">
        <v>1658</v>
      </c>
      <c r="D139" s="305">
        <v>2415</v>
      </c>
      <c r="E139" s="305">
        <v>3515</v>
      </c>
      <c r="F139" s="305">
        <v>14811</v>
      </c>
      <c r="G139" s="311">
        <f t="shared" si="12"/>
        <v>3.2136557610241825</v>
      </c>
      <c r="H139" s="320">
        <f t="shared" si="13"/>
        <v>11296</v>
      </c>
      <c r="I139" s="317">
        <f t="shared" si="14"/>
        <v>3.4541303338922691E-2</v>
      </c>
      <c r="J139" s="305">
        <v>7251</v>
      </c>
      <c r="K139" s="317">
        <f t="shared" si="14"/>
        <v>2.0232849722371484</v>
      </c>
      <c r="L139" s="313">
        <f t="shared" si="15"/>
        <v>-0.51043143609479436</v>
      </c>
      <c r="M139" s="312">
        <f t="shared" si="16"/>
        <v>-7560</v>
      </c>
      <c r="N139" s="311">
        <f t="shared" si="17"/>
        <v>3.3733413751507841</v>
      </c>
      <c r="O139" s="305">
        <f t="shared" si="18"/>
        <v>5593</v>
      </c>
      <c r="Q139" s="37"/>
      <c r="R139" s="103"/>
      <c r="Z139" s="1"/>
    </row>
    <row r="140" spans="1:31" s="4" customFormat="1" x14ac:dyDescent="0.25">
      <c r="B140" s="287" t="s">
        <v>50</v>
      </c>
      <c r="C140" s="305">
        <v>28320</v>
      </c>
      <c r="D140" s="305">
        <v>66989</v>
      </c>
      <c r="E140" s="305">
        <v>97391</v>
      </c>
      <c r="F140" s="305">
        <v>92103</v>
      </c>
      <c r="G140" s="311">
        <f t="shared" si="12"/>
        <v>-5.4296598248298134E-2</v>
      </c>
      <c r="H140" s="319">
        <f t="shared" si="13"/>
        <v>-5288</v>
      </c>
      <c r="I140" s="313">
        <f t="shared" si="14"/>
        <v>0.21479695236140683</v>
      </c>
      <c r="J140" s="305">
        <v>106284</v>
      </c>
      <c r="K140" s="313">
        <f t="shared" si="14"/>
        <v>-0.94716102453877848</v>
      </c>
      <c r="L140" s="313">
        <f t="shared" si="15"/>
        <v>0.15396892609361257</v>
      </c>
      <c r="M140" s="312">
        <f t="shared" si="16"/>
        <v>14181</v>
      </c>
      <c r="N140" s="311">
        <f t="shared" si="17"/>
        <v>2.7529661016949154</v>
      </c>
      <c r="O140" s="305">
        <f t="shared" si="18"/>
        <v>77964</v>
      </c>
      <c r="Q140" s="37"/>
      <c r="R140" s="103"/>
      <c r="Z140" s="1"/>
    </row>
    <row r="141" spans="1:31" s="4" customFormat="1" x14ac:dyDescent="0.25">
      <c r="B141" s="287" t="s">
        <v>52</v>
      </c>
      <c r="C141" s="305">
        <v>4963</v>
      </c>
      <c r="D141" s="305">
        <v>24120</v>
      </c>
      <c r="E141" s="305">
        <v>16359</v>
      </c>
      <c r="F141" s="305">
        <v>19520</v>
      </c>
      <c r="G141" s="311">
        <f t="shared" si="12"/>
        <v>0.19322696986368371</v>
      </c>
      <c r="H141" s="320">
        <f t="shared" si="13"/>
        <v>3161</v>
      </c>
      <c r="I141" s="317">
        <f t="shared" si="14"/>
        <v>4.5523343540326174E-2</v>
      </c>
      <c r="J141" s="305">
        <v>16099</v>
      </c>
      <c r="K141" s="317">
        <f t="shared" si="14"/>
        <v>0.56618305570481819</v>
      </c>
      <c r="L141" s="313">
        <f t="shared" si="15"/>
        <v>-0.17525614754098362</v>
      </c>
      <c r="M141" s="312">
        <f t="shared" si="16"/>
        <v>-3421</v>
      </c>
      <c r="N141" s="311">
        <f t="shared" si="17"/>
        <v>2.243804150715293</v>
      </c>
      <c r="O141" s="305">
        <f t="shared" si="18"/>
        <v>11136</v>
      </c>
      <c r="Q141" s="37"/>
      <c r="R141" s="103"/>
      <c r="Z141" s="1"/>
    </row>
    <row r="142" spans="1:31" s="4" customFormat="1" x14ac:dyDescent="0.25">
      <c r="B142" s="287" t="s">
        <v>53</v>
      </c>
      <c r="C142" s="305">
        <v>27791</v>
      </c>
      <c r="D142" s="305">
        <v>53247</v>
      </c>
      <c r="E142" s="305">
        <v>69865</v>
      </c>
      <c r="F142" s="305">
        <v>66121</v>
      </c>
      <c r="G142" s="311">
        <f t="shared" si="12"/>
        <v>-5.3589064624633198E-2</v>
      </c>
      <c r="H142" s="319">
        <f t="shared" si="13"/>
        <v>-3744</v>
      </c>
      <c r="I142" s="313">
        <f t="shared" si="14"/>
        <v>0.1542033298273518</v>
      </c>
      <c r="J142" s="305">
        <v>75793</v>
      </c>
      <c r="K142" s="313">
        <f t="shared" si="14"/>
        <v>-0.67060720042987643</v>
      </c>
      <c r="L142" s="313">
        <f t="shared" si="15"/>
        <v>0.14627727953297742</v>
      </c>
      <c r="M142" s="312">
        <f t="shared" si="16"/>
        <v>9672</v>
      </c>
      <c r="N142" s="311">
        <f t="shared" si="17"/>
        <v>1.7272498290813574</v>
      </c>
      <c r="O142" s="305">
        <f t="shared" si="18"/>
        <v>48002</v>
      </c>
      <c r="Q142" s="37"/>
      <c r="R142" s="103"/>
      <c r="Z142" s="1"/>
    </row>
    <row r="143" spans="1:31" s="4" customFormat="1" x14ac:dyDescent="0.25">
      <c r="B143" s="287" t="s">
        <v>51</v>
      </c>
      <c r="C143" s="305">
        <v>8684</v>
      </c>
      <c r="D143" s="305">
        <v>11001</v>
      </c>
      <c r="E143" s="305">
        <v>16289</v>
      </c>
      <c r="F143" s="305">
        <v>12024</v>
      </c>
      <c r="G143" s="311">
        <f t="shared" si="12"/>
        <v>-0.261833138928111</v>
      </c>
      <c r="H143" s="320">
        <f t="shared" si="13"/>
        <v>-4265</v>
      </c>
      <c r="I143" s="317">
        <f t="shared" si="14"/>
        <v>2.8041633336520589E-2</v>
      </c>
      <c r="J143" s="305">
        <v>11877</v>
      </c>
      <c r="K143" s="317">
        <f t="shared" si="14"/>
        <v>-0.76392620454952531</v>
      </c>
      <c r="L143" s="313">
        <f t="shared" si="15"/>
        <v>-1.2225548902195627E-2</v>
      </c>
      <c r="M143" s="312">
        <f t="shared" si="16"/>
        <v>-147</v>
      </c>
      <c r="N143" s="311">
        <f t="shared" si="17"/>
        <v>0.36768770152003682</v>
      </c>
      <c r="O143" s="305">
        <f t="shared" si="18"/>
        <v>3193</v>
      </c>
      <c r="Q143" s="37"/>
      <c r="R143" s="103"/>
      <c r="Z143" s="1"/>
    </row>
    <row r="144" spans="1:31" s="4" customFormat="1" x14ac:dyDescent="0.25">
      <c r="B144" s="287" t="s">
        <v>54</v>
      </c>
      <c r="C144" s="305">
        <v>20058</v>
      </c>
      <c r="D144" s="305">
        <v>34195</v>
      </c>
      <c r="E144" s="305">
        <v>19943</v>
      </c>
      <c r="F144" s="305">
        <v>20738</v>
      </c>
      <c r="G144" s="311">
        <f t="shared" si="12"/>
        <v>3.9863611292182632E-2</v>
      </c>
      <c r="H144" s="319">
        <f t="shared" si="13"/>
        <v>795</v>
      </c>
      <c r="I144" s="313">
        <f t="shared" si="14"/>
        <v>4.8363888234594477E-2</v>
      </c>
      <c r="J144" s="305">
        <v>18376</v>
      </c>
      <c r="K144" s="313">
        <f t="shared" si="14"/>
        <v>0.14239656098871575</v>
      </c>
      <c r="L144" s="313">
        <f t="shared" si="15"/>
        <v>-0.1138971935577201</v>
      </c>
      <c r="M144" s="312">
        <f t="shared" si="16"/>
        <v>-2362</v>
      </c>
      <c r="N144" s="311">
        <f t="shared" si="17"/>
        <v>-8.3856815235816118E-2</v>
      </c>
      <c r="O144" s="305">
        <f t="shared" si="18"/>
        <v>-1682</v>
      </c>
      <c r="Q144" s="37"/>
      <c r="R144" s="103"/>
      <c r="Z144" s="1"/>
    </row>
    <row r="145" spans="2:31" s="4" customFormat="1" x14ac:dyDescent="0.25">
      <c r="B145" s="287" t="s">
        <v>49</v>
      </c>
      <c r="C145" s="305">
        <v>8930</v>
      </c>
      <c r="D145" s="305">
        <v>21567</v>
      </c>
      <c r="E145" s="305">
        <v>23338</v>
      </c>
      <c r="F145" s="305">
        <v>31999</v>
      </c>
      <c r="G145" s="311">
        <f t="shared" si="12"/>
        <v>0.37111149198731685</v>
      </c>
      <c r="H145" s="320">
        <f t="shared" si="13"/>
        <v>8661</v>
      </c>
      <c r="I145" s="317">
        <f t="shared" si="14"/>
        <v>7.4626099894820552E-2</v>
      </c>
      <c r="J145" s="305">
        <v>37562</v>
      </c>
      <c r="K145" s="317">
        <f t="shared" si="14"/>
        <v>1.5513164965072541</v>
      </c>
      <c r="L145" s="313">
        <f t="shared" si="15"/>
        <v>0.17384918278696215</v>
      </c>
      <c r="M145" s="312">
        <f t="shared" si="16"/>
        <v>5563</v>
      </c>
      <c r="N145" s="311">
        <f t="shared" si="17"/>
        <v>3.2062709966405372</v>
      </c>
      <c r="O145" s="305">
        <f t="shared" si="18"/>
        <v>28632</v>
      </c>
      <c r="Q145" s="37"/>
      <c r="R145" s="103"/>
      <c r="Z145" s="1"/>
    </row>
    <row r="146" spans="2:31" s="4" customFormat="1" x14ac:dyDescent="0.25">
      <c r="B146" s="287" t="s">
        <v>205</v>
      </c>
      <c r="C146" s="305">
        <f>C136-SUM(C137:C145)</f>
        <v>14597</v>
      </c>
      <c r="D146" s="305">
        <f>D136-SUM(D137:D145)</f>
        <v>32366</v>
      </c>
      <c r="E146" s="305">
        <f>E136-SUM(E137:E145)</f>
        <v>41603</v>
      </c>
      <c r="F146" s="305">
        <f>F136-SUM(F137:F145)</f>
        <v>44199</v>
      </c>
      <c r="G146" s="311">
        <f t="shared" si="12"/>
        <v>6.2399346200995076E-2</v>
      </c>
      <c r="H146" s="319">
        <f t="shared" si="13"/>
        <v>2596</v>
      </c>
      <c r="I146" s="313">
        <f t="shared" si="14"/>
        <v>0.10307818960752441</v>
      </c>
      <c r="J146" s="305">
        <f>J136-SUM(J137:J145)</f>
        <v>37836</v>
      </c>
      <c r="K146" s="313">
        <f t="shared" si="14"/>
        <v>0.46498298405874977</v>
      </c>
      <c r="L146" s="313">
        <f t="shared" si="15"/>
        <v>-0.14396253308898388</v>
      </c>
      <c r="M146" s="312">
        <f t="shared" si="16"/>
        <v>-6363</v>
      </c>
      <c r="N146" s="311">
        <f t="shared" si="17"/>
        <v>1.592039460163047</v>
      </c>
      <c r="O146" s="305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8"/>
      <c r="C147" s="288"/>
      <c r="D147" s="288"/>
      <c r="E147" s="288"/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Z147" s="1" t="s">
        <v>184</v>
      </c>
    </row>
    <row r="148" spans="2:31" s="4" customFormat="1" x14ac:dyDescent="0.25">
      <c r="B148" s="202" t="s">
        <v>185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1EC62-F6FC-42F0-AB2A-10E47DE27F5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316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208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29188</v>
      </c>
      <c r="D8" s="147">
        <f t="shared" ref="D8:D21" si="0">C8/C9-1</f>
        <v>-8.838778187269658E-2</v>
      </c>
    </row>
    <row r="9" spans="1:5" x14ac:dyDescent="0.25">
      <c r="A9" s="1"/>
      <c r="B9" s="145">
        <v>2023</v>
      </c>
      <c r="C9" s="146">
        <v>32018</v>
      </c>
      <c r="D9" s="147">
        <f t="shared" si="0"/>
        <v>0.10175148824885594</v>
      </c>
    </row>
    <row r="10" spans="1:5" x14ac:dyDescent="0.25">
      <c r="A10" s="1"/>
      <c r="B10" s="145">
        <v>2022</v>
      </c>
      <c r="C10" s="146">
        <v>29061</v>
      </c>
      <c r="D10" s="147">
        <f t="shared" si="0"/>
        <v>-0.35728503184713378</v>
      </c>
    </row>
    <row r="11" spans="1:5" x14ac:dyDescent="0.25">
      <c r="A11" s="1"/>
      <c r="B11" s="145">
        <v>2021</v>
      </c>
      <c r="C11" s="146">
        <v>45216</v>
      </c>
      <c r="D11" s="147">
        <f t="shared" si="0"/>
        <v>0.68471254517679503</v>
      </c>
    </row>
    <row r="12" spans="1:5" x14ac:dyDescent="0.25">
      <c r="A12" s="1" t="s">
        <v>74</v>
      </c>
      <c r="B12" s="145">
        <v>2020</v>
      </c>
      <c r="C12" s="146">
        <v>26839</v>
      </c>
      <c r="D12" s="147">
        <f t="shared" si="0"/>
        <v>-0.41112842003642192</v>
      </c>
    </row>
    <row r="13" spans="1:5" x14ac:dyDescent="0.25">
      <c r="A13" s="1" t="s">
        <v>76</v>
      </c>
      <c r="B13" s="145">
        <v>2019</v>
      </c>
      <c r="C13" s="146">
        <v>45577</v>
      </c>
      <c r="D13" s="147">
        <f t="shared" si="0"/>
        <v>-0.12297952586206895</v>
      </c>
    </row>
    <row r="14" spans="1:5" x14ac:dyDescent="0.25">
      <c r="A14" s="1" t="s">
        <v>78</v>
      </c>
      <c r="B14" s="145">
        <v>2018</v>
      </c>
      <c r="C14" s="146">
        <v>51968</v>
      </c>
      <c r="D14" s="147">
        <f t="shared" si="0"/>
        <v>0.26233968130586871</v>
      </c>
    </row>
    <row r="15" spans="1:5" x14ac:dyDescent="0.25">
      <c r="A15" s="1" t="s">
        <v>80</v>
      </c>
      <c r="B15" s="145">
        <v>2017</v>
      </c>
      <c r="C15" s="146">
        <v>41168</v>
      </c>
      <c r="D15" s="147">
        <f t="shared" si="0"/>
        <v>1.1424219345011366E-2</v>
      </c>
    </row>
    <row r="16" spans="1:5" x14ac:dyDescent="0.25">
      <c r="A16" s="1" t="s">
        <v>82</v>
      </c>
      <c r="B16" s="145">
        <v>2016</v>
      </c>
      <c r="C16" s="146">
        <v>40703</v>
      </c>
      <c r="D16" s="147">
        <f>C16/C17-1</f>
        <v>-7.3165378143063009E-3</v>
      </c>
    </row>
    <row r="17" spans="1:4" x14ac:dyDescent="0.25">
      <c r="A17" s="1" t="s">
        <v>84</v>
      </c>
      <c r="B17" s="145">
        <v>2015</v>
      </c>
      <c r="C17" s="146">
        <v>41003</v>
      </c>
      <c r="D17" s="147">
        <f t="shared" si="0"/>
        <v>-0.11377439643806597</v>
      </c>
    </row>
    <row r="18" spans="1:4" x14ac:dyDescent="0.25">
      <c r="A18" s="1" t="s">
        <v>86</v>
      </c>
      <c r="B18" s="145">
        <v>2014</v>
      </c>
      <c r="C18" s="146">
        <v>46267</v>
      </c>
      <c r="D18" s="147">
        <f t="shared" si="0"/>
        <v>0.20732216481394494</v>
      </c>
    </row>
    <row r="19" spans="1:4" x14ac:dyDescent="0.25">
      <c r="A19" s="1" t="s">
        <v>88</v>
      </c>
      <c r="B19" s="145">
        <v>2013</v>
      </c>
      <c r="C19" s="146">
        <v>38322</v>
      </c>
      <c r="D19" s="147">
        <f t="shared" si="0"/>
        <v>-7.4459606327738181E-2</v>
      </c>
    </row>
    <row r="20" spans="1:4" x14ac:dyDescent="0.25">
      <c r="A20" s="1" t="s">
        <v>90</v>
      </c>
      <c r="B20" s="145">
        <v>2012</v>
      </c>
      <c r="C20" s="146">
        <v>41405</v>
      </c>
      <c r="D20" s="147">
        <f>C20/C21-1</f>
        <v>9.1270887143534818E-2</v>
      </c>
    </row>
    <row r="21" spans="1:4" x14ac:dyDescent="0.25">
      <c r="A21" s="1" t="s">
        <v>92</v>
      </c>
      <c r="B21" s="145">
        <v>2011</v>
      </c>
      <c r="C21" s="146">
        <v>37942</v>
      </c>
      <c r="D21" s="147">
        <f t="shared" si="0"/>
        <v>-0.2925624149311058</v>
      </c>
    </row>
    <row r="22" spans="1:4" x14ac:dyDescent="0.25">
      <c r="A22" s="1" t="s">
        <v>94</v>
      </c>
      <c r="B22" s="145">
        <v>2010</v>
      </c>
      <c r="C22" s="146">
        <v>53633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D305C-AAD5-47E8-805B-F8053A9459F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317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209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10812</v>
      </c>
      <c r="D8" s="147">
        <f t="shared" ref="D8:D21" si="0">C8/C9-1</f>
        <v>-4.1489361702127692E-2</v>
      </c>
    </row>
    <row r="9" spans="1:5" x14ac:dyDescent="0.25">
      <c r="A9" s="1"/>
      <c r="B9" s="145">
        <v>2023</v>
      </c>
      <c r="C9" s="146">
        <v>11280</v>
      </c>
      <c r="D9" s="147">
        <f t="shared" si="0"/>
        <v>0.23711340206185572</v>
      </c>
    </row>
    <row r="10" spans="1:5" x14ac:dyDescent="0.25">
      <c r="A10" s="1"/>
      <c r="B10" s="145">
        <v>2022</v>
      </c>
      <c r="C10" s="146">
        <v>9118</v>
      </c>
      <c r="D10" s="147">
        <f t="shared" si="0"/>
        <v>-0.17267035659196084</v>
      </c>
    </row>
    <row r="11" spans="1:5" x14ac:dyDescent="0.25">
      <c r="A11" s="1"/>
      <c r="B11" s="145">
        <v>2021</v>
      </c>
      <c r="C11" s="146">
        <v>11021</v>
      </c>
      <c r="D11" s="147">
        <f t="shared" si="0"/>
        <v>0.6252765078896918</v>
      </c>
    </row>
    <row r="12" spans="1:5" x14ac:dyDescent="0.25">
      <c r="A12" s="1" t="s">
        <v>74</v>
      </c>
      <c r="B12" s="145">
        <v>2020</v>
      </c>
      <c r="C12" s="146">
        <v>6781</v>
      </c>
      <c r="D12" s="147">
        <f t="shared" si="0"/>
        <v>-0.6722096002320298</v>
      </c>
    </row>
    <row r="13" spans="1:5" x14ac:dyDescent="0.25">
      <c r="A13" s="1" t="s">
        <v>76</v>
      </c>
      <c r="B13" s="145">
        <v>2019</v>
      </c>
      <c r="C13" s="146">
        <v>20687</v>
      </c>
      <c r="D13" s="147">
        <f t="shared" si="0"/>
        <v>0.35625778535370101</v>
      </c>
    </row>
    <row r="14" spans="1:5" x14ac:dyDescent="0.25">
      <c r="A14" s="1" t="s">
        <v>78</v>
      </c>
      <c r="B14" s="145">
        <v>2018</v>
      </c>
      <c r="C14" s="146">
        <v>15253</v>
      </c>
      <c r="D14" s="147">
        <f t="shared" si="0"/>
        <v>0.23656262667207129</v>
      </c>
    </row>
    <row r="15" spans="1:5" x14ac:dyDescent="0.25">
      <c r="A15" s="1" t="s">
        <v>80</v>
      </c>
      <c r="B15" s="145">
        <v>2017</v>
      </c>
      <c r="C15" s="146">
        <v>12335</v>
      </c>
      <c r="D15" s="147">
        <f>C15/C16-1</f>
        <v>0.10946213347724409</v>
      </c>
    </row>
    <row r="16" spans="1:5" x14ac:dyDescent="0.25">
      <c r="A16" s="1" t="s">
        <v>82</v>
      </c>
      <c r="B16" s="145">
        <v>2016</v>
      </c>
      <c r="C16" s="146">
        <v>11118</v>
      </c>
      <c r="D16" s="147">
        <f>C16/C17-1</f>
        <v>4.081632653061229E-2</v>
      </c>
    </row>
    <row r="17" spans="1:4" x14ac:dyDescent="0.25">
      <c r="A17" s="1" t="s">
        <v>84</v>
      </c>
      <c r="B17" s="145">
        <v>2015</v>
      </c>
      <c r="C17" s="146">
        <v>10682</v>
      </c>
      <c r="D17" s="147">
        <f t="shared" si="0"/>
        <v>-0.18638129332013098</v>
      </c>
    </row>
    <row r="18" spans="1:4" x14ac:dyDescent="0.25">
      <c r="A18" s="1" t="s">
        <v>86</v>
      </c>
      <c r="B18" s="145">
        <v>2014</v>
      </c>
      <c r="C18" s="146">
        <v>13129</v>
      </c>
      <c r="D18" s="147">
        <f t="shared" si="0"/>
        <v>0.17770003588087557</v>
      </c>
    </row>
    <row r="19" spans="1:4" x14ac:dyDescent="0.25">
      <c r="A19" s="1" t="s">
        <v>88</v>
      </c>
      <c r="B19" s="145">
        <v>2013</v>
      </c>
      <c r="C19" s="146">
        <v>11148</v>
      </c>
      <c r="D19" s="147">
        <f t="shared" si="0"/>
        <v>-0.50822709426970758</v>
      </c>
    </row>
    <row r="20" spans="1:4" x14ac:dyDescent="0.25">
      <c r="A20" s="1" t="s">
        <v>90</v>
      </c>
      <c r="B20" s="145">
        <v>2012</v>
      </c>
      <c r="C20" s="146">
        <v>22669</v>
      </c>
      <c r="D20" s="147">
        <f>C20/C21-1</f>
        <v>0.75919602669563857</v>
      </c>
    </row>
    <row r="21" spans="1:4" x14ac:dyDescent="0.25">
      <c r="A21" s="1" t="s">
        <v>92</v>
      </c>
      <c r="B21" s="145">
        <v>2011</v>
      </c>
      <c r="C21" s="146">
        <v>12886</v>
      </c>
      <c r="D21" s="147">
        <f t="shared" si="0"/>
        <v>0.97244757385580893</v>
      </c>
    </row>
    <row r="22" spans="1:4" x14ac:dyDescent="0.25">
      <c r="A22" s="1" t="s">
        <v>94</v>
      </c>
      <c r="B22" s="145">
        <v>2010</v>
      </c>
      <c r="C22" s="146">
        <v>6533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7827E-CCF4-44FD-9624-53B86C30387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18376</v>
      </c>
      <c r="D8" s="147">
        <f t="shared" ref="D8:D21" si="0">C8/C9-1</f>
        <v>-0.1138971935577201</v>
      </c>
    </row>
    <row r="9" spans="1:5" x14ac:dyDescent="0.25">
      <c r="A9" s="1"/>
      <c r="B9" s="145">
        <v>2023</v>
      </c>
      <c r="C9" s="146">
        <v>20738</v>
      </c>
      <c r="D9" s="147">
        <f t="shared" si="0"/>
        <v>3.9863611292182632E-2</v>
      </c>
    </row>
    <row r="10" spans="1:5" x14ac:dyDescent="0.25">
      <c r="A10" s="1"/>
      <c r="B10" s="145">
        <v>2022</v>
      </c>
      <c r="C10" s="146">
        <v>19943</v>
      </c>
      <c r="D10" s="147">
        <f t="shared" si="0"/>
        <v>-0.41678607983623339</v>
      </c>
    </row>
    <row r="11" spans="1:5" x14ac:dyDescent="0.25">
      <c r="A11" s="1"/>
      <c r="B11" s="145">
        <v>2021</v>
      </c>
      <c r="C11" s="146">
        <v>34195</v>
      </c>
      <c r="D11" s="147">
        <f t="shared" si="0"/>
        <v>0.70480606241898491</v>
      </c>
    </row>
    <row r="12" spans="1:5" x14ac:dyDescent="0.25">
      <c r="A12" s="1" t="s">
        <v>74</v>
      </c>
      <c r="B12" s="145">
        <v>2020</v>
      </c>
      <c r="C12" s="146">
        <v>20058</v>
      </c>
      <c r="D12" s="147">
        <f t="shared" si="0"/>
        <v>-0.1941341904379269</v>
      </c>
    </row>
    <row r="13" spans="1:5" x14ac:dyDescent="0.25">
      <c r="A13" s="1" t="s">
        <v>76</v>
      </c>
      <c r="B13" s="145">
        <v>2019</v>
      </c>
      <c r="C13" s="146">
        <v>24890</v>
      </c>
      <c r="D13" s="147">
        <f t="shared" si="0"/>
        <v>-0.32207544600299609</v>
      </c>
    </row>
    <row r="14" spans="1:5" x14ac:dyDescent="0.25">
      <c r="A14" s="1" t="s">
        <v>78</v>
      </c>
      <c r="B14" s="145">
        <v>2018</v>
      </c>
      <c r="C14" s="146">
        <v>36715</v>
      </c>
      <c r="D14" s="147">
        <f t="shared" si="0"/>
        <v>0.27336732216557413</v>
      </c>
    </row>
    <row r="15" spans="1:5" x14ac:dyDescent="0.25">
      <c r="A15" s="1" t="s">
        <v>80</v>
      </c>
      <c r="B15" s="145">
        <v>2017</v>
      </c>
      <c r="C15" s="146">
        <v>28833</v>
      </c>
      <c r="D15" s="147">
        <f>C15/C16-1</f>
        <v>-2.5418286293729886E-2</v>
      </c>
    </row>
    <row r="16" spans="1:5" x14ac:dyDescent="0.25">
      <c r="A16" s="1" t="s">
        <v>82</v>
      </c>
      <c r="B16" s="145">
        <v>2016</v>
      </c>
      <c r="C16" s="146">
        <v>29585</v>
      </c>
      <c r="D16" s="147">
        <f>C16/C17-1</f>
        <v>-2.4273605751789162E-2</v>
      </c>
    </row>
    <row r="17" spans="1:4" x14ac:dyDescent="0.25">
      <c r="A17" s="1" t="s">
        <v>84</v>
      </c>
      <c r="B17" s="145">
        <v>2015</v>
      </c>
      <c r="C17" s="146">
        <v>30321</v>
      </c>
      <c r="D17" s="147">
        <f t="shared" si="0"/>
        <v>-8.5008147745790352E-2</v>
      </c>
    </row>
    <row r="18" spans="1:4" x14ac:dyDescent="0.25">
      <c r="A18" s="1" t="s">
        <v>86</v>
      </c>
      <c r="B18" s="145">
        <v>2014</v>
      </c>
      <c r="C18" s="146">
        <v>33138</v>
      </c>
      <c r="D18" s="147">
        <f t="shared" si="0"/>
        <v>0.21947449768160743</v>
      </c>
    </row>
    <row r="19" spans="1:4" x14ac:dyDescent="0.25">
      <c r="A19" s="1" t="s">
        <v>88</v>
      </c>
      <c r="B19" s="145">
        <v>2013</v>
      </c>
      <c r="C19" s="146">
        <v>27174</v>
      </c>
      <c r="D19" s="147">
        <f t="shared" si="0"/>
        <v>0.45036293766011948</v>
      </c>
    </row>
    <row r="20" spans="1:4" x14ac:dyDescent="0.25">
      <c r="A20" s="1" t="s">
        <v>90</v>
      </c>
      <c r="B20" s="145">
        <v>2012</v>
      </c>
      <c r="C20" s="146">
        <v>18736</v>
      </c>
      <c r="D20" s="147">
        <f>C20/C21-1</f>
        <v>-0.2522349936143039</v>
      </c>
    </row>
    <row r="21" spans="1:4" x14ac:dyDescent="0.25">
      <c r="A21" s="1" t="s">
        <v>92</v>
      </c>
      <c r="B21" s="145">
        <v>2011</v>
      </c>
      <c r="C21" s="146">
        <v>25056</v>
      </c>
      <c r="D21" s="147">
        <f t="shared" si="0"/>
        <v>-0.46802547770700642</v>
      </c>
    </row>
    <row r="22" spans="1:4" x14ac:dyDescent="0.25">
      <c r="A22" s="1" t="s">
        <v>94</v>
      </c>
      <c r="B22" s="145">
        <v>2010</v>
      </c>
      <c r="C22" s="146">
        <v>47100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62F48-F746-4CD5-9A5F-F1B5EA2946F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226</v>
      </c>
      <c r="O6" s="116" t="s">
        <v>227</v>
      </c>
      <c r="P6" s="116" t="s">
        <v>228</v>
      </c>
      <c r="Q6" s="116" t="s">
        <v>229</v>
      </c>
      <c r="R6" s="116" t="s">
        <v>230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</v>
      </c>
      <c r="H7" s="118">
        <v>127400</v>
      </c>
      <c r="I7" s="119">
        <f t="shared" ref="I7:I52" si="0">IFERROR(H7/G7-1,"-")</f>
        <v>1.4848330359418904E-2</v>
      </c>
      <c r="J7" s="119">
        <f t="shared" ref="J7:J52" si="1">IFERROR(H7/D7-1,"-")</f>
        <v>0.91288419092806405</v>
      </c>
      <c r="K7" s="118">
        <f t="shared" ref="K7:K52" si="2">IFERROR(H7-G7,"-")</f>
        <v>1864</v>
      </c>
      <c r="L7" s="118">
        <f t="shared" ref="L7:L52" si="3">IFERROR(H7-D7,"-")</f>
        <v>60799</v>
      </c>
      <c r="M7" s="119">
        <f>H7/H7</f>
        <v>1</v>
      </c>
      <c r="N7" s="118">
        <v>50241</v>
      </c>
      <c r="O7" s="118">
        <v>125504</v>
      </c>
      <c r="P7" s="118">
        <v>125206</v>
      </c>
      <c r="Q7" s="118">
        <v>126945</v>
      </c>
      <c r="R7" s="118">
        <v>124624</v>
      </c>
      <c r="S7" s="119">
        <f t="shared" ref="S7:S52" si="4">IFERROR(R7/Q7-1,"-")</f>
        <v>-1.8283508606089294E-2</v>
      </c>
      <c r="T7" s="119">
        <f t="shared" ref="T7:T52" si="5">IFERROR(R7/N7-1,"-")</f>
        <v>1.4805238749228717</v>
      </c>
      <c r="U7" s="118">
        <f t="shared" ref="U7:U52" si="6">IFERROR(R7-Q7,"-")</f>
        <v>-2321</v>
      </c>
      <c r="V7" s="118">
        <f t="shared" ref="V7:V52" si="7">IFERROR(R7-N7,"-")</f>
        <v>74383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44487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1.0582866904938522</v>
      </c>
      <c r="K8" s="121">
        <f t="shared" si="2"/>
        <v>2249</v>
      </c>
      <c r="L8" s="121">
        <f t="shared" si="3"/>
        <v>47080</v>
      </c>
      <c r="M8" s="122">
        <f>H8/H7</f>
        <v>0.71873626373626376</v>
      </c>
      <c r="N8" s="121">
        <v>29595</v>
      </c>
      <c r="O8" s="121">
        <v>91337</v>
      </c>
      <c r="P8" s="121">
        <v>88734</v>
      </c>
      <c r="Q8" s="121">
        <v>90959</v>
      </c>
      <c r="R8" s="121">
        <v>88588</v>
      </c>
      <c r="S8" s="122">
        <f t="shared" si="4"/>
        <v>-2.606668938752621E-2</v>
      </c>
      <c r="T8" s="122">
        <f t="shared" si="5"/>
        <v>1.9933434701807737</v>
      </c>
      <c r="U8" s="121">
        <f t="shared" si="6"/>
        <v>-2371</v>
      </c>
      <c r="V8" s="121">
        <f t="shared" si="7"/>
        <v>58993</v>
      </c>
      <c r="W8" s="122">
        <f>R8/R7</f>
        <v>0.71084221337784059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23061</v>
      </c>
      <c r="O9" s="70">
        <v>72753</v>
      </c>
      <c r="P9" s="70">
        <v>71742</v>
      </c>
      <c r="Q9" s="70">
        <v>74240</v>
      </c>
      <c r="R9" s="70">
        <v>73071</v>
      </c>
      <c r="S9" s="124">
        <f t="shared" si="4"/>
        <v>-1.574622844827589E-2</v>
      </c>
      <c r="T9" s="124">
        <f t="shared" si="5"/>
        <v>2.1685963314687133</v>
      </c>
      <c r="U9" s="70">
        <f t="shared" si="6"/>
        <v>-1169</v>
      </c>
      <c r="V9" s="70">
        <f t="shared" si="7"/>
        <v>50010</v>
      </c>
      <c r="W9" s="124">
        <f>R9/R7</f>
        <v>0.58633168571061756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6534</v>
      </c>
      <c r="O10" s="70">
        <v>18584</v>
      </c>
      <c r="P10" s="70">
        <v>16992</v>
      </c>
      <c r="Q10" s="70">
        <v>16719</v>
      </c>
      <c r="R10" s="70">
        <v>15517</v>
      </c>
      <c r="S10" s="124">
        <f t="shared" si="4"/>
        <v>-7.1894252048567475E-2</v>
      </c>
      <c r="T10" s="124">
        <f t="shared" si="5"/>
        <v>1.374808692990511</v>
      </c>
      <c r="U10" s="70">
        <f t="shared" si="6"/>
        <v>-1202</v>
      </c>
      <c r="V10" s="70">
        <f t="shared" si="7"/>
        <v>8983</v>
      </c>
      <c r="W10" s="124">
        <f>R10/R7</f>
        <v>0.12451052766722301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20646</v>
      </c>
      <c r="O11" s="121">
        <v>34167</v>
      </c>
      <c r="P11" s="121">
        <v>36472</v>
      </c>
      <c r="Q11" s="121">
        <v>35986</v>
      </c>
      <c r="R11" s="121">
        <v>36036</v>
      </c>
      <c r="S11" s="122">
        <f t="shared" si="4"/>
        <v>1.3894292224754246E-3</v>
      </c>
      <c r="T11" s="122">
        <f t="shared" si="5"/>
        <v>0.7454228421970357</v>
      </c>
      <c r="U11" s="121">
        <f t="shared" si="6"/>
        <v>50</v>
      </c>
      <c r="V11" s="121">
        <f t="shared" si="7"/>
        <v>15390</v>
      </c>
      <c r="W11" s="122">
        <f>R11/R7</f>
        <v>0.28915778662215946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</v>
      </c>
      <c r="F12" s="125">
        <v>44233</v>
      </c>
      <c r="G12" s="125">
        <v>45902</v>
      </c>
      <c r="H12" s="125">
        <v>46521</v>
      </c>
      <c r="I12" s="126">
        <f t="shared" si="0"/>
        <v>1.3485251187312031E-2</v>
      </c>
      <c r="J12" s="126">
        <f t="shared" si="1"/>
        <v>0.95943896891584535</v>
      </c>
      <c r="K12" s="125">
        <f t="shared" si="2"/>
        <v>619</v>
      </c>
      <c r="L12" s="125">
        <f t="shared" si="3"/>
        <v>22779</v>
      </c>
      <c r="M12" s="119">
        <f>H12/H12</f>
        <v>1</v>
      </c>
      <c r="N12" s="125">
        <v>16751</v>
      </c>
      <c r="O12" s="125">
        <v>45246</v>
      </c>
      <c r="P12" s="125">
        <v>45736</v>
      </c>
      <c r="Q12" s="125">
        <v>46121</v>
      </c>
      <c r="R12" s="125">
        <v>44735</v>
      </c>
      <c r="S12" s="126">
        <f t="shared" si="4"/>
        <v>-3.0051386570109084E-2</v>
      </c>
      <c r="T12" s="126">
        <f t="shared" si="5"/>
        <v>1.6705868306369771</v>
      </c>
      <c r="U12" s="125">
        <f t="shared" si="6"/>
        <v>-1386</v>
      </c>
      <c r="V12" s="125">
        <f t="shared" si="7"/>
        <v>27984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0.75645407450398749</v>
      </c>
      <c r="N13" s="121">
        <v>12020</v>
      </c>
      <c r="O13" s="121">
        <v>35491</v>
      </c>
      <c r="P13" s="121">
        <v>34658</v>
      </c>
      <c r="Q13" s="121">
        <v>35012</v>
      </c>
      <c r="R13" s="121">
        <v>33098</v>
      </c>
      <c r="S13" s="122">
        <f t="shared" si="4"/>
        <v>-5.4666971324117464E-2</v>
      </c>
      <c r="T13" s="122">
        <f t="shared" si="5"/>
        <v>1.753577371048253</v>
      </c>
      <c r="U13" s="121">
        <f t="shared" si="6"/>
        <v>-1914</v>
      </c>
      <c r="V13" s="121">
        <f t="shared" si="7"/>
        <v>21078</v>
      </c>
      <c r="W13" s="122">
        <f>R13/R12</f>
        <v>0.73986811221638538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0.66939661658175875</v>
      </c>
      <c r="N14" s="70">
        <v>10502</v>
      </c>
      <c r="O14" s="70">
        <v>30479</v>
      </c>
      <c r="P14" s="70">
        <v>30333</v>
      </c>
      <c r="Q14" s="70">
        <v>30875</v>
      </c>
      <c r="R14" s="70">
        <v>29093</v>
      </c>
      <c r="S14" s="124">
        <f t="shared" si="4"/>
        <v>-5.771659919028338E-2</v>
      </c>
      <c r="T14" s="124">
        <f t="shared" si="5"/>
        <v>1.7702342410969338</v>
      </c>
      <c r="U14" s="70">
        <f t="shared" si="6"/>
        <v>-1782</v>
      </c>
      <c r="V14" s="70">
        <f t="shared" si="7"/>
        <v>18591</v>
      </c>
      <c r="W14" s="124">
        <f>R14/R12</f>
        <v>0.65034089638985138</v>
      </c>
    </row>
    <row r="15" spans="2:23" x14ac:dyDescent="0.25">
      <c r="B15" s="123" t="s">
        <v>64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8.7057457922228673E-2</v>
      </c>
      <c r="N15" s="70">
        <v>1518</v>
      </c>
      <c r="O15" s="70">
        <v>5012</v>
      </c>
      <c r="P15" s="70">
        <v>4325</v>
      </c>
      <c r="Q15" s="70">
        <v>4137</v>
      </c>
      <c r="R15" s="70">
        <v>4005</v>
      </c>
      <c r="S15" s="124">
        <f t="shared" si="4"/>
        <v>-3.1907179115300943E-2</v>
      </c>
      <c r="T15" s="124">
        <f t="shared" si="5"/>
        <v>1.6383399209486167</v>
      </c>
      <c r="U15" s="70">
        <f t="shared" si="6"/>
        <v>-132</v>
      </c>
      <c r="V15" s="70">
        <f t="shared" si="7"/>
        <v>2487</v>
      </c>
      <c r="W15" s="124">
        <f>R15/R12</f>
        <v>8.9527215826534029E-2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</v>
      </c>
      <c r="H16" s="121">
        <v>11330</v>
      </c>
      <c r="I16" s="122">
        <f t="shared" si="0"/>
        <v>3.4136546184738936E-2</v>
      </c>
      <c r="J16" s="122">
        <f t="shared" si="1"/>
        <v>0.83452072538860111</v>
      </c>
      <c r="K16" s="121">
        <f t="shared" si="2"/>
        <v>374</v>
      </c>
      <c r="L16" s="121">
        <f t="shared" si="3"/>
        <v>5154</v>
      </c>
      <c r="M16" s="122">
        <f>H16/H12</f>
        <v>0.24354592549601256</v>
      </c>
      <c r="N16" s="121">
        <v>4731</v>
      </c>
      <c r="O16" s="121">
        <v>9755</v>
      </c>
      <c r="P16" s="121">
        <v>11078</v>
      </c>
      <c r="Q16" s="121">
        <v>11109</v>
      </c>
      <c r="R16" s="121">
        <v>11637</v>
      </c>
      <c r="S16" s="122">
        <f t="shared" si="4"/>
        <v>4.7529030515798043E-2</v>
      </c>
      <c r="T16" s="122">
        <f t="shared" si="5"/>
        <v>1.4597336715282183</v>
      </c>
      <c r="U16" s="121">
        <f t="shared" si="6"/>
        <v>528</v>
      </c>
      <c r="V16" s="121">
        <f t="shared" si="7"/>
        <v>6906</v>
      </c>
      <c r="W16" s="122">
        <f>R16/R12</f>
        <v>0.26013188778361462</v>
      </c>
    </row>
    <row r="17" spans="2:23" x14ac:dyDescent="0.25">
      <c r="B17" s="117" t="s">
        <v>54</v>
      </c>
      <c r="C17" s="125">
        <v>6890</v>
      </c>
      <c r="D17" s="125">
        <v>3786</v>
      </c>
      <c r="E17" s="125">
        <v>4393</v>
      </c>
      <c r="F17" s="125">
        <v>6413</v>
      </c>
      <c r="G17" s="125">
        <v>6356</v>
      </c>
      <c r="H17" s="125">
        <v>6429</v>
      </c>
      <c r="I17" s="126">
        <f t="shared" si="0"/>
        <v>1.1485210824417891E-2</v>
      </c>
      <c r="J17" s="126">
        <f t="shared" si="1"/>
        <v>0.69809825673534065</v>
      </c>
      <c r="K17" s="125">
        <f t="shared" si="2"/>
        <v>73</v>
      </c>
      <c r="L17" s="125">
        <f t="shared" si="3"/>
        <v>2643</v>
      </c>
      <c r="M17" s="119">
        <f>H17/H17</f>
        <v>1</v>
      </c>
      <c r="N17" s="125">
        <v>2827</v>
      </c>
      <c r="O17" s="125">
        <v>6412</v>
      </c>
      <c r="P17" s="125">
        <v>6177</v>
      </c>
      <c r="Q17" s="125">
        <v>6415</v>
      </c>
      <c r="R17" s="125">
        <v>6497</v>
      </c>
      <c r="S17" s="126">
        <f t="shared" si="4"/>
        <v>1.278254091971931E-2</v>
      </c>
      <c r="T17" s="126">
        <f t="shared" si="5"/>
        <v>1.2981959674566679</v>
      </c>
      <c r="U17" s="125">
        <f t="shared" si="6"/>
        <v>82</v>
      </c>
      <c r="V17" s="125">
        <f t="shared" si="7"/>
        <v>3670</v>
      </c>
      <c r="W17" s="119">
        <f>R17/R17</f>
        <v>1</v>
      </c>
    </row>
    <row r="18" spans="2:23" x14ac:dyDescent="0.25">
      <c r="B18" s="120" t="s">
        <v>62</v>
      </c>
      <c r="C18" s="121">
        <v>4440</v>
      </c>
      <c r="D18" s="121">
        <v>2472</v>
      </c>
      <c r="E18" s="121">
        <v>2822</v>
      </c>
      <c r="F18" s="121">
        <v>4753</v>
      </c>
      <c r="G18" s="121">
        <v>4696</v>
      </c>
      <c r="H18" s="121">
        <v>4755</v>
      </c>
      <c r="I18" s="122">
        <f t="shared" si="0"/>
        <v>1.2563884156729044E-2</v>
      </c>
      <c r="J18" s="122">
        <f t="shared" si="1"/>
        <v>0.92354368932038833</v>
      </c>
      <c r="K18" s="121">
        <f t="shared" si="2"/>
        <v>59</v>
      </c>
      <c r="L18" s="121">
        <f t="shared" si="3"/>
        <v>2283</v>
      </c>
      <c r="M18" s="122">
        <f>H18/H17</f>
        <v>0.73961735884274382</v>
      </c>
      <c r="N18" s="121">
        <v>1345</v>
      </c>
      <c r="O18" s="121">
        <v>4752</v>
      </c>
      <c r="P18" s="121">
        <v>4517</v>
      </c>
      <c r="Q18" s="121">
        <v>4755</v>
      </c>
      <c r="R18" s="121">
        <v>4755</v>
      </c>
      <c r="S18" s="122">
        <f t="shared" si="4"/>
        <v>0</v>
      </c>
      <c r="T18" s="122">
        <f t="shared" si="5"/>
        <v>2.5353159851301115</v>
      </c>
      <c r="U18" s="121">
        <f t="shared" si="6"/>
        <v>0</v>
      </c>
      <c r="V18" s="121">
        <f t="shared" si="7"/>
        <v>3410</v>
      </c>
      <c r="W18" s="122">
        <f>R18/R17</f>
        <v>0.73187625057718952</v>
      </c>
    </row>
    <row r="19" spans="2:23" x14ac:dyDescent="0.25">
      <c r="B19" s="123" t="s">
        <v>63</v>
      </c>
      <c r="C19" s="70">
        <v>3379</v>
      </c>
      <c r="D19" s="70">
        <v>0</v>
      </c>
      <c r="E19" s="70">
        <v>2173</v>
      </c>
      <c r="F19" s="70">
        <v>3692</v>
      </c>
      <c r="G19" s="70">
        <v>3635</v>
      </c>
      <c r="H19" s="70">
        <v>3694</v>
      </c>
      <c r="I19" s="124">
        <f t="shared" si="0"/>
        <v>1.6231086657496618E-2</v>
      </c>
      <c r="J19" s="124" t="str">
        <f t="shared" si="1"/>
        <v>-</v>
      </c>
      <c r="K19" s="70">
        <f t="shared" si="2"/>
        <v>59</v>
      </c>
      <c r="L19" s="70">
        <f t="shared" si="3"/>
        <v>3694</v>
      </c>
      <c r="M19" s="124">
        <f>H19/H17</f>
        <v>0.57458391662778041</v>
      </c>
      <c r="N19" s="70">
        <v>0</v>
      </c>
      <c r="O19" s="70">
        <v>3691</v>
      </c>
      <c r="P19" s="70">
        <v>3456</v>
      </c>
      <c r="Q19" s="70">
        <v>3694</v>
      </c>
      <c r="R19" s="70">
        <v>3694</v>
      </c>
      <c r="S19" s="124">
        <f t="shared" si="4"/>
        <v>0</v>
      </c>
      <c r="T19" s="124" t="str">
        <f t="shared" si="5"/>
        <v>-</v>
      </c>
      <c r="U19" s="70">
        <f t="shared" si="6"/>
        <v>0</v>
      </c>
      <c r="V19" s="70">
        <f t="shared" si="7"/>
        <v>3694</v>
      </c>
      <c r="W19" s="124">
        <f>R19/R17</f>
        <v>0.56857010928120666</v>
      </c>
    </row>
    <row r="20" spans="2:23" x14ac:dyDescent="0.25">
      <c r="B20" s="123" t="s">
        <v>64</v>
      </c>
      <c r="C20" s="70">
        <v>1061</v>
      </c>
      <c r="D20" s="70">
        <v>0</v>
      </c>
      <c r="E20" s="70">
        <v>649</v>
      </c>
      <c r="F20" s="70">
        <v>1061</v>
      </c>
      <c r="G20" s="70">
        <v>1061</v>
      </c>
      <c r="H20" s="70">
        <v>1061</v>
      </c>
      <c r="I20" s="124">
        <f t="shared" si="0"/>
        <v>0</v>
      </c>
      <c r="J20" s="124" t="str">
        <f t="shared" si="1"/>
        <v>-</v>
      </c>
      <c r="K20" s="70">
        <f t="shared" si="2"/>
        <v>0</v>
      </c>
      <c r="L20" s="70">
        <f t="shared" si="3"/>
        <v>1061</v>
      </c>
      <c r="M20" s="124">
        <f>H20/H17</f>
        <v>0.16503344221496344</v>
      </c>
      <c r="N20" s="70">
        <v>0</v>
      </c>
      <c r="O20" s="70">
        <v>1061</v>
      </c>
      <c r="P20" s="70">
        <v>1061</v>
      </c>
      <c r="Q20" s="70">
        <v>1061</v>
      </c>
      <c r="R20" s="70">
        <v>1061</v>
      </c>
      <c r="S20" s="124">
        <f t="shared" si="4"/>
        <v>0</v>
      </c>
      <c r="T20" s="124" t="str">
        <f t="shared" si="5"/>
        <v>-</v>
      </c>
      <c r="U20" s="70">
        <f t="shared" si="6"/>
        <v>0</v>
      </c>
      <c r="V20" s="70">
        <f t="shared" si="7"/>
        <v>1061</v>
      </c>
      <c r="W20" s="124">
        <f>R20/R17</f>
        <v>0.16330614129598275</v>
      </c>
    </row>
    <row r="21" spans="2:23" x14ac:dyDescent="0.25">
      <c r="B21" s="120" t="s">
        <v>65</v>
      </c>
      <c r="C21" s="121">
        <v>2450</v>
      </c>
      <c r="D21" s="121">
        <v>1314</v>
      </c>
      <c r="E21" s="121">
        <v>1571</v>
      </c>
      <c r="F21" s="121">
        <v>1660</v>
      </c>
      <c r="G21" s="121">
        <v>1660</v>
      </c>
      <c r="H21" s="121">
        <v>1674</v>
      </c>
      <c r="I21" s="122">
        <f t="shared" si="0"/>
        <v>8.4337349397589634E-3</v>
      </c>
      <c r="J21" s="122">
        <f t="shared" si="1"/>
        <v>0.27397260273972601</v>
      </c>
      <c r="K21" s="121">
        <f t="shared" si="2"/>
        <v>14</v>
      </c>
      <c r="L21" s="121">
        <f t="shared" si="3"/>
        <v>360</v>
      </c>
      <c r="M21" s="122">
        <f>H21/H17</f>
        <v>0.26038264115725618</v>
      </c>
      <c r="N21" s="121">
        <v>1482</v>
      </c>
      <c r="O21" s="121">
        <v>1660</v>
      </c>
      <c r="P21" s="121">
        <v>1660</v>
      </c>
      <c r="Q21" s="121">
        <v>1660</v>
      </c>
      <c r="R21" s="121">
        <v>1742</v>
      </c>
      <c r="S21" s="122">
        <f t="shared" si="4"/>
        <v>4.9397590361445864E-2</v>
      </c>
      <c r="T21" s="122">
        <f t="shared" si="5"/>
        <v>0.17543859649122817</v>
      </c>
      <c r="U21" s="121">
        <f t="shared" si="6"/>
        <v>82</v>
      </c>
      <c r="V21" s="121">
        <f t="shared" si="7"/>
        <v>260</v>
      </c>
      <c r="W21" s="122">
        <f>R21/R17</f>
        <v>0.26812374942281053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482</v>
      </c>
      <c r="O22" s="125">
        <v>844</v>
      </c>
      <c r="P22" s="125">
        <v>912</v>
      </c>
      <c r="Q22" s="125">
        <v>912</v>
      </c>
      <c r="R22" s="125">
        <v>916</v>
      </c>
      <c r="S22" s="126">
        <f t="shared" si="4"/>
        <v>4.3859649122806044E-3</v>
      </c>
      <c r="T22" s="126">
        <f t="shared" si="5"/>
        <v>0.90041493775933601</v>
      </c>
      <c r="U22" s="125">
        <f t="shared" si="6"/>
        <v>4</v>
      </c>
      <c r="V22" s="125">
        <f t="shared" si="7"/>
        <v>434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482</v>
      </c>
      <c r="O23" s="121">
        <v>844</v>
      </c>
      <c r="P23" s="121">
        <v>898</v>
      </c>
      <c r="Q23" s="121">
        <v>898</v>
      </c>
      <c r="R23" s="121">
        <v>898</v>
      </c>
      <c r="S23" s="122">
        <f t="shared" si="4"/>
        <v>0</v>
      </c>
      <c r="T23" s="122">
        <f t="shared" si="5"/>
        <v>0.86307053941908718</v>
      </c>
      <c r="U23" s="121">
        <f t="shared" si="6"/>
        <v>0</v>
      </c>
      <c r="V23" s="121">
        <f t="shared" si="7"/>
        <v>416</v>
      </c>
      <c r="W23" s="122">
        <f>R23/R22</f>
        <v>0.98034934497816595</v>
      </c>
    </row>
    <row r="24" spans="2:23" x14ac:dyDescent="0.25">
      <c r="B24" s="120" t="s">
        <v>65</v>
      </c>
      <c r="C24" s="121">
        <v>210</v>
      </c>
      <c r="D24" s="121">
        <v>51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>
        <f t="shared" si="1"/>
        <v>-1</v>
      </c>
      <c r="K24" s="121">
        <f t="shared" si="2"/>
        <v>0</v>
      </c>
      <c r="L24" s="121">
        <f t="shared" si="3"/>
        <v>-51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3652</v>
      </c>
      <c r="O25" s="125">
        <v>4562</v>
      </c>
      <c r="P25" s="125">
        <v>4562</v>
      </c>
      <c r="Q25" s="125">
        <v>4307</v>
      </c>
      <c r="R25" s="125">
        <v>4616</v>
      </c>
      <c r="S25" s="126">
        <f t="shared" si="4"/>
        <v>7.1743673090318039E-2</v>
      </c>
      <c r="T25" s="126">
        <f t="shared" si="5"/>
        <v>0.2639649507119386</v>
      </c>
      <c r="U25" s="125">
        <f t="shared" si="6"/>
        <v>309</v>
      </c>
      <c r="V25" s="125">
        <f t="shared" si="7"/>
        <v>964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</v>
      </c>
      <c r="H26" s="121">
        <v>3727</v>
      </c>
      <c r="I26" s="122">
        <f t="shared" si="0"/>
        <v>8.6603518267929225E-3</v>
      </c>
      <c r="J26" s="122">
        <f t="shared" si="1"/>
        <v>0.47079715864246241</v>
      </c>
      <c r="K26" s="121">
        <f t="shared" si="2"/>
        <v>32</v>
      </c>
      <c r="L26" s="121">
        <f t="shared" si="3"/>
        <v>1193</v>
      </c>
      <c r="M26" s="122">
        <f>H26/H25</f>
        <v>0.8418793765529704</v>
      </c>
      <c r="N26" s="121">
        <v>2952</v>
      </c>
      <c r="O26" s="121">
        <v>3862</v>
      </c>
      <c r="P26" s="121">
        <v>3862</v>
      </c>
      <c r="Q26" s="121">
        <v>3607</v>
      </c>
      <c r="R26" s="121">
        <v>3916</v>
      </c>
      <c r="S26" s="122">
        <f t="shared" si="4"/>
        <v>8.5666759079567445E-2</v>
      </c>
      <c r="T26" s="122">
        <f t="shared" si="5"/>
        <v>0.32655826558265577</v>
      </c>
      <c r="U26" s="121">
        <f t="shared" si="6"/>
        <v>309</v>
      </c>
      <c r="V26" s="121">
        <f t="shared" si="7"/>
        <v>964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2952</v>
      </c>
      <c r="O27" s="70">
        <v>0</v>
      </c>
      <c r="P27" s="70">
        <v>0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-2952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5546</v>
      </c>
      <c r="O29" s="125">
        <v>18878</v>
      </c>
      <c r="P29" s="125">
        <v>19226</v>
      </c>
      <c r="Q29" s="125">
        <v>20140</v>
      </c>
      <c r="R29" s="125">
        <v>19545</v>
      </c>
      <c r="S29" s="126">
        <f t="shared" si="4"/>
        <v>-2.9543197616683226E-2</v>
      </c>
      <c r="T29" s="126">
        <f t="shared" si="5"/>
        <v>2.5241615578795527</v>
      </c>
      <c r="U29" s="125">
        <f t="shared" si="6"/>
        <v>-595</v>
      </c>
      <c r="V29" s="125">
        <f t="shared" si="7"/>
        <v>13999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3419</v>
      </c>
      <c r="O30" s="121">
        <v>14793</v>
      </c>
      <c r="P30" s="121">
        <v>14879</v>
      </c>
      <c r="Q30" s="121">
        <v>15777</v>
      </c>
      <c r="R30" s="121">
        <v>15092</v>
      </c>
      <c r="S30" s="122">
        <f t="shared" si="4"/>
        <v>-4.3417633263611588E-2</v>
      </c>
      <c r="T30" s="122">
        <f t="shared" si="5"/>
        <v>3.4141561860193042</v>
      </c>
      <c r="U30" s="121">
        <f t="shared" si="6"/>
        <v>-685</v>
      </c>
      <c r="V30" s="121">
        <f t="shared" si="7"/>
        <v>11673</v>
      </c>
      <c r="W30" s="122">
        <f>R30/R29</f>
        <v>0.77216679457661808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2431</v>
      </c>
      <c r="O31" s="70">
        <v>12357</v>
      </c>
      <c r="P31" s="70">
        <v>12807</v>
      </c>
      <c r="Q31" s="70">
        <v>13674</v>
      </c>
      <c r="R31" s="70">
        <v>12983</v>
      </c>
      <c r="S31" s="124">
        <f t="shared" si="4"/>
        <v>-5.0533859880064314E-2</v>
      </c>
      <c r="T31" s="124">
        <f t="shared" si="5"/>
        <v>4.3406005758946939</v>
      </c>
      <c r="U31" s="70">
        <f t="shared" si="6"/>
        <v>-691</v>
      </c>
      <c r="V31" s="70">
        <f t="shared" si="7"/>
        <v>10552</v>
      </c>
      <c r="W31" s="124">
        <f>R31/R29</f>
        <v>0.66426195958045531</v>
      </c>
    </row>
    <row r="32" spans="2:23" x14ac:dyDescent="0.25">
      <c r="B32" s="123" t="s">
        <v>64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988</v>
      </c>
      <c r="O32" s="70">
        <v>2436</v>
      </c>
      <c r="P32" s="70">
        <v>2072</v>
      </c>
      <c r="Q32" s="70">
        <v>2103</v>
      </c>
      <c r="R32" s="70">
        <v>2109</v>
      </c>
      <c r="S32" s="124">
        <f t="shared" si="4"/>
        <v>2.8530670470756636E-3</v>
      </c>
      <c r="T32" s="124">
        <f t="shared" si="5"/>
        <v>1.1346153846153846</v>
      </c>
      <c r="U32" s="70">
        <f t="shared" si="6"/>
        <v>6</v>
      </c>
      <c r="V32" s="70">
        <f t="shared" si="7"/>
        <v>1121</v>
      </c>
      <c r="W32" s="124">
        <f>R32/R29</f>
        <v>0.1079048349961627</v>
      </c>
    </row>
    <row r="33" spans="2:23" x14ac:dyDescent="0.25">
      <c r="B33" s="120" t="s">
        <v>65</v>
      </c>
      <c r="C33" s="121">
        <v>5245</v>
      </c>
      <c r="D33" s="121">
        <v>2745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0.59927140255009115</v>
      </c>
      <c r="K33" s="121">
        <f t="shared" si="2"/>
        <v>43</v>
      </c>
      <c r="L33" s="121">
        <f t="shared" si="3"/>
        <v>1645</v>
      </c>
      <c r="M33" s="122">
        <f>H33/H29</f>
        <v>0.21937934136225076</v>
      </c>
      <c r="N33" s="121">
        <v>2127</v>
      </c>
      <c r="O33" s="121">
        <v>4085</v>
      </c>
      <c r="P33" s="121">
        <v>4347</v>
      </c>
      <c r="Q33" s="121">
        <v>4363</v>
      </c>
      <c r="R33" s="121">
        <v>4453</v>
      </c>
      <c r="S33" s="122">
        <f t="shared" si="4"/>
        <v>2.0628008251203367E-2</v>
      </c>
      <c r="T33" s="122">
        <f t="shared" si="5"/>
        <v>1.0935590032910203</v>
      </c>
      <c r="U33" s="121">
        <f t="shared" si="6"/>
        <v>90</v>
      </c>
      <c r="V33" s="121">
        <f t="shared" si="7"/>
        <v>2326</v>
      </c>
      <c r="W33" s="122">
        <f>R33/R29</f>
        <v>0.22783320542338195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465</v>
      </c>
      <c r="O34" s="125">
        <v>663</v>
      </c>
      <c r="P34" s="125">
        <v>663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0.44731182795698921</v>
      </c>
      <c r="U34" s="125">
        <f t="shared" si="6"/>
        <v>0</v>
      </c>
      <c r="V34" s="125">
        <f t="shared" si="7"/>
        <v>208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465</v>
      </c>
      <c r="O35" s="121">
        <v>663</v>
      </c>
      <c r="P35" s="121">
        <v>663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0.44731182795698921</v>
      </c>
      <c r="U35" s="121">
        <f t="shared" si="6"/>
        <v>0</v>
      </c>
      <c r="V35" s="121">
        <f t="shared" si="7"/>
        <v>208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</v>
      </c>
      <c r="H36" s="125">
        <v>4797</v>
      </c>
      <c r="I36" s="126">
        <f t="shared" si="0"/>
        <v>1.4613778705636626E-3</v>
      </c>
      <c r="J36" s="126">
        <f t="shared" si="1"/>
        <v>1.25</v>
      </c>
      <c r="K36" s="125">
        <f t="shared" si="2"/>
        <v>7</v>
      </c>
      <c r="L36" s="125">
        <f t="shared" si="3"/>
        <v>2665</v>
      </c>
      <c r="M36" s="126">
        <f>H36/H36</f>
        <v>1</v>
      </c>
      <c r="N36" s="125">
        <v>1992</v>
      </c>
      <c r="O36" s="125">
        <v>4653</v>
      </c>
      <c r="P36" s="125">
        <v>4791</v>
      </c>
      <c r="Q36" s="125">
        <v>4797</v>
      </c>
      <c r="R36" s="125">
        <v>4863</v>
      </c>
      <c r="S36" s="126">
        <f t="shared" si="4"/>
        <v>1.3758599124452875E-2</v>
      </c>
      <c r="T36" s="126">
        <f t="shared" si="5"/>
        <v>1.4412650602409638</v>
      </c>
      <c r="U36" s="125">
        <f t="shared" si="6"/>
        <v>66</v>
      </c>
      <c r="V36" s="125">
        <f t="shared" si="7"/>
        <v>2871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2545</v>
      </c>
      <c r="F37" s="121">
        <v>3640</v>
      </c>
      <c r="G37" s="121">
        <v>3915</v>
      </c>
      <c r="H37" s="121">
        <v>3915</v>
      </c>
      <c r="I37" s="122">
        <f t="shared" si="0"/>
        <v>0</v>
      </c>
      <c r="J37" s="122">
        <f t="shared" si="1"/>
        <v>1.511225144323284</v>
      </c>
      <c r="K37" s="121">
        <f t="shared" si="2"/>
        <v>0</v>
      </c>
      <c r="L37" s="121">
        <f t="shared" si="3"/>
        <v>2356</v>
      </c>
      <c r="M37" s="122">
        <f>H37/H36</f>
        <v>0.81613508442776739</v>
      </c>
      <c r="N37" s="121">
        <v>1948</v>
      </c>
      <c r="O37" s="121">
        <v>3809</v>
      </c>
      <c r="P37" s="121">
        <v>3915</v>
      </c>
      <c r="Q37" s="121">
        <v>3915</v>
      </c>
      <c r="R37" s="121">
        <v>3981</v>
      </c>
      <c r="S37" s="122">
        <f t="shared" si="4"/>
        <v>1.6858237547892729E-2</v>
      </c>
      <c r="T37" s="122">
        <f t="shared" si="5"/>
        <v>1.0436344969199181</v>
      </c>
      <c r="U37" s="121">
        <f t="shared" si="6"/>
        <v>66</v>
      </c>
      <c r="V37" s="121">
        <f t="shared" si="7"/>
        <v>2033</v>
      </c>
      <c r="W37" s="122">
        <f>R37/R36</f>
        <v>0.81863047501542263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44</v>
      </c>
      <c r="O38" s="121">
        <v>844</v>
      </c>
      <c r="P38" s="121">
        <v>876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19.045454545454547</v>
      </c>
      <c r="U38" s="121">
        <f t="shared" si="6"/>
        <v>0</v>
      </c>
      <c r="V38" s="121">
        <f t="shared" si="7"/>
        <v>838</v>
      </c>
      <c r="W38" s="122">
        <f>R38/R36</f>
        <v>0.18136952498457742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2378</v>
      </c>
      <c r="O39" s="125">
        <v>2637</v>
      </c>
      <c r="P39" s="125">
        <v>2855</v>
      </c>
      <c r="Q39" s="125">
        <v>2773</v>
      </c>
      <c r="R39" s="125">
        <v>2679</v>
      </c>
      <c r="S39" s="126">
        <f t="shared" si="4"/>
        <v>-3.3898305084745783E-2</v>
      </c>
      <c r="T39" s="126">
        <f t="shared" si="5"/>
        <v>0.12657695542472669</v>
      </c>
      <c r="U39" s="125">
        <f t="shared" si="6"/>
        <v>-94</v>
      </c>
      <c r="V39" s="125">
        <f t="shared" si="7"/>
        <v>301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2378</v>
      </c>
      <c r="O40" s="121">
        <v>2637</v>
      </c>
      <c r="P40" s="121">
        <v>2855</v>
      </c>
      <c r="Q40" s="121">
        <v>2773</v>
      </c>
      <c r="R40" s="121">
        <v>2679</v>
      </c>
      <c r="S40" s="122">
        <f t="shared" si="4"/>
        <v>-3.3898305084745783E-2</v>
      </c>
      <c r="T40" s="122">
        <f t="shared" si="5"/>
        <v>0.12657695542472669</v>
      </c>
      <c r="U40" s="121">
        <f t="shared" si="6"/>
        <v>-94</v>
      </c>
      <c r="V40" s="121">
        <f t="shared" si="7"/>
        <v>301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1666</v>
      </c>
      <c r="P41" s="70">
        <v>1674</v>
      </c>
      <c r="Q41" s="70">
        <v>1681</v>
      </c>
      <c r="R41" s="70">
        <v>1847</v>
      </c>
      <c r="S41" s="124">
        <f t="shared" si="4"/>
        <v>9.8750743604997027E-2</v>
      </c>
      <c r="T41" s="124">
        <f t="shared" si="5"/>
        <v>0.11399276236429423</v>
      </c>
      <c r="U41" s="70">
        <f t="shared" si="6"/>
        <v>166</v>
      </c>
      <c r="V41" s="70">
        <f t="shared" si="7"/>
        <v>189</v>
      </c>
      <c r="W41" s="124">
        <f>R41/R39</f>
        <v>0.68943635684957072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720</v>
      </c>
      <c r="O42" s="70">
        <v>971</v>
      </c>
      <c r="P42" s="70">
        <v>1181</v>
      </c>
      <c r="Q42" s="70">
        <v>1092</v>
      </c>
      <c r="R42" s="70">
        <v>832</v>
      </c>
      <c r="S42" s="124">
        <f t="shared" si="4"/>
        <v>-0.23809523809523814</v>
      </c>
      <c r="T42" s="124">
        <f t="shared" si="5"/>
        <v>0.15555555555555545</v>
      </c>
      <c r="U42" s="70">
        <f t="shared" si="6"/>
        <v>-260</v>
      </c>
      <c r="V42" s="70">
        <f t="shared" si="7"/>
        <v>112</v>
      </c>
      <c r="W42" s="124">
        <f>R42/R39</f>
        <v>0.31056364315042928</v>
      </c>
    </row>
    <row r="43" spans="2:23" x14ac:dyDescent="0.25">
      <c r="B43" s="117" t="s">
        <v>54</v>
      </c>
      <c r="C43" s="125">
        <v>6890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2827</v>
      </c>
      <c r="O43" s="125">
        <v>6412</v>
      </c>
      <c r="P43" s="125">
        <v>6177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1.2981959674566679</v>
      </c>
      <c r="U43" s="125">
        <f t="shared" si="6"/>
        <v>82</v>
      </c>
      <c r="V43" s="125">
        <f t="shared" si="7"/>
        <v>3670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1345</v>
      </c>
      <c r="O44" s="121">
        <v>4752</v>
      </c>
      <c r="P44" s="121">
        <v>4517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2.5353159851301115</v>
      </c>
      <c r="U44" s="121">
        <f t="shared" si="6"/>
        <v>0</v>
      </c>
      <c r="V44" s="121">
        <f t="shared" si="7"/>
        <v>3410</v>
      </c>
      <c r="W44" s="122">
        <f>R44/R43</f>
        <v>0.73187625057718952</v>
      </c>
    </row>
    <row r="45" spans="2:23" x14ac:dyDescent="0.25">
      <c r="B45" s="123" t="s">
        <v>63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4">
        <f t="shared" si="0"/>
        <v>1.6231086657496618E-2</v>
      </c>
      <c r="J45" s="124" t="str">
        <f t="shared" si="1"/>
        <v>-</v>
      </c>
      <c r="K45" s="70">
        <f t="shared" si="2"/>
        <v>59</v>
      </c>
      <c r="L45" s="70">
        <f t="shared" si="3"/>
        <v>3694</v>
      </c>
      <c r="M45" s="124">
        <f>H45/H43</f>
        <v>0.57458391662778041</v>
      </c>
      <c r="N45" s="70">
        <v>0</v>
      </c>
      <c r="O45" s="70">
        <v>3691</v>
      </c>
      <c r="P45" s="70">
        <v>3456</v>
      </c>
      <c r="Q45" s="70">
        <v>3694</v>
      </c>
      <c r="R45" s="70">
        <v>3694</v>
      </c>
      <c r="S45" s="124">
        <f t="shared" si="4"/>
        <v>0</v>
      </c>
      <c r="T45" s="124" t="str">
        <f t="shared" si="5"/>
        <v>-</v>
      </c>
      <c r="U45" s="70">
        <f t="shared" si="6"/>
        <v>0</v>
      </c>
      <c r="V45" s="70">
        <f t="shared" si="7"/>
        <v>3694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 t="str">
        <f t="shared" si="5"/>
        <v>-</v>
      </c>
      <c r="U46" s="70">
        <f t="shared" si="6"/>
        <v>0</v>
      </c>
      <c r="V46" s="70">
        <f t="shared" si="7"/>
        <v>1061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1482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0.17543859649122817</v>
      </c>
      <c r="U47" s="121">
        <f t="shared" si="6"/>
        <v>82</v>
      </c>
      <c r="V47" s="121">
        <f t="shared" si="7"/>
        <v>260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2661</v>
      </c>
      <c r="O48" s="125">
        <v>3493</v>
      </c>
      <c r="P48" s="125">
        <v>3081</v>
      </c>
      <c r="Q48" s="125">
        <v>3110</v>
      </c>
      <c r="R48" s="125">
        <v>3085</v>
      </c>
      <c r="S48" s="126">
        <f t="shared" si="4"/>
        <v>-8.0385852090032461E-3</v>
      </c>
      <c r="T48" s="126">
        <f t="shared" si="5"/>
        <v>0.15933859451334076</v>
      </c>
      <c r="U48" s="125">
        <f t="shared" si="6"/>
        <v>-25</v>
      </c>
      <c r="V48" s="125">
        <f t="shared" si="7"/>
        <v>424</v>
      </c>
      <c r="W48" s="119">
        <f>R48/R48</f>
        <v>1</v>
      </c>
    </row>
    <row r="49" spans="2:23" x14ac:dyDescent="0.25">
      <c r="B49" s="120" t="s">
        <v>62</v>
      </c>
      <c r="C49" s="121">
        <v>3115</v>
      </c>
      <c r="D49" s="121">
        <v>2065</v>
      </c>
      <c r="E49" s="121">
        <v>2789</v>
      </c>
      <c r="F49" s="121">
        <v>3008</v>
      </c>
      <c r="G49" s="121">
        <v>2663</v>
      </c>
      <c r="H49" s="121">
        <v>2710</v>
      </c>
      <c r="I49" s="122">
        <f t="shared" si="0"/>
        <v>1.764926774314679E-2</v>
      </c>
      <c r="J49" s="122">
        <f t="shared" si="1"/>
        <v>0.3123486682808716</v>
      </c>
      <c r="K49" s="121">
        <f t="shared" si="2"/>
        <v>47</v>
      </c>
      <c r="L49" s="121">
        <f t="shared" si="3"/>
        <v>645</v>
      </c>
      <c r="M49" s="122">
        <f>H49/H48</f>
        <v>0.87532299741602071</v>
      </c>
      <c r="N49" s="121">
        <v>2631</v>
      </c>
      <c r="O49" s="121">
        <v>3289</v>
      </c>
      <c r="P49" s="121">
        <v>2667</v>
      </c>
      <c r="Q49" s="121">
        <v>2722</v>
      </c>
      <c r="R49" s="121">
        <v>2697</v>
      </c>
      <c r="S49" s="122">
        <f t="shared" si="4"/>
        <v>-9.1844232182218821E-3</v>
      </c>
      <c r="T49" s="122">
        <f t="shared" si="5"/>
        <v>2.5085518814139007E-2</v>
      </c>
      <c r="U49" s="121">
        <f t="shared" si="6"/>
        <v>-25</v>
      </c>
      <c r="V49" s="121">
        <f t="shared" si="7"/>
        <v>66</v>
      </c>
      <c r="W49" s="122">
        <f>R49/R48</f>
        <v>0.87423014586709891</v>
      </c>
    </row>
    <row r="50" spans="2:23" x14ac:dyDescent="0.25">
      <c r="B50" s="123" t="s">
        <v>63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2045</v>
      </c>
      <c r="O50" s="70">
        <v>2465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3.9119804400977731E-3</v>
      </c>
      <c r="U50" s="70">
        <f t="shared" si="6"/>
        <v>0</v>
      </c>
      <c r="V50" s="70">
        <f t="shared" si="7"/>
        <v>8</v>
      </c>
      <c r="W50" s="124">
        <f>R50/R48</f>
        <v>0.66547811993517014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586</v>
      </c>
      <c r="O51" s="70">
        <v>824</v>
      </c>
      <c r="P51" s="70">
        <v>614</v>
      </c>
      <c r="Q51" s="70">
        <v>669</v>
      </c>
      <c r="R51" s="70">
        <v>644</v>
      </c>
      <c r="S51" s="124">
        <f t="shared" si="4"/>
        <v>-3.7369207772795177E-2</v>
      </c>
      <c r="T51" s="124">
        <f t="shared" si="5"/>
        <v>9.8976109215016983E-2</v>
      </c>
      <c r="U51" s="70">
        <f t="shared" si="6"/>
        <v>-25</v>
      </c>
      <c r="V51" s="70">
        <f t="shared" si="7"/>
        <v>58</v>
      </c>
      <c r="W51" s="124">
        <f>R51/R48</f>
        <v>0.20875202593192868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730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0.49041095890410968</v>
      </c>
      <c r="U52" s="121">
        <f t="shared" si="6"/>
        <v>0</v>
      </c>
      <c r="V52" s="121">
        <f t="shared" si="7"/>
        <v>358</v>
      </c>
      <c r="W52" s="122">
        <f>R52/R48</f>
        <v>0.35267423014586707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888D8-3103-41B1-A5A0-E051285B83FE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226</v>
      </c>
      <c r="M6" s="116" t="s">
        <v>227</v>
      </c>
      <c r="N6" s="116" t="s">
        <v>228</v>
      </c>
      <c r="O6" s="116" t="s">
        <v>229</v>
      </c>
      <c r="P6" s="116" t="s">
        <v>230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132</v>
      </c>
      <c r="M7" s="118">
        <v>296</v>
      </c>
      <c r="N7" s="118">
        <v>308</v>
      </c>
      <c r="O7" s="118">
        <v>322</v>
      </c>
      <c r="P7" s="118">
        <v>322</v>
      </c>
      <c r="Q7" s="119">
        <f t="shared" ref="Q7:Q52" si="0">IFERROR(P7/O7-1,"-")</f>
        <v>0</v>
      </c>
      <c r="R7" s="118">
        <f t="shared" ref="R7:R52" si="1">IFERROR(P7-O7,"-")</f>
        <v>0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76</v>
      </c>
      <c r="M8" s="121">
        <v>197</v>
      </c>
      <c r="N8" s="121">
        <v>197</v>
      </c>
      <c r="O8" s="121">
        <v>211</v>
      </c>
      <c r="P8" s="121">
        <v>209</v>
      </c>
      <c r="Q8" s="122">
        <f t="shared" si="0"/>
        <v>-9.4786729857819774E-3</v>
      </c>
      <c r="R8" s="121">
        <f t="shared" si="1"/>
        <v>-2</v>
      </c>
      <c r="S8" s="122">
        <f>P8/P7</f>
        <v>0.64906832298136641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48</v>
      </c>
      <c r="M9" s="70">
        <v>130</v>
      </c>
      <c r="N9" s="70">
        <v>129</v>
      </c>
      <c r="O9" s="70">
        <v>135</v>
      </c>
      <c r="P9" s="70">
        <v>136</v>
      </c>
      <c r="Q9" s="124">
        <f t="shared" si="0"/>
        <v>7.4074074074073071E-3</v>
      </c>
      <c r="R9" s="70">
        <f t="shared" si="1"/>
        <v>1</v>
      </c>
      <c r="S9" s="124">
        <f>P9/P7</f>
        <v>0.42236024844720499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28</v>
      </c>
      <c r="M10" s="70">
        <v>67</v>
      </c>
      <c r="N10" s="70">
        <v>68</v>
      </c>
      <c r="O10" s="70">
        <v>76</v>
      </c>
      <c r="P10" s="70">
        <v>73</v>
      </c>
      <c r="Q10" s="124">
        <f t="shared" si="0"/>
        <v>-3.9473684210526327E-2</v>
      </c>
      <c r="R10" s="70">
        <f t="shared" si="1"/>
        <v>-3</v>
      </c>
      <c r="S10" s="124">
        <f>P10/P7</f>
        <v>0.2267080745341615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56</v>
      </c>
      <c r="M11" s="121">
        <v>99</v>
      </c>
      <c r="N11" s="121">
        <v>111</v>
      </c>
      <c r="O11" s="121">
        <v>111</v>
      </c>
      <c r="P11" s="121">
        <v>113</v>
      </c>
      <c r="Q11" s="122">
        <f t="shared" si="0"/>
        <v>1.8018018018018056E-2</v>
      </c>
      <c r="R11" s="121">
        <f t="shared" si="1"/>
        <v>2</v>
      </c>
      <c r="S11" s="122">
        <f>P11/P7</f>
        <v>0.35093167701863354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36</v>
      </c>
      <c r="M12" s="125">
        <v>85</v>
      </c>
      <c r="N12" s="125">
        <v>91</v>
      </c>
      <c r="O12" s="125">
        <v>93</v>
      </c>
      <c r="P12" s="125">
        <v>92</v>
      </c>
      <c r="Q12" s="126">
        <f t="shared" si="0"/>
        <v>-1.0752688172043001E-2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22</v>
      </c>
      <c r="M13" s="121">
        <v>61</v>
      </c>
      <c r="N13" s="121">
        <v>61</v>
      </c>
      <c r="O13" s="121">
        <v>63</v>
      </c>
      <c r="P13" s="121">
        <v>60</v>
      </c>
      <c r="Q13" s="122">
        <f t="shared" si="0"/>
        <v>-4.7619047619047672E-2</v>
      </c>
      <c r="R13" s="121">
        <f t="shared" si="1"/>
        <v>-3</v>
      </c>
      <c r="S13" s="122">
        <f>P13/P12</f>
        <v>0.65217391304347827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19</v>
      </c>
      <c r="M14" s="70">
        <v>49</v>
      </c>
      <c r="N14" s="70">
        <v>50</v>
      </c>
      <c r="O14" s="70">
        <v>51</v>
      </c>
      <c r="P14" s="70">
        <v>49</v>
      </c>
      <c r="Q14" s="124">
        <f t="shared" si="0"/>
        <v>-3.9215686274509776E-2</v>
      </c>
      <c r="R14" s="70">
        <f t="shared" si="1"/>
        <v>-2</v>
      </c>
      <c r="S14" s="124">
        <f>P14/P12</f>
        <v>0.53260869565217395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3</v>
      </c>
      <c r="M15" s="70">
        <v>12</v>
      </c>
      <c r="N15" s="70">
        <v>11</v>
      </c>
      <c r="O15" s="70">
        <v>12</v>
      </c>
      <c r="P15" s="70">
        <v>11</v>
      </c>
      <c r="Q15" s="124">
        <f t="shared" si="0"/>
        <v>-8.333333333333337E-2</v>
      </c>
      <c r="R15" s="70">
        <f t="shared" si="1"/>
        <v>-1</v>
      </c>
      <c r="S15" s="124">
        <f>P15/P12</f>
        <v>0.11956521739130435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14</v>
      </c>
      <c r="M16" s="121">
        <v>24</v>
      </c>
      <c r="N16" s="121">
        <v>30</v>
      </c>
      <c r="O16" s="121">
        <v>30</v>
      </c>
      <c r="P16" s="121">
        <v>32</v>
      </c>
      <c r="Q16" s="122">
        <f t="shared" si="0"/>
        <v>6.6666666666666652E-2</v>
      </c>
      <c r="R16" s="121">
        <f t="shared" si="1"/>
        <v>2</v>
      </c>
      <c r="S16" s="122">
        <f>P16/P12</f>
        <v>0.34782608695652173</v>
      </c>
    </row>
    <row r="17" spans="2:19" x14ac:dyDescent="0.25">
      <c r="B17" s="117" t="s">
        <v>54</v>
      </c>
      <c r="C17" s="125">
        <v>19</v>
      </c>
      <c r="D17" s="125">
        <v>9</v>
      </c>
      <c r="E17" s="125">
        <v>11</v>
      </c>
      <c r="F17" s="125">
        <v>14</v>
      </c>
      <c r="G17" s="125">
        <v>14</v>
      </c>
      <c r="H17" s="125">
        <v>14</v>
      </c>
      <c r="I17" s="126">
        <f t="shared" si="2"/>
        <v>0</v>
      </c>
      <c r="J17" s="125">
        <f t="shared" si="3"/>
        <v>0</v>
      </c>
      <c r="K17" s="119">
        <f>H17/H17</f>
        <v>1</v>
      </c>
      <c r="L17" s="125">
        <v>8</v>
      </c>
      <c r="M17" s="125">
        <v>14</v>
      </c>
      <c r="N17" s="125">
        <v>13</v>
      </c>
      <c r="O17" s="125">
        <v>14</v>
      </c>
      <c r="P17" s="125">
        <v>15</v>
      </c>
      <c r="Q17" s="126">
        <f t="shared" si="0"/>
        <v>7.1428571428571397E-2</v>
      </c>
      <c r="R17" s="125">
        <f t="shared" si="1"/>
        <v>1</v>
      </c>
      <c r="S17" s="119">
        <f>P17/P17</f>
        <v>1</v>
      </c>
    </row>
    <row r="18" spans="2:19" x14ac:dyDescent="0.25">
      <c r="B18" s="120" t="s">
        <v>62</v>
      </c>
      <c r="C18" s="121">
        <v>7</v>
      </c>
      <c r="D18" s="121">
        <v>4</v>
      </c>
      <c r="E18" s="121">
        <v>5</v>
      </c>
      <c r="F18" s="121">
        <v>8</v>
      </c>
      <c r="G18" s="121">
        <v>8</v>
      </c>
      <c r="H18" s="121">
        <v>8</v>
      </c>
      <c r="I18" s="122">
        <f t="shared" si="2"/>
        <v>0</v>
      </c>
      <c r="J18" s="121">
        <f t="shared" si="3"/>
        <v>0</v>
      </c>
      <c r="K18" s="122">
        <f>H18/H17</f>
        <v>0.5714285714285714</v>
      </c>
      <c r="L18" s="121">
        <v>3</v>
      </c>
      <c r="M18" s="121">
        <v>8</v>
      </c>
      <c r="N18" s="121">
        <v>7</v>
      </c>
      <c r="O18" s="121">
        <v>8</v>
      </c>
      <c r="P18" s="121">
        <v>8</v>
      </c>
      <c r="Q18" s="122">
        <f t="shared" si="0"/>
        <v>0</v>
      </c>
      <c r="R18" s="121">
        <f t="shared" si="1"/>
        <v>0</v>
      </c>
      <c r="S18" s="122">
        <f>P18/P17</f>
        <v>0.53333333333333333</v>
      </c>
    </row>
    <row r="19" spans="2:19" x14ac:dyDescent="0.25">
      <c r="B19" s="123" t="s">
        <v>63</v>
      </c>
      <c r="C19" s="70">
        <v>5</v>
      </c>
      <c r="D19" s="70">
        <v>0</v>
      </c>
      <c r="E19" s="70">
        <v>4</v>
      </c>
      <c r="F19" s="70">
        <v>6</v>
      </c>
      <c r="G19" s="70">
        <v>6</v>
      </c>
      <c r="H19" s="70">
        <v>6</v>
      </c>
      <c r="I19" s="124">
        <f t="shared" si="2"/>
        <v>0</v>
      </c>
      <c r="J19" s="70">
        <f t="shared" si="3"/>
        <v>0</v>
      </c>
      <c r="K19" s="124">
        <f>H19/H17</f>
        <v>0.42857142857142855</v>
      </c>
      <c r="L19" s="70">
        <v>0</v>
      </c>
      <c r="M19" s="70">
        <v>6</v>
      </c>
      <c r="N19" s="70">
        <v>5</v>
      </c>
      <c r="O19" s="70">
        <v>6</v>
      </c>
      <c r="P19" s="70">
        <v>6</v>
      </c>
      <c r="Q19" s="124">
        <f t="shared" si="0"/>
        <v>0</v>
      </c>
      <c r="R19" s="70">
        <f t="shared" si="1"/>
        <v>0</v>
      </c>
      <c r="S19" s="124">
        <f>P19/P17</f>
        <v>0.4</v>
      </c>
    </row>
    <row r="20" spans="2:19" x14ac:dyDescent="0.25">
      <c r="B20" s="123" t="s">
        <v>64</v>
      </c>
      <c r="C20" s="70">
        <v>2</v>
      </c>
      <c r="D20" s="70">
        <v>0</v>
      </c>
      <c r="E20" s="70">
        <v>2</v>
      </c>
      <c r="F20" s="70">
        <v>2</v>
      </c>
      <c r="G20" s="70">
        <v>2</v>
      </c>
      <c r="H20" s="70">
        <v>2</v>
      </c>
      <c r="I20" s="124">
        <f t="shared" si="2"/>
        <v>0</v>
      </c>
      <c r="J20" s="70">
        <f t="shared" si="3"/>
        <v>0</v>
      </c>
      <c r="K20" s="124">
        <f>H20/H17</f>
        <v>0.14285714285714285</v>
      </c>
      <c r="L20" s="70">
        <v>0</v>
      </c>
      <c r="M20" s="70">
        <v>2</v>
      </c>
      <c r="N20" s="70">
        <v>2</v>
      </c>
      <c r="O20" s="70">
        <v>2</v>
      </c>
      <c r="P20" s="70">
        <v>2</v>
      </c>
      <c r="Q20" s="124">
        <f t="shared" si="0"/>
        <v>0</v>
      </c>
      <c r="R20" s="70">
        <f t="shared" si="1"/>
        <v>0</v>
      </c>
      <c r="S20" s="124">
        <f>P20/P17</f>
        <v>0.13333333333333333</v>
      </c>
    </row>
    <row r="21" spans="2:19" x14ac:dyDescent="0.25">
      <c r="B21" s="120" t="s">
        <v>65</v>
      </c>
      <c r="C21" s="121">
        <v>12</v>
      </c>
      <c r="D21" s="121">
        <v>5</v>
      </c>
      <c r="E21" s="121">
        <v>6</v>
      </c>
      <c r="F21" s="121">
        <v>6</v>
      </c>
      <c r="G21" s="121">
        <v>6</v>
      </c>
      <c r="H21" s="121">
        <v>6</v>
      </c>
      <c r="I21" s="122">
        <f t="shared" si="2"/>
        <v>0</v>
      </c>
      <c r="J21" s="121">
        <f t="shared" si="3"/>
        <v>0</v>
      </c>
      <c r="K21" s="122">
        <f>H21/H17</f>
        <v>0.42857142857142855</v>
      </c>
      <c r="L21" s="121">
        <v>5</v>
      </c>
      <c r="M21" s="121">
        <v>6</v>
      </c>
      <c r="N21" s="121">
        <v>6</v>
      </c>
      <c r="O21" s="121">
        <v>6</v>
      </c>
      <c r="P21" s="121">
        <v>7</v>
      </c>
      <c r="Q21" s="122">
        <f t="shared" si="0"/>
        <v>0.16666666666666674</v>
      </c>
      <c r="R21" s="121">
        <f t="shared" si="1"/>
        <v>1</v>
      </c>
      <c r="S21" s="122">
        <f>P21/P17</f>
        <v>0.46666666666666667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3</v>
      </c>
      <c r="M22" s="125">
        <v>5</v>
      </c>
      <c r="N22" s="125">
        <v>7</v>
      </c>
      <c r="O22" s="125">
        <v>7</v>
      </c>
      <c r="P22" s="125">
        <v>8</v>
      </c>
      <c r="Q22" s="126">
        <f t="shared" si="0"/>
        <v>0.14285714285714279</v>
      </c>
      <c r="R22" s="125">
        <f t="shared" si="1"/>
        <v>1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3</v>
      </c>
      <c r="M23" s="121">
        <v>5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1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3</v>
      </c>
      <c r="M25" s="125">
        <v>5</v>
      </c>
      <c r="N25" s="125">
        <v>5</v>
      </c>
      <c r="O25" s="125">
        <v>5</v>
      </c>
      <c r="P25" s="125">
        <v>6</v>
      </c>
      <c r="Q25" s="126">
        <f t="shared" si="0"/>
        <v>0.19999999999999996</v>
      </c>
      <c r="R25" s="125">
        <f t="shared" si="1"/>
        <v>1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2</v>
      </c>
      <c r="M26" s="121">
        <v>4</v>
      </c>
      <c r="N26" s="121">
        <v>4</v>
      </c>
      <c r="O26" s="121">
        <v>4</v>
      </c>
      <c r="P26" s="121">
        <v>5</v>
      </c>
      <c r="Q26" s="122">
        <f t="shared" si="0"/>
        <v>0.25</v>
      </c>
      <c r="R26" s="121">
        <f t="shared" si="1"/>
        <v>1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2</v>
      </c>
      <c r="M27" s="70">
        <v>0</v>
      </c>
      <c r="N27" s="70">
        <v>0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21</v>
      </c>
      <c r="M29" s="125">
        <v>61</v>
      </c>
      <c r="N29" s="125">
        <v>62</v>
      </c>
      <c r="O29" s="125">
        <v>64</v>
      </c>
      <c r="P29" s="125">
        <v>64</v>
      </c>
      <c r="Q29" s="126">
        <f t="shared" si="0"/>
        <v>0</v>
      </c>
      <c r="R29" s="125">
        <f t="shared" si="1"/>
        <v>0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12</v>
      </c>
      <c r="M30" s="121">
        <v>43</v>
      </c>
      <c r="N30" s="121">
        <v>43</v>
      </c>
      <c r="O30" s="121">
        <v>45</v>
      </c>
      <c r="P30" s="121">
        <v>45</v>
      </c>
      <c r="Q30" s="122">
        <f t="shared" si="0"/>
        <v>0</v>
      </c>
      <c r="R30" s="121">
        <f t="shared" si="1"/>
        <v>0</v>
      </c>
      <c r="S30" s="122">
        <f>P30/P29</f>
        <v>0.703125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5</v>
      </c>
      <c r="M31" s="70">
        <v>25</v>
      </c>
      <c r="N31" s="70">
        <v>26</v>
      </c>
      <c r="O31" s="70">
        <v>28</v>
      </c>
      <c r="P31" s="70">
        <v>28</v>
      </c>
      <c r="Q31" s="124">
        <f t="shared" si="0"/>
        <v>0</v>
      </c>
      <c r="R31" s="70">
        <f t="shared" si="1"/>
        <v>0</v>
      </c>
      <c r="S31" s="124">
        <f>P31/P29</f>
        <v>0.4375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7</v>
      </c>
      <c r="M32" s="70">
        <v>18</v>
      </c>
      <c r="N32" s="70">
        <v>17</v>
      </c>
      <c r="O32" s="70">
        <v>17</v>
      </c>
      <c r="P32" s="70">
        <v>17</v>
      </c>
      <c r="Q32" s="124">
        <f t="shared" si="0"/>
        <v>0</v>
      </c>
      <c r="R32" s="70">
        <f t="shared" si="1"/>
        <v>0</v>
      </c>
      <c r="S32" s="124">
        <f>P32/P29</f>
        <v>0.265625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9</v>
      </c>
      <c r="M33" s="121">
        <v>18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0.296875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3</v>
      </c>
      <c r="M34" s="125">
        <v>5</v>
      </c>
      <c r="N34" s="125">
        <v>5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3</v>
      </c>
      <c r="M35" s="121">
        <v>5</v>
      </c>
      <c r="N35" s="121">
        <v>5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4</v>
      </c>
      <c r="M36" s="125">
        <v>11</v>
      </c>
      <c r="N36" s="125">
        <v>12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2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2</v>
      </c>
      <c r="M38" s="121">
        <v>5</v>
      </c>
      <c r="N38" s="121">
        <v>6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12</v>
      </c>
      <c r="M39" s="125">
        <v>16</v>
      </c>
      <c r="N39" s="125">
        <v>19</v>
      </c>
      <c r="O39" s="125">
        <v>20</v>
      </c>
      <c r="P39" s="125">
        <v>20</v>
      </c>
      <c r="Q39" s="126">
        <f t="shared" si="0"/>
        <v>0</v>
      </c>
      <c r="R39" s="125">
        <f t="shared" si="1"/>
        <v>0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12</v>
      </c>
      <c r="M40" s="121">
        <v>16</v>
      </c>
      <c r="N40" s="121">
        <v>19</v>
      </c>
      <c r="O40" s="121">
        <v>20</v>
      </c>
      <c r="P40" s="121">
        <v>20</v>
      </c>
      <c r="Q40" s="122">
        <f t="shared" si="0"/>
        <v>0</v>
      </c>
      <c r="R40" s="121">
        <f t="shared" si="1"/>
        <v>0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7</v>
      </c>
      <c r="P41" s="70">
        <v>8</v>
      </c>
      <c r="Q41" s="124">
        <f t="shared" si="0"/>
        <v>0.14285714285714279</v>
      </c>
      <c r="R41" s="70">
        <f t="shared" si="1"/>
        <v>1</v>
      </c>
      <c r="S41" s="124">
        <f>P41/P39</f>
        <v>0.4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5</v>
      </c>
      <c r="M42" s="70">
        <v>9</v>
      </c>
      <c r="N42" s="70">
        <v>12</v>
      </c>
      <c r="O42" s="70">
        <v>13</v>
      </c>
      <c r="P42" s="70">
        <v>12</v>
      </c>
      <c r="Q42" s="124">
        <f t="shared" si="0"/>
        <v>-7.6923076923076872E-2</v>
      </c>
      <c r="R42" s="70">
        <f t="shared" si="1"/>
        <v>-1</v>
      </c>
      <c r="S42" s="124">
        <f>P42/P39</f>
        <v>0.6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8</v>
      </c>
      <c r="M43" s="125">
        <v>14</v>
      </c>
      <c r="N43" s="125">
        <v>13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3</v>
      </c>
      <c r="M44" s="121">
        <v>8</v>
      </c>
      <c r="N44" s="121">
        <v>7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0</v>
      </c>
      <c r="M45" s="70">
        <v>6</v>
      </c>
      <c r="N45" s="70">
        <v>5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0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5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12</v>
      </c>
      <c r="M48" s="125">
        <v>17</v>
      </c>
      <c r="N48" s="125">
        <v>16</v>
      </c>
      <c r="O48" s="125">
        <v>19</v>
      </c>
      <c r="P48" s="125">
        <v>18</v>
      </c>
      <c r="Q48" s="126">
        <f t="shared" si="0"/>
        <v>-5.2631578947368474E-2</v>
      </c>
      <c r="R48" s="125">
        <f t="shared" si="1"/>
        <v>-1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11</v>
      </c>
      <c r="M49" s="121">
        <v>15</v>
      </c>
      <c r="N49" s="121">
        <v>13</v>
      </c>
      <c r="O49" s="121">
        <v>16</v>
      </c>
      <c r="P49" s="121">
        <v>15</v>
      </c>
      <c r="Q49" s="122">
        <f t="shared" si="0"/>
        <v>-6.25E-2</v>
      </c>
      <c r="R49" s="121">
        <f t="shared" si="1"/>
        <v>-1</v>
      </c>
      <c r="S49" s="122">
        <f>P49/P48</f>
        <v>0.83333333333333337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7</v>
      </c>
      <c r="M50" s="70">
        <v>9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0.44444444444444442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4</v>
      </c>
      <c r="M51" s="70">
        <v>6</v>
      </c>
      <c r="N51" s="70">
        <v>5</v>
      </c>
      <c r="O51" s="70">
        <v>8</v>
      </c>
      <c r="P51" s="70">
        <v>7</v>
      </c>
      <c r="Q51" s="124">
        <f t="shared" si="0"/>
        <v>-0.125</v>
      </c>
      <c r="R51" s="70">
        <f t="shared" si="1"/>
        <v>-1</v>
      </c>
      <c r="S51" s="124">
        <f>P51/P48</f>
        <v>0.3888888888888889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2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0.22222222222222221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927A-0267-4B5C-B9E3-7BCD4A3961A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DDC77-E9F4-4E79-973F-FC005DD45895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21031</v>
      </c>
      <c r="D9" s="147">
        <v>6.5400202634245286E-2</v>
      </c>
      <c r="E9" s="146">
        <v>6223</v>
      </c>
      <c r="F9" s="147">
        <f t="shared" ref="F9:L21" si="0">IFERROR(E9/C9-1,"-")</f>
        <v>-0.70410346631163523</v>
      </c>
      <c r="G9" s="146">
        <v>15598</v>
      </c>
      <c r="H9" s="147">
        <f>IFERROR(G9/E9-1,"-")</f>
        <v>1.5065081150570463</v>
      </c>
      <c r="I9" s="146">
        <v>22490</v>
      </c>
      <c r="J9" s="147">
        <f t="shared" si="0"/>
        <v>0.44185151942556744</v>
      </c>
      <c r="K9" s="146">
        <v>22650</v>
      </c>
      <c r="L9" s="147">
        <f t="shared" si="0"/>
        <v>7.1142730102267127E-3</v>
      </c>
      <c r="M9" s="146">
        <v>22528</v>
      </c>
      <c r="N9" s="147">
        <f>IFERROR(M9/K9-1,"-")</f>
        <v>-5.3863134657836653E-3</v>
      </c>
    </row>
    <row r="10" spans="1:15" x14ac:dyDescent="0.25">
      <c r="A10" s="1" t="s">
        <v>74</v>
      </c>
      <c r="B10" s="145" t="s">
        <v>75</v>
      </c>
      <c r="C10" s="146">
        <v>22403</v>
      </c>
      <c r="D10" s="147">
        <v>0.16542683244030587</v>
      </c>
      <c r="E10" s="146">
        <v>5135</v>
      </c>
      <c r="F10" s="147">
        <f t="shared" si="0"/>
        <v>-0.7707896263893228</v>
      </c>
      <c r="G10" s="146">
        <v>21666</v>
      </c>
      <c r="H10" s="147">
        <f t="shared" si="0"/>
        <v>3.2192794547224928</v>
      </c>
      <c r="I10" s="146">
        <v>23086</v>
      </c>
      <c r="J10" s="147">
        <f t="shared" si="0"/>
        <v>6.5540478168559124E-2</v>
      </c>
      <c r="K10" s="146">
        <v>23921</v>
      </c>
      <c r="L10" s="147">
        <f t="shared" si="0"/>
        <v>3.6169106817985019E-2</v>
      </c>
      <c r="M10" s="146">
        <v>23285</v>
      </c>
      <c r="N10" s="147">
        <f>IFERROR(M10/K10-1,"-")</f>
        <v>-2.6587517244262338E-2</v>
      </c>
    </row>
    <row r="11" spans="1:15" x14ac:dyDescent="0.25">
      <c r="A11" s="1" t="s">
        <v>76</v>
      </c>
      <c r="B11" s="145" t="s">
        <v>77</v>
      </c>
      <c r="C11" s="146">
        <v>8865</v>
      </c>
      <c r="D11" s="147">
        <v>-0.59655031174623407</v>
      </c>
      <c r="E11" s="146">
        <v>5413</v>
      </c>
      <c r="F11" s="147">
        <f t="shared" si="0"/>
        <v>-0.38939650310208684</v>
      </c>
      <c r="G11" s="146">
        <v>22231</v>
      </c>
      <c r="H11" s="147">
        <f t="shared" si="0"/>
        <v>3.1069647145760211</v>
      </c>
      <c r="I11" s="146">
        <v>21689</v>
      </c>
      <c r="J11" s="147">
        <f t="shared" si="0"/>
        <v>-2.4380369753947195E-2</v>
      </c>
      <c r="K11" s="146">
        <v>27356</v>
      </c>
      <c r="L11" s="147">
        <f t="shared" si="0"/>
        <v>0.26128452210798092</v>
      </c>
      <c r="M11" s="146">
        <v>24054</v>
      </c>
      <c r="N11" s="147">
        <f>IFERROR(M11/K11-1,"-")</f>
        <v>-0.12070478140078955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6463</v>
      </c>
      <c r="F12" s="147" t="str">
        <f t="shared" si="0"/>
        <v>-</v>
      </c>
      <c r="G12" s="146">
        <v>23894</v>
      </c>
      <c r="H12" s="147">
        <f t="shared" si="0"/>
        <v>2.6970447160761255</v>
      </c>
      <c r="I12" s="146">
        <v>23484</v>
      </c>
      <c r="J12" s="147">
        <f t="shared" si="0"/>
        <v>-1.715911944421189E-2</v>
      </c>
      <c r="K12" s="146">
        <v>22205</v>
      </c>
      <c r="L12" s="147">
        <f t="shared" si="0"/>
        <v>-5.4462612842786529E-2</v>
      </c>
      <c r="M12" s="146">
        <v>23503</v>
      </c>
      <c r="N12" s="147">
        <f>IFERROR(M12/K12-1,"-")</f>
        <v>5.845530285971634E-2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6823</v>
      </c>
      <c r="F13" s="147" t="str">
        <f t="shared" si="0"/>
        <v>-</v>
      </c>
      <c r="G13" s="146">
        <v>20251</v>
      </c>
      <c r="H13" s="147">
        <f t="shared" si="0"/>
        <v>1.9680492452000586</v>
      </c>
      <c r="I13" s="146">
        <v>21547</v>
      </c>
      <c r="J13" s="147">
        <f t="shared" si="0"/>
        <v>6.3996839662238791E-2</v>
      </c>
      <c r="K13" s="146">
        <v>23449</v>
      </c>
      <c r="L13" s="147">
        <f t="shared" si="0"/>
        <v>8.8272149255116616E-2</v>
      </c>
      <c r="M13" s="146"/>
      <c r="N13" s="147"/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3802</v>
      </c>
      <c r="F14" s="147" t="str">
        <f t="shared" si="0"/>
        <v>-</v>
      </c>
      <c r="G14" s="146">
        <v>18886</v>
      </c>
      <c r="H14" s="147">
        <f t="shared" si="0"/>
        <v>3.9673855865334033</v>
      </c>
      <c r="I14" s="146">
        <v>21065</v>
      </c>
      <c r="J14" s="147">
        <f t="shared" si="0"/>
        <v>0.11537646934237</v>
      </c>
      <c r="K14" s="146">
        <v>22841</v>
      </c>
      <c r="L14" s="147">
        <f t="shared" si="0"/>
        <v>8.4310467600284822E-2</v>
      </c>
      <c r="M14" s="146"/>
      <c r="N14" s="147"/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10219</v>
      </c>
      <c r="F15" s="147" t="str">
        <f t="shared" si="0"/>
        <v>-</v>
      </c>
      <c r="G15" s="146">
        <v>23111</v>
      </c>
      <c r="H15" s="147">
        <f t="shared" si="0"/>
        <v>1.2615715823466092</v>
      </c>
      <c r="I15" s="146">
        <v>24276</v>
      </c>
      <c r="J15" s="147">
        <f t="shared" si="0"/>
        <v>5.040889619661626E-2</v>
      </c>
      <c r="K15" s="146">
        <v>24893</v>
      </c>
      <c r="L15" s="147">
        <f t="shared" si="0"/>
        <v>2.5416048772450184E-2</v>
      </c>
      <c r="M15" s="146"/>
      <c r="N15" s="147"/>
    </row>
    <row r="16" spans="1:15" x14ac:dyDescent="0.25">
      <c r="A16" s="1" t="s">
        <v>86</v>
      </c>
      <c r="B16" s="145" t="s">
        <v>87</v>
      </c>
      <c r="C16" s="146">
        <v>13295</v>
      </c>
      <c r="D16" s="147">
        <v>-0.46193694605204583</v>
      </c>
      <c r="E16" s="146">
        <v>18239</v>
      </c>
      <c r="F16" s="147">
        <f t="shared" si="0"/>
        <v>0.37186912373072589</v>
      </c>
      <c r="G16" s="146">
        <v>24659</v>
      </c>
      <c r="H16" s="147">
        <f t="shared" si="0"/>
        <v>0.35199298207138541</v>
      </c>
      <c r="I16" s="146">
        <v>25495</v>
      </c>
      <c r="J16" s="147">
        <f t="shared" si="0"/>
        <v>3.3902429133379375E-2</v>
      </c>
      <c r="K16" s="146">
        <v>25319</v>
      </c>
      <c r="L16" s="147">
        <f t="shared" si="0"/>
        <v>-6.9033143753677306E-3</v>
      </c>
      <c r="M16" s="146"/>
      <c r="N16" s="147"/>
    </row>
    <row r="17" spans="1:15" x14ac:dyDescent="0.25">
      <c r="A17" s="1" t="s">
        <v>88</v>
      </c>
      <c r="B17" s="145" t="s">
        <v>89</v>
      </c>
      <c r="C17" s="146">
        <v>5725</v>
      </c>
      <c r="D17" s="147">
        <v>-0.74152331933721616</v>
      </c>
      <c r="E17" s="146">
        <v>15267</v>
      </c>
      <c r="F17" s="147">
        <f t="shared" si="0"/>
        <v>1.6667248908296943</v>
      </c>
      <c r="G17" s="146">
        <v>20130</v>
      </c>
      <c r="H17" s="147">
        <f t="shared" si="0"/>
        <v>0.31853016309687554</v>
      </c>
      <c r="I17" s="146">
        <v>22106</v>
      </c>
      <c r="J17" s="147">
        <f t="shared" si="0"/>
        <v>9.8161947342275235E-2</v>
      </c>
      <c r="K17" s="146">
        <v>21182</v>
      </c>
      <c r="L17" s="147">
        <f t="shared" si="0"/>
        <v>-4.1798606713109532E-2</v>
      </c>
      <c r="M17" s="146"/>
      <c r="N17" s="147"/>
    </row>
    <row r="18" spans="1:15" x14ac:dyDescent="0.25">
      <c r="A18" s="1" t="s">
        <v>90</v>
      </c>
      <c r="B18" s="145" t="s">
        <v>91</v>
      </c>
      <c r="C18" s="146">
        <v>6665</v>
      </c>
      <c r="D18" s="147">
        <v>-0.70771389729421563</v>
      </c>
      <c r="E18" s="146">
        <v>23140</v>
      </c>
      <c r="F18" s="147">
        <f t="shared" si="0"/>
        <v>2.471867966991748</v>
      </c>
      <c r="G18" s="146">
        <v>22327</v>
      </c>
      <c r="H18" s="147">
        <f t="shared" si="0"/>
        <v>-3.5133967156439017E-2</v>
      </c>
      <c r="I18" s="146">
        <v>25007</v>
      </c>
      <c r="J18" s="147">
        <f t="shared" si="0"/>
        <v>0.12003403950373981</v>
      </c>
      <c r="K18" s="146">
        <v>27341</v>
      </c>
      <c r="L18" s="147">
        <f t="shared" si="0"/>
        <v>9.3333866517375075E-2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4928</v>
      </c>
      <c r="D19" s="147">
        <v>-0.74807013956341706</v>
      </c>
      <c r="E19" s="146">
        <v>19838</v>
      </c>
      <c r="F19" s="147">
        <f t="shared" si="0"/>
        <v>3.0255681818181817</v>
      </c>
      <c r="G19" s="146">
        <v>21079</v>
      </c>
      <c r="H19" s="147">
        <f t="shared" si="0"/>
        <v>6.2556709345700234E-2</v>
      </c>
      <c r="I19" s="146">
        <v>24207</v>
      </c>
      <c r="J19" s="147">
        <f t="shared" si="0"/>
        <v>0.14839413634422893</v>
      </c>
      <c r="K19" s="146">
        <v>23363</v>
      </c>
      <c r="L19" s="147">
        <f t="shared" si="0"/>
        <v>-3.4865947866319691E-2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6261</v>
      </c>
      <c r="D20" s="147">
        <v>-0.70148755602174118</v>
      </c>
      <c r="E20" s="146">
        <v>19784</v>
      </c>
      <c r="F20" s="147">
        <f t="shared" si="0"/>
        <v>2.1598786136399934</v>
      </c>
      <c r="G20" s="146">
        <v>23285</v>
      </c>
      <c r="H20" s="147">
        <f t="shared" si="0"/>
        <v>0.17696118075212297</v>
      </c>
      <c r="I20" s="146">
        <v>24142</v>
      </c>
      <c r="J20" s="147">
        <f t="shared" si="0"/>
        <v>3.6804809963495888E-2</v>
      </c>
      <c r="K20" s="146">
        <v>23290</v>
      </c>
      <c r="L20" s="147">
        <f t="shared" si="0"/>
        <v>-3.5291193770193074E-2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96681</v>
      </c>
      <c r="D21" s="150">
        <v>-0.61362219451371569</v>
      </c>
      <c r="E21" s="149">
        <v>140346</v>
      </c>
      <c r="F21" s="150">
        <f t="shared" si="0"/>
        <v>0.45163992925186958</v>
      </c>
      <c r="G21" s="149">
        <v>257117</v>
      </c>
      <c r="H21" s="150">
        <f t="shared" si="0"/>
        <v>0.83202228777450027</v>
      </c>
      <c r="I21" s="149">
        <v>278594</v>
      </c>
      <c r="J21" s="150">
        <f t="shared" si="0"/>
        <v>8.3530066078866927E-2</v>
      </c>
      <c r="K21" s="149">
        <v>287810</v>
      </c>
      <c r="L21" s="150">
        <f t="shared" si="0"/>
        <v>3.3080396562739978E-2</v>
      </c>
      <c r="M21" s="149">
        <v>93370</v>
      </c>
      <c r="N21" s="150">
        <v>-2.8731327757666514E-2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827</v>
      </c>
      <c r="D31" s="147">
        <v>-0.49201474201474205</v>
      </c>
      <c r="E31" s="146">
        <v>3353</v>
      </c>
      <c r="F31" s="147">
        <f t="shared" ref="F31:L43" si="1">IFERROR(E31/C31-1,"-")</f>
        <v>3.0544135429262393</v>
      </c>
      <c r="G31" s="146">
        <v>744</v>
      </c>
      <c r="H31" s="147">
        <f t="shared" si="1"/>
        <v>-0.77810915597971964</v>
      </c>
      <c r="I31" s="146">
        <v>1649</v>
      </c>
      <c r="J31" s="147">
        <f t="shared" si="1"/>
        <v>1.2163978494623655</v>
      </c>
      <c r="K31" s="146">
        <v>1032</v>
      </c>
      <c r="L31" s="147">
        <f t="shared" si="1"/>
        <v>-0.37416616130988478</v>
      </c>
      <c r="M31" s="146">
        <v>851</v>
      </c>
      <c r="N31" s="147">
        <f t="shared" ref="N31" si="2">IFERROR(M31/K31-1,"-")</f>
        <v>-0.17538759689922478</v>
      </c>
    </row>
    <row r="32" spans="1:15" x14ac:dyDescent="0.25">
      <c r="B32" s="145" t="s">
        <v>75</v>
      </c>
      <c r="C32" s="146">
        <v>1316</v>
      </c>
      <c r="D32" s="147">
        <v>-0.15424164524421591</v>
      </c>
      <c r="E32" s="146">
        <v>2820</v>
      </c>
      <c r="F32" s="147">
        <f t="shared" si="1"/>
        <v>1.1428571428571428</v>
      </c>
      <c r="G32" s="146">
        <v>1386</v>
      </c>
      <c r="H32" s="147">
        <f t="shared" si="1"/>
        <v>-0.50851063829787235</v>
      </c>
      <c r="I32" s="146">
        <v>1146</v>
      </c>
      <c r="J32" s="147">
        <f t="shared" si="1"/>
        <v>-0.17316017316017318</v>
      </c>
      <c r="K32" s="146">
        <v>1343</v>
      </c>
      <c r="L32" s="147">
        <f t="shared" si="1"/>
        <v>0.17190226876090753</v>
      </c>
      <c r="M32" s="146">
        <v>670</v>
      </c>
      <c r="N32" s="147">
        <f>IFERROR(M32/K32-1,"-")</f>
        <v>-0.50111690245718543</v>
      </c>
    </row>
    <row r="33" spans="2:15" x14ac:dyDescent="0.25">
      <c r="B33" s="145" t="s">
        <v>77</v>
      </c>
      <c r="C33" s="146">
        <v>486</v>
      </c>
      <c r="D33" s="147">
        <v>-0.87865168539325844</v>
      </c>
      <c r="E33" s="146">
        <v>3098</v>
      </c>
      <c r="F33" s="147">
        <f t="shared" si="1"/>
        <v>5.3744855967078191</v>
      </c>
      <c r="G33" s="146">
        <v>1477</v>
      </c>
      <c r="H33" s="147">
        <f t="shared" si="1"/>
        <v>-0.52324080051646216</v>
      </c>
      <c r="I33" s="146">
        <v>1783</v>
      </c>
      <c r="J33" s="147">
        <f t="shared" si="1"/>
        <v>0.2071767095463779</v>
      </c>
      <c r="K33" s="146">
        <v>2340</v>
      </c>
      <c r="L33" s="147">
        <f t="shared" si="1"/>
        <v>0.31239484015703867</v>
      </c>
      <c r="M33" s="146">
        <v>929</v>
      </c>
      <c r="N33" s="147">
        <f>IFERROR(M33/K33-1,"-")</f>
        <v>-0.60299145299145307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4325</v>
      </c>
      <c r="F34" s="147" t="str">
        <f t="shared" si="1"/>
        <v>-</v>
      </c>
      <c r="G34" s="146">
        <v>3054</v>
      </c>
      <c r="H34" s="147">
        <f t="shared" si="1"/>
        <v>-0.29387283236994222</v>
      </c>
      <c r="I34" s="146">
        <v>3984</v>
      </c>
      <c r="J34" s="147">
        <f t="shared" si="1"/>
        <v>0.30451866404715133</v>
      </c>
      <c r="K34" s="146">
        <v>1383</v>
      </c>
      <c r="L34" s="147">
        <f t="shared" si="1"/>
        <v>-0.65286144578313254</v>
      </c>
      <c r="M34" s="146">
        <v>2250</v>
      </c>
      <c r="N34" s="147">
        <f>IFERROR(M34/K34-1,"-")</f>
        <v>0.6268980477223427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4087</v>
      </c>
      <c r="F35" s="147" t="str">
        <f t="shared" si="1"/>
        <v>-</v>
      </c>
      <c r="G35" s="146">
        <v>2857</v>
      </c>
      <c r="H35" s="147">
        <f t="shared" si="1"/>
        <v>-0.30095424516760461</v>
      </c>
      <c r="I35" s="146">
        <v>2472</v>
      </c>
      <c r="J35" s="147">
        <f t="shared" si="1"/>
        <v>-0.13475673783689179</v>
      </c>
      <c r="K35" s="146">
        <v>2206</v>
      </c>
      <c r="L35" s="147">
        <f t="shared" si="1"/>
        <v>-0.10760517799352753</v>
      </c>
      <c r="M35" s="146"/>
      <c r="N35" s="147"/>
    </row>
    <row r="36" spans="2:15" x14ac:dyDescent="0.25">
      <c r="B36" s="145" t="s">
        <v>83</v>
      </c>
      <c r="C36" s="146">
        <v>0</v>
      </c>
      <c r="D36" s="147">
        <v>-1</v>
      </c>
      <c r="E36" s="146">
        <v>2007</v>
      </c>
      <c r="F36" s="147" t="str">
        <f t="shared" si="1"/>
        <v>-</v>
      </c>
      <c r="G36" s="146">
        <v>1981</v>
      </c>
      <c r="H36" s="147">
        <f t="shared" si="1"/>
        <v>-1.2954658694569021E-2</v>
      </c>
      <c r="I36" s="146">
        <v>3499</v>
      </c>
      <c r="J36" s="147">
        <f t="shared" si="1"/>
        <v>0.76627965673902065</v>
      </c>
      <c r="K36" s="146">
        <v>2734</v>
      </c>
      <c r="L36" s="147">
        <f t="shared" si="1"/>
        <v>-0.21863389539868539</v>
      </c>
      <c r="M36" s="146"/>
      <c r="N36" s="147"/>
    </row>
    <row r="37" spans="2:15" x14ac:dyDescent="0.25">
      <c r="B37" s="145" t="s">
        <v>85</v>
      </c>
      <c r="C37" s="146">
        <v>0</v>
      </c>
      <c r="D37" s="147">
        <v>-1</v>
      </c>
      <c r="E37" s="146">
        <v>4124</v>
      </c>
      <c r="F37" s="147" t="str">
        <f t="shared" si="1"/>
        <v>-</v>
      </c>
      <c r="G37" s="146">
        <v>4035</v>
      </c>
      <c r="H37" s="147">
        <f t="shared" si="1"/>
        <v>-2.1580989330746814E-2</v>
      </c>
      <c r="I37" s="146">
        <v>4301</v>
      </c>
      <c r="J37" s="147">
        <f t="shared" si="1"/>
        <v>6.5923172242874806E-2</v>
      </c>
      <c r="K37" s="146">
        <v>4112</v>
      </c>
      <c r="L37" s="147">
        <f t="shared" si="1"/>
        <v>-4.3943269007207575E-2</v>
      </c>
      <c r="M37" s="146"/>
      <c r="N37" s="147"/>
    </row>
    <row r="38" spans="2:15" x14ac:dyDescent="0.25">
      <c r="B38" s="145" t="s">
        <v>87</v>
      </c>
      <c r="C38" s="146">
        <v>8045</v>
      </c>
      <c r="D38" s="147">
        <v>0.12596221133659902</v>
      </c>
      <c r="E38" s="146">
        <v>8610</v>
      </c>
      <c r="F38" s="147">
        <f t="shared" si="1"/>
        <v>7.0229956494717305E-2</v>
      </c>
      <c r="G38" s="146">
        <v>5520</v>
      </c>
      <c r="H38" s="147">
        <f t="shared" si="1"/>
        <v>-0.35888501742160284</v>
      </c>
      <c r="I38" s="146">
        <v>4258</v>
      </c>
      <c r="J38" s="147">
        <f t="shared" si="1"/>
        <v>-0.2286231884057971</v>
      </c>
      <c r="K38" s="146">
        <v>5008</v>
      </c>
      <c r="L38" s="147">
        <f t="shared" si="1"/>
        <v>0.17613903240958195</v>
      </c>
      <c r="M38" s="146"/>
      <c r="N38" s="147"/>
    </row>
    <row r="39" spans="2:15" x14ac:dyDescent="0.25">
      <c r="B39" s="145" t="s">
        <v>89</v>
      </c>
      <c r="C39" s="146">
        <v>3978</v>
      </c>
      <c r="D39" s="147">
        <v>-0.31836874571624396</v>
      </c>
      <c r="E39" s="146">
        <v>5192</v>
      </c>
      <c r="F39" s="147">
        <f t="shared" si="1"/>
        <v>0.30517848164906991</v>
      </c>
      <c r="G39" s="146">
        <v>3446</v>
      </c>
      <c r="H39" s="147">
        <f t="shared" si="1"/>
        <v>-0.33628659476117106</v>
      </c>
      <c r="I39" s="146">
        <v>3382</v>
      </c>
      <c r="J39" s="147">
        <f t="shared" si="1"/>
        <v>-1.8572257690075422E-2</v>
      </c>
      <c r="K39" s="146">
        <v>2838</v>
      </c>
      <c r="L39" s="147">
        <f t="shared" si="1"/>
        <v>-0.16085156712004733</v>
      </c>
      <c r="M39" s="146"/>
      <c r="N39" s="147"/>
    </row>
    <row r="40" spans="2:15" x14ac:dyDescent="0.25">
      <c r="B40" s="145" t="s">
        <v>91</v>
      </c>
      <c r="C40" s="146">
        <v>3756</v>
      </c>
      <c r="D40" s="147">
        <v>-2.6438569206842955E-2</v>
      </c>
      <c r="E40" s="146">
        <v>4314</v>
      </c>
      <c r="F40" s="147">
        <f t="shared" si="1"/>
        <v>0.14856230031948892</v>
      </c>
      <c r="G40" s="146">
        <v>1651</v>
      </c>
      <c r="H40" s="147">
        <f t="shared" si="1"/>
        <v>-0.61729253592953182</v>
      </c>
      <c r="I40" s="146">
        <v>2377</v>
      </c>
      <c r="J40" s="147">
        <f t="shared" si="1"/>
        <v>0.43973349485160518</v>
      </c>
      <c r="K40" s="146">
        <v>3489</v>
      </c>
      <c r="L40" s="147">
        <f t="shared" si="1"/>
        <v>0.46781657551535538</v>
      </c>
      <c r="M40" s="146"/>
      <c r="N40" s="147"/>
    </row>
    <row r="41" spans="2:15" x14ac:dyDescent="0.25">
      <c r="B41" s="145" t="s">
        <v>93</v>
      </c>
      <c r="C41" s="146">
        <v>1562</v>
      </c>
      <c r="D41" s="147">
        <v>-0.19025401762571281</v>
      </c>
      <c r="E41" s="146">
        <v>1248</v>
      </c>
      <c r="F41" s="147">
        <f t="shared" si="1"/>
        <v>-0.20102432778489121</v>
      </c>
      <c r="G41" s="146">
        <v>1088</v>
      </c>
      <c r="H41" s="147">
        <f t="shared" si="1"/>
        <v>-0.12820512820512819</v>
      </c>
      <c r="I41" s="146">
        <v>1284</v>
      </c>
      <c r="J41" s="147">
        <f t="shared" si="1"/>
        <v>0.18014705882352944</v>
      </c>
      <c r="K41" s="146">
        <v>1304</v>
      </c>
      <c r="L41" s="147">
        <f t="shared" si="1"/>
        <v>1.5576323987538832E-2</v>
      </c>
      <c r="M41" s="146"/>
      <c r="N41" s="147"/>
    </row>
    <row r="42" spans="2:15" x14ac:dyDescent="0.25">
      <c r="B42" s="145" t="s">
        <v>95</v>
      </c>
      <c r="C42" s="146">
        <v>1855</v>
      </c>
      <c r="D42" s="147">
        <v>-0.16290613718411551</v>
      </c>
      <c r="E42" s="146">
        <v>2038</v>
      </c>
      <c r="F42" s="147">
        <f t="shared" si="1"/>
        <v>9.8652291105121304E-2</v>
      </c>
      <c r="G42" s="146">
        <v>1822</v>
      </c>
      <c r="H42" s="147">
        <f t="shared" si="1"/>
        <v>-0.10598626104023556</v>
      </c>
      <c r="I42" s="146">
        <v>1883</v>
      </c>
      <c r="J42" s="147">
        <f t="shared" si="1"/>
        <v>3.3479692645444592E-2</v>
      </c>
      <c r="K42" s="146">
        <v>1399</v>
      </c>
      <c r="L42" s="147">
        <f t="shared" si="1"/>
        <v>-0.25703664365374401</v>
      </c>
      <c r="M42" s="146"/>
      <c r="N42" s="147"/>
    </row>
    <row r="43" spans="2:15" ht="15.75" x14ac:dyDescent="0.25">
      <c r="B43" s="148" t="s">
        <v>32</v>
      </c>
      <c r="C43" s="149">
        <v>26839</v>
      </c>
      <c r="D43" s="150">
        <v>-0.41112842003642192</v>
      </c>
      <c r="E43" s="149">
        <v>45216</v>
      </c>
      <c r="F43" s="150">
        <f t="shared" si="1"/>
        <v>0.68471254517679503</v>
      </c>
      <c r="G43" s="149">
        <v>29061</v>
      </c>
      <c r="H43" s="150">
        <f t="shared" si="1"/>
        <v>-0.35728503184713378</v>
      </c>
      <c r="I43" s="149">
        <v>32018</v>
      </c>
      <c r="J43" s="150">
        <f t="shared" si="1"/>
        <v>0.10175148824885594</v>
      </c>
      <c r="K43" s="149">
        <v>29188</v>
      </c>
      <c r="L43" s="150">
        <f t="shared" si="1"/>
        <v>-8.838778187269658E-2</v>
      </c>
      <c r="M43" s="149">
        <v>4700</v>
      </c>
      <c r="N43" s="150">
        <v>-0.22925549360446051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238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332</v>
      </c>
      <c r="D53" s="147">
        <v>-0.63636363636363635</v>
      </c>
      <c r="E53" s="146">
        <v>460</v>
      </c>
      <c r="F53" s="147">
        <f>IFERROR(E53/C53-1,"-")</f>
        <v>0.3855421686746987</v>
      </c>
      <c r="G53" s="146">
        <v>515</v>
      </c>
      <c r="H53" s="147">
        <f>IFERROR(G53/E53-1,"-")</f>
        <v>0.11956521739130443</v>
      </c>
      <c r="I53" s="146">
        <v>722</v>
      </c>
      <c r="J53" s="147">
        <f>IFERROR(I53/G53-1,"-")</f>
        <v>0.40194174757281553</v>
      </c>
      <c r="K53" s="146">
        <v>461</v>
      </c>
      <c r="L53" s="147">
        <f>IFERROR(K53/I53-1,"-")</f>
        <v>-0.36149584487534625</v>
      </c>
      <c r="M53" s="146">
        <v>603</v>
      </c>
      <c r="N53" s="147">
        <f t="shared" ref="N53:N56" si="3">IFERROR(M53/K53-1,"-")</f>
        <v>0.30802603036876364</v>
      </c>
    </row>
    <row r="54" spans="1:15" x14ac:dyDescent="0.25">
      <c r="A54" s="1">
        <v>2</v>
      </c>
      <c r="B54" s="145" t="s">
        <v>75</v>
      </c>
      <c r="C54" s="146">
        <v>399</v>
      </c>
      <c r="D54" s="147">
        <v>-0.49684741488020179</v>
      </c>
      <c r="E54" s="146">
        <v>243</v>
      </c>
      <c r="F54" s="147">
        <f t="shared" ref="F54:L65" si="4">IFERROR(E54/C54-1,"-")</f>
        <v>-0.39097744360902253</v>
      </c>
      <c r="G54" s="146">
        <v>515</v>
      </c>
      <c r="H54" s="147">
        <f t="shared" si="4"/>
        <v>1.119341563786008</v>
      </c>
      <c r="I54" s="146">
        <v>509</v>
      </c>
      <c r="J54" s="147">
        <f t="shared" si="4"/>
        <v>-1.1650485436893177E-2</v>
      </c>
      <c r="K54" s="146">
        <v>473</v>
      </c>
      <c r="L54" s="147">
        <f t="shared" si="4"/>
        <v>-7.0726915520628708E-2</v>
      </c>
      <c r="M54" s="146">
        <v>400</v>
      </c>
      <c r="N54" s="147">
        <f t="shared" si="3"/>
        <v>-0.15433403805496826</v>
      </c>
    </row>
    <row r="55" spans="1:15" x14ac:dyDescent="0.25">
      <c r="A55" s="1">
        <v>3</v>
      </c>
      <c r="B55" s="145" t="s">
        <v>77</v>
      </c>
      <c r="C55" s="146">
        <v>135</v>
      </c>
      <c r="D55" s="147">
        <v>-0.92281303602058318</v>
      </c>
      <c r="E55" s="146">
        <v>377</v>
      </c>
      <c r="F55" s="147">
        <f t="shared" si="4"/>
        <v>1.7925925925925927</v>
      </c>
      <c r="G55" s="146">
        <v>541</v>
      </c>
      <c r="H55" s="147">
        <f t="shared" si="4"/>
        <v>0.4350132625994696</v>
      </c>
      <c r="I55" s="146">
        <v>747</v>
      </c>
      <c r="J55" s="147">
        <f t="shared" si="4"/>
        <v>0.38077634011090566</v>
      </c>
      <c r="K55" s="146">
        <v>813</v>
      </c>
      <c r="L55" s="147">
        <f t="shared" si="4"/>
        <v>8.8353413654618462E-2</v>
      </c>
      <c r="M55" s="146">
        <v>604</v>
      </c>
      <c r="N55" s="147">
        <f t="shared" si="3"/>
        <v>-0.25707257072570722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439</v>
      </c>
      <c r="F56" s="147" t="str">
        <f t="shared" si="4"/>
        <v>-</v>
      </c>
      <c r="G56" s="146">
        <v>688</v>
      </c>
      <c r="H56" s="147">
        <f t="shared" si="4"/>
        <v>0.56719817767653757</v>
      </c>
      <c r="I56" s="146">
        <v>838</v>
      </c>
      <c r="J56" s="147">
        <f t="shared" si="4"/>
        <v>0.21802325581395343</v>
      </c>
      <c r="K56" s="146">
        <v>563</v>
      </c>
      <c r="L56" s="147">
        <f t="shared" si="4"/>
        <v>-0.32816229116945106</v>
      </c>
      <c r="M56" s="146">
        <v>1123</v>
      </c>
      <c r="N56" s="147">
        <f t="shared" si="3"/>
        <v>0.99467140319715819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689</v>
      </c>
      <c r="F57" s="147" t="str">
        <f t="shared" si="4"/>
        <v>-</v>
      </c>
      <c r="G57" s="146">
        <v>629</v>
      </c>
      <c r="H57" s="147">
        <f t="shared" si="4"/>
        <v>-8.7082728592162595E-2</v>
      </c>
      <c r="I57" s="146">
        <v>849</v>
      </c>
      <c r="J57" s="147">
        <f t="shared" si="4"/>
        <v>0.34976152623211454</v>
      </c>
      <c r="K57" s="146">
        <v>742</v>
      </c>
      <c r="L57" s="147">
        <f t="shared" si="4"/>
        <v>-0.12603062426383982</v>
      </c>
      <c r="M57" s="146"/>
      <c r="N57" s="147"/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850</v>
      </c>
      <c r="F58" s="147" t="str">
        <f t="shared" si="4"/>
        <v>-</v>
      </c>
      <c r="G58" s="146">
        <v>736</v>
      </c>
      <c r="H58" s="147">
        <f t="shared" si="4"/>
        <v>-0.13411764705882356</v>
      </c>
      <c r="I58" s="146">
        <v>1281</v>
      </c>
      <c r="J58" s="147">
        <f t="shared" si="4"/>
        <v>0.74048913043478271</v>
      </c>
      <c r="K58" s="146">
        <v>858</v>
      </c>
      <c r="L58" s="147">
        <f t="shared" si="4"/>
        <v>-0.33021077283372369</v>
      </c>
      <c r="M58" s="146"/>
      <c r="N58" s="147"/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1976</v>
      </c>
      <c r="F59" s="147" t="str">
        <f t="shared" si="4"/>
        <v>-</v>
      </c>
      <c r="G59" s="146">
        <v>1359</v>
      </c>
      <c r="H59" s="147">
        <f t="shared" si="4"/>
        <v>-0.31224696356275305</v>
      </c>
      <c r="I59" s="146">
        <v>1503</v>
      </c>
      <c r="J59" s="147">
        <f t="shared" si="4"/>
        <v>0.10596026490066235</v>
      </c>
      <c r="K59" s="146">
        <v>1216</v>
      </c>
      <c r="L59" s="147">
        <f t="shared" si="4"/>
        <v>-0.19095143047238861</v>
      </c>
      <c r="M59" s="146"/>
      <c r="N59" s="147"/>
    </row>
    <row r="60" spans="1:15" x14ac:dyDescent="0.25">
      <c r="A60" s="1">
        <v>8</v>
      </c>
      <c r="B60" s="145" t="s">
        <v>87</v>
      </c>
      <c r="C60" s="146">
        <v>2124</v>
      </c>
      <c r="D60" s="147">
        <v>-0.19939690915944219</v>
      </c>
      <c r="E60" s="146">
        <v>2642</v>
      </c>
      <c r="F60" s="147">
        <f t="shared" si="4"/>
        <v>0.24387947269303201</v>
      </c>
      <c r="G60" s="146">
        <v>1359</v>
      </c>
      <c r="H60" s="147">
        <f t="shared" si="4"/>
        <v>-0.48561695685087058</v>
      </c>
      <c r="I60" s="146">
        <v>1534</v>
      </c>
      <c r="J60" s="147">
        <f t="shared" si="4"/>
        <v>0.1287711552612214</v>
      </c>
      <c r="K60" s="146">
        <v>1718</v>
      </c>
      <c r="L60" s="147">
        <f t="shared" si="4"/>
        <v>0.11994784876140807</v>
      </c>
      <c r="M60" s="146"/>
      <c r="N60" s="147"/>
    </row>
    <row r="61" spans="1:15" x14ac:dyDescent="0.25">
      <c r="A61" s="1">
        <v>9</v>
      </c>
      <c r="B61" s="145" t="s">
        <v>89</v>
      </c>
      <c r="C61" s="146">
        <v>1597</v>
      </c>
      <c r="D61" s="147">
        <v>-0.60204335908298034</v>
      </c>
      <c r="E61" s="146">
        <v>1343</v>
      </c>
      <c r="F61" s="147">
        <f t="shared" si="4"/>
        <v>-0.15904821540388225</v>
      </c>
      <c r="G61" s="146">
        <v>914</v>
      </c>
      <c r="H61" s="147">
        <f t="shared" si="4"/>
        <v>-0.31943410275502604</v>
      </c>
      <c r="I61" s="146">
        <v>1027</v>
      </c>
      <c r="J61" s="147">
        <f t="shared" si="4"/>
        <v>0.12363238512035002</v>
      </c>
      <c r="K61" s="146">
        <v>1147</v>
      </c>
      <c r="L61" s="147">
        <f t="shared" si="4"/>
        <v>0.11684518013631928</v>
      </c>
      <c r="M61" s="146"/>
      <c r="N61" s="147"/>
    </row>
    <row r="62" spans="1:15" x14ac:dyDescent="0.25">
      <c r="A62" s="1">
        <v>10</v>
      </c>
      <c r="B62" s="145" t="s">
        <v>91</v>
      </c>
      <c r="C62" s="146">
        <v>502</v>
      </c>
      <c r="D62" s="147">
        <v>-0.75012444001991041</v>
      </c>
      <c r="E62" s="146">
        <v>980</v>
      </c>
      <c r="F62" s="147">
        <f t="shared" si="4"/>
        <v>0.952191235059761</v>
      </c>
      <c r="G62" s="146">
        <v>587</v>
      </c>
      <c r="H62" s="147">
        <f t="shared" si="4"/>
        <v>-0.40102040816326534</v>
      </c>
      <c r="I62" s="146">
        <v>688</v>
      </c>
      <c r="J62" s="147">
        <f t="shared" si="4"/>
        <v>0.17206132879045999</v>
      </c>
      <c r="K62" s="146">
        <v>932</v>
      </c>
      <c r="L62" s="147">
        <f t="shared" si="4"/>
        <v>0.35465116279069764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239</v>
      </c>
      <c r="D63" s="147">
        <v>-0.75979899497487435</v>
      </c>
      <c r="E63" s="146">
        <v>317</v>
      </c>
      <c r="F63" s="147">
        <f t="shared" si="4"/>
        <v>0.32635983263598334</v>
      </c>
      <c r="G63" s="146">
        <v>454</v>
      </c>
      <c r="H63" s="147">
        <f t="shared" si="4"/>
        <v>0.43217665615141954</v>
      </c>
      <c r="I63" s="146">
        <v>605</v>
      </c>
      <c r="J63" s="147">
        <f t="shared" si="4"/>
        <v>0.33259911894273131</v>
      </c>
      <c r="K63" s="146">
        <v>937</v>
      </c>
      <c r="L63" s="147">
        <f t="shared" si="4"/>
        <v>0.54876033057851248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288</v>
      </c>
      <c r="D64" s="147">
        <v>-0.77429467084639492</v>
      </c>
      <c r="E64" s="146">
        <v>705</v>
      </c>
      <c r="F64" s="147">
        <f t="shared" si="4"/>
        <v>1.4479166666666665</v>
      </c>
      <c r="G64" s="146">
        <v>821</v>
      </c>
      <c r="H64" s="147">
        <f t="shared" si="4"/>
        <v>0.1645390070921986</v>
      </c>
      <c r="I64" s="146">
        <v>977</v>
      </c>
      <c r="J64" s="147">
        <f t="shared" si="4"/>
        <v>0.19001218026796596</v>
      </c>
      <c r="K64" s="146">
        <v>952</v>
      </c>
      <c r="L64" s="147">
        <f t="shared" si="4"/>
        <v>-2.5588536335721557E-2</v>
      </c>
      <c r="M64" s="146"/>
      <c r="N64" s="147"/>
    </row>
    <row r="65" spans="1:15" ht="15.75" x14ac:dyDescent="0.25">
      <c r="B65" s="148" t="s">
        <v>32</v>
      </c>
      <c r="C65" s="149">
        <v>6781</v>
      </c>
      <c r="D65" s="150">
        <v>-0.6722096002320298</v>
      </c>
      <c r="E65" s="149">
        <v>11021</v>
      </c>
      <c r="F65" s="150">
        <f t="shared" si="4"/>
        <v>0.6252765078896918</v>
      </c>
      <c r="G65" s="149">
        <v>9118</v>
      </c>
      <c r="H65" s="150">
        <f t="shared" si="4"/>
        <v>-0.17267035659196084</v>
      </c>
      <c r="I65" s="149">
        <v>11280</v>
      </c>
      <c r="J65" s="150">
        <f t="shared" si="4"/>
        <v>0.23711340206185572</v>
      </c>
      <c r="K65" s="149">
        <v>10812</v>
      </c>
      <c r="L65" s="150">
        <f t="shared" si="4"/>
        <v>-4.1489361702127692E-2</v>
      </c>
      <c r="M65" s="149">
        <v>2730</v>
      </c>
      <c r="N65" s="150">
        <v>0.18181818181818188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239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495</v>
      </c>
      <c r="D75" s="147">
        <v>-0.30769230769230771</v>
      </c>
      <c r="E75" s="146">
        <v>2893</v>
      </c>
      <c r="F75" s="147">
        <f>IFERROR(E75/C75-1,"-")</f>
        <v>4.8444444444444441</v>
      </c>
      <c r="G75" s="146">
        <v>229</v>
      </c>
      <c r="H75" s="147">
        <f>IFERROR(G75/E75-1,"-")</f>
        <v>-0.92084341513999313</v>
      </c>
      <c r="I75" s="146">
        <v>927</v>
      </c>
      <c r="J75" s="147">
        <f>IFERROR(I75/G75-1,"-")</f>
        <v>3.0480349344978164</v>
      </c>
      <c r="K75" s="146">
        <v>571</v>
      </c>
      <c r="L75" s="147">
        <f>IFERROR(K75/I75-1,"-")</f>
        <v>-0.38403451995685001</v>
      </c>
      <c r="M75" s="146">
        <v>248</v>
      </c>
      <c r="N75" s="147">
        <f t="shared" ref="N75:N78" si="5">IFERROR(M75/K75-1,"-")</f>
        <v>-0.56567425569176888</v>
      </c>
    </row>
    <row r="76" spans="1:15" x14ac:dyDescent="0.25">
      <c r="A76" s="1">
        <v>2</v>
      </c>
      <c r="B76" s="145" t="s">
        <v>75</v>
      </c>
      <c r="C76" s="146">
        <v>917</v>
      </c>
      <c r="D76" s="147">
        <v>0.201834862385321</v>
      </c>
      <c r="E76" s="146">
        <v>2577</v>
      </c>
      <c r="F76" s="147">
        <f t="shared" ref="F76:L87" si="6">IFERROR(E76/C76-1,"-")</f>
        <v>1.8102508178844054</v>
      </c>
      <c r="G76" s="146">
        <v>871</v>
      </c>
      <c r="H76" s="147">
        <f t="shared" si="6"/>
        <v>-0.66201008925106719</v>
      </c>
      <c r="I76" s="146">
        <v>637</v>
      </c>
      <c r="J76" s="147">
        <f t="shared" si="6"/>
        <v>-0.26865671641791045</v>
      </c>
      <c r="K76" s="146">
        <v>870</v>
      </c>
      <c r="L76" s="147">
        <f t="shared" si="6"/>
        <v>0.36577708006279441</v>
      </c>
      <c r="M76" s="146">
        <v>270</v>
      </c>
      <c r="N76" s="147">
        <f t="shared" si="5"/>
        <v>-0.68965517241379315</v>
      </c>
    </row>
    <row r="77" spans="1:15" x14ac:dyDescent="0.25">
      <c r="A77" s="1">
        <v>3</v>
      </c>
      <c r="B77" s="145" t="s">
        <v>77</v>
      </c>
      <c r="C77" s="146">
        <v>351</v>
      </c>
      <c r="D77" s="147">
        <v>-0.84441489361702127</v>
      </c>
      <c r="E77" s="146">
        <v>2721</v>
      </c>
      <c r="F77" s="147">
        <f t="shared" si="6"/>
        <v>6.7521367521367521</v>
      </c>
      <c r="G77" s="146">
        <v>936</v>
      </c>
      <c r="H77" s="147">
        <f t="shared" si="6"/>
        <v>-0.6560088202866593</v>
      </c>
      <c r="I77" s="146">
        <v>1036</v>
      </c>
      <c r="J77" s="147">
        <f t="shared" si="6"/>
        <v>0.1068376068376069</v>
      </c>
      <c r="K77" s="146">
        <v>1527</v>
      </c>
      <c r="L77" s="147">
        <f t="shared" si="6"/>
        <v>0.47393822393822393</v>
      </c>
      <c r="M77" s="146">
        <v>325</v>
      </c>
      <c r="N77" s="147">
        <f t="shared" si="5"/>
        <v>-0.78716437459070066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3886</v>
      </c>
      <c r="F78" s="147" t="str">
        <f t="shared" si="6"/>
        <v>-</v>
      </c>
      <c r="G78" s="146">
        <v>2366</v>
      </c>
      <c r="H78" s="147">
        <f t="shared" si="6"/>
        <v>-0.3911477097272259</v>
      </c>
      <c r="I78" s="146">
        <v>3146</v>
      </c>
      <c r="J78" s="147">
        <f t="shared" si="6"/>
        <v>0.32967032967032961</v>
      </c>
      <c r="K78" s="146">
        <v>820</v>
      </c>
      <c r="L78" s="147">
        <f t="shared" si="6"/>
        <v>-0.73935155753337578</v>
      </c>
      <c r="M78" s="146">
        <v>1127</v>
      </c>
      <c r="N78" s="147">
        <f t="shared" si="5"/>
        <v>0.37439024390243913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3398</v>
      </c>
      <c r="F79" s="147" t="str">
        <f t="shared" si="6"/>
        <v>-</v>
      </c>
      <c r="G79" s="146">
        <v>2228</v>
      </c>
      <c r="H79" s="147">
        <f t="shared" si="6"/>
        <v>-0.34432018834608591</v>
      </c>
      <c r="I79" s="146">
        <v>1623</v>
      </c>
      <c r="J79" s="147">
        <f t="shared" si="6"/>
        <v>-0.27154398563734294</v>
      </c>
      <c r="K79" s="146">
        <v>1464</v>
      </c>
      <c r="L79" s="147">
        <f t="shared" si="6"/>
        <v>-9.7966728280961202E-2</v>
      </c>
      <c r="M79" s="146"/>
      <c r="N79" s="147"/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1157</v>
      </c>
      <c r="F80" s="147" t="str">
        <f t="shared" si="6"/>
        <v>-</v>
      </c>
      <c r="G80" s="146">
        <v>1245</v>
      </c>
      <c r="H80" s="147">
        <f t="shared" si="6"/>
        <v>7.605877268798622E-2</v>
      </c>
      <c r="I80" s="146">
        <v>2218</v>
      </c>
      <c r="J80" s="147">
        <f t="shared" si="6"/>
        <v>0.78152610441767068</v>
      </c>
      <c r="K80" s="146">
        <v>1876</v>
      </c>
      <c r="L80" s="147">
        <f t="shared" si="6"/>
        <v>-0.15419296663660953</v>
      </c>
      <c r="M80" s="146"/>
      <c r="N80" s="147"/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2148</v>
      </c>
      <c r="F81" s="147" t="str">
        <f t="shared" si="6"/>
        <v>-</v>
      </c>
      <c r="G81" s="146">
        <v>2676</v>
      </c>
      <c r="H81" s="147">
        <f t="shared" si="6"/>
        <v>0.24581005586592175</v>
      </c>
      <c r="I81" s="146">
        <v>2798</v>
      </c>
      <c r="J81" s="147">
        <f t="shared" si="6"/>
        <v>4.5590433482810111E-2</v>
      </c>
      <c r="K81" s="146">
        <v>2896</v>
      </c>
      <c r="L81" s="147">
        <f t="shared" si="6"/>
        <v>3.5025017869906971E-2</v>
      </c>
      <c r="M81" s="146"/>
      <c r="N81" s="147"/>
    </row>
    <row r="82" spans="1:15" x14ac:dyDescent="0.25">
      <c r="A82" s="1">
        <v>8</v>
      </c>
      <c r="B82" s="145" t="s">
        <v>87</v>
      </c>
      <c r="C82" s="146">
        <v>5921</v>
      </c>
      <c r="D82" s="147">
        <v>0.31812110418521811</v>
      </c>
      <c r="E82" s="146">
        <v>5968</v>
      </c>
      <c r="F82" s="147">
        <f t="shared" si="6"/>
        <v>7.9378483364296315E-3</v>
      </c>
      <c r="G82" s="146">
        <v>4161</v>
      </c>
      <c r="H82" s="147">
        <f t="shared" si="6"/>
        <v>-0.30278150134048254</v>
      </c>
      <c r="I82" s="146">
        <v>2724</v>
      </c>
      <c r="J82" s="147">
        <f t="shared" si="6"/>
        <v>-0.34534967555875995</v>
      </c>
      <c r="K82" s="146">
        <v>3290</v>
      </c>
      <c r="L82" s="147">
        <f t="shared" si="6"/>
        <v>0.20778267254038174</v>
      </c>
      <c r="M82" s="146"/>
      <c r="N82" s="147"/>
    </row>
    <row r="83" spans="1:15" x14ac:dyDescent="0.25">
      <c r="A83" s="1">
        <v>9</v>
      </c>
      <c r="B83" s="145" t="s">
        <v>89</v>
      </c>
      <c r="C83" s="146">
        <v>2381</v>
      </c>
      <c r="D83" s="147">
        <v>0.30608886450905093</v>
      </c>
      <c r="E83" s="146">
        <v>3849</v>
      </c>
      <c r="F83" s="147">
        <f t="shared" si="6"/>
        <v>0.61654766904661917</v>
      </c>
      <c r="G83" s="146">
        <v>2532</v>
      </c>
      <c r="H83" s="147">
        <f t="shared" si="6"/>
        <v>-0.34216679657053783</v>
      </c>
      <c r="I83" s="146">
        <v>2355</v>
      </c>
      <c r="J83" s="147">
        <f t="shared" si="6"/>
        <v>-6.9905213270142208E-2</v>
      </c>
      <c r="K83" s="146">
        <v>1691</v>
      </c>
      <c r="L83" s="147">
        <f t="shared" si="6"/>
        <v>-0.28195329087048837</v>
      </c>
      <c r="M83" s="146"/>
      <c r="N83" s="147"/>
    </row>
    <row r="84" spans="1:15" x14ac:dyDescent="0.25">
      <c r="A84" s="1">
        <v>10</v>
      </c>
      <c r="B84" s="145" t="s">
        <v>91</v>
      </c>
      <c r="C84" s="146">
        <v>3254</v>
      </c>
      <c r="D84" s="147">
        <v>0.75987020010816653</v>
      </c>
      <c r="E84" s="146">
        <v>3334</v>
      </c>
      <c r="F84" s="147">
        <f t="shared" si="6"/>
        <v>2.4585125998770829E-2</v>
      </c>
      <c r="G84" s="146">
        <v>1064</v>
      </c>
      <c r="H84" s="147">
        <f t="shared" si="6"/>
        <v>-0.68086382723455308</v>
      </c>
      <c r="I84" s="146">
        <v>1689</v>
      </c>
      <c r="J84" s="147">
        <f t="shared" si="6"/>
        <v>0.58740601503759393</v>
      </c>
      <c r="K84" s="146">
        <v>2557</v>
      </c>
      <c r="L84" s="147">
        <f t="shared" si="6"/>
        <v>0.51391355831853169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1323</v>
      </c>
      <c r="D85" s="147">
        <v>0.41648822269807284</v>
      </c>
      <c r="E85" s="146">
        <v>931</v>
      </c>
      <c r="F85" s="147">
        <f t="shared" si="6"/>
        <v>-0.29629629629629628</v>
      </c>
      <c r="G85" s="146">
        <v>634</v>
      </c>
      <c r="H85" s="147">
        <f t="shared" si="6"/>
        <v>-0.31901181525241673</v>
      </c>
      <c r="I85" s="146">
        <v>679</v>
      </c>
      <c r="J85" s="147">
        <f t="shared" si="6"/>
        <v>7.0977917981072558E-2</v>
      </c>
      <c r="K85" s="146">
        <v>367</v>
      </c>
      <c r="L85" s="147">
        <f t="shared" si="6"/>
        <v>-0.459499263622975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1567</v>
      </c>
      <c r="D86" s="147">
        <v>0.66702127659574462</v>
      </c>
      <c r="E86" s="146">
        <v>1333</v>
      </c>
      <c r="F86" s="147">
        <f t="shared" si="6"/>
        <v>-0.14932992980216975</v>
      </c>
      <c r="G86" s="146">
        <v>1001</v>
      </c>
      <c r="H86" s="147">
        <f t="shared" si="6"/>
        <v>-0.24906226556639155</v>
      </c>
      <c r="I86" s="146">
        <v>906</v>
      </c>
      <c r="J86" s="147">
        <f t="shared" si="6"/>
        <v>-9.4905094905094911E-2</v>
      </c>
      <c r="K86" s="146">
        <v>447</v>
      </c>
      <c r="L86" s="147">
        <f t="shared" si="6"/>
        <v>-0.50662251655629142</v>
      </c>
      <c r="M86" s="146"/>
      <c r="N86" s="147"/>
    </row>
    <row r="87" spans="1:15" ht="15.75" x14ac:dyDescent="0.25">
      <c r="B87" s="148" t="s">
        <v>32</v>
      </c>
      <c r="C87" s="149">
        <v>20058</v>
      </c>
      <c r="D87" s="150">
        <v>-0.1941341904379269</v>
      </c>
      <c r="E87" s="149">
        <v>34195</v>
      </c>
      <c r="F87" s="150">
        <f t="shared" si="6"/>
        <v>0.70480606241898491</v>
      </c>
      <c r="G87" s="149">
        <v>19943</v>
      </c>
      <c r="H87" s="150">
        <f t="shared" si="6"/>
        <v>-0.41678607983623339</v>
      </c>
      <c r="I87" s="149">
        <v>20738</v>
      </c>
      <c r="J87" s="150">
        <f t="shared" si="6"/>
        <v>3.9863611292182632E-2</v>
      </c>
      <c r="K87" s="149">
        <v>18376</v>
      </c>
      <c r="L87" s="150">
        <f t="shared" si="6"/>
        <v>-0.1138971935577201</v>
      </c>
      <c r="M87" s="149">
        <v>1970</v>
      </c>
      <c r="N87" s="150">
        <v>-0.47993664202745512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20204</v>
      </c>
      <c r="D97" s="147">
        <v>0.11550353356890453</v>
      </c>
      <c r="E97" s="146">
        <v>2870</v>
      </c>
      <c r="F97" s="147">
        <f t="shared" ref="F97:L109" si="7">IFERROR(E97/C97-1,"-")</f>
        <v>-0.85794892100574138</v>
      </c>
      <c r="G97" s="146">
        <v>14854</v>
      </c>
      <c r="H97" s="147">
        <f t="shared" si="7"/>
        <v>4.1756097560975611</v>
      </c>
      <c r="I97" s="146">
        <v>20841</v>
      </c>
      <c r="J97" s="147">
        <f t="shared" si="7"/>
        <v>0.40305641578026119</v>
      </c>
      <c r="K97" s="146">
        <v>21618</v>
      </c>
      <c r="L97" s="147">
        <f t="shared" si="7"/>
        <v>3.7282280120915612E-2</v>
      </c>
      <c r="M97" s="146">
        <v>21677</v>
      </c>
      <c r="N97" s="147">
        <f t="shared" ref="N97:N100" si="8">IFERROR(M97/K97-1,"-")</f>
        <v>2.729207142196266E-3</v>
      </c>
    </row>
    <row r="98" spans="2:14" x14ac:dyDescent="0.25">
      <c r="B98" s="145" t="s">
        <v>75</v>
      </c>
      <c r="C98" s="146">
        <v>21087</v>
      </c>
      <c r="D98" s="147">
        <v>0.19358125318390229</v>
      </c>
      <c r="E98" s="146">
        <v>2315</v>
      </c>
      <c r="F98" s="147">
        <f t="shared" si="7"/>
        <v>-0.89021672120263673</v>
      </c>
      <c r="G98" s="146">
        <v>20280</v>
      </c>
      <c r="H98" s="147">
        <f t="shared" si="7"/>
        <v>7.7602591792656579</v>
      </c>
      <c r="I98" s="146">
        <v>21940</v>
      </c>
      <c r="J98" s="147">
        <f t="shared" si="7"/>
        <v>8.1854043392505016E-2</v>
      </c>
      <c r="K98" s="146">
        <v>22578</v>
      </c>
      <c r="L98" s="147">
        <f t="shared" si="7"/>
        <v>2.9079307201458571E-2</v>
      </c>
      <c r="M98" s="146">
        <v>22615</v>
      </c>
      <c r="N98" s="147">
        <f t="shared" si="8"/>
        <v>1.6387633979979555E-3</v>
      </c>
    </row>
    <row r="99" spans="2:14" x14ac:dyDescent="0.25">
      <c r="B99" s="145" t="s">
        <v>77</v>
      </c>
      <c r="C99" s="146">
        <v>8379</v>
      </c>
      <c r="D99" s="147">
        <v>-0.53367097061442559</v>
      </c>
      <c r="E99" s="146">
        <v>2315</v>
      </c>
      <c r="F99" s="147">
        <f t="shared" si="7"/>
        <v>-0.72371404702231767</v>
      </c>
      <c r="G99" s="146">
        <v>20754</v>
      </c>
      <c r="H99" s="147">
        <f t="shared" si="7"/>
        <v>7.9650107991360688</v>
      </c>
      <c r="I99" s="146">
        <v>19906</v>
      </c>
      <c r="J99" s="147">
        <f t="shared" si="7"/>
        <v>-4.0859593331405986E-2</v>
      </c>
      <c r="K99" s="146">
        <v>25016</v>
      </c>
      <c r="L99" s="147">
        <f t="shared" si="7"/>
        <v>0.25670652064704114</v>
      </c>
      <c r="M99" s="146">
        <v>23125</v>
      </c>
      <c r="N99" s="147">
        <f t="shared" si="8"/>
        <v>-7.559162136232811E-2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2138</v>
      </c>
      <c r="F100" s="147" t="str">
        <f t="shared" si="7"/>
        <v>-</v>
      </c>
      <c r="G100" s="146">
        <v>20840</v>
      </c>
      <c r="H100" s="147">
        <f t="shared" si="7"/>
        <v>8.7474275023386348</v>
      </c>
      <c r="I100" s="146">
        <v>19500</v>
      </c>
      <c r="J100" s="147">
        <f t="shared" si="7"/>
        <v>-6.4299424184261045E-2</v>
      </c>
      <c r="K100" s="146">
        <v>20822</v>
      </c>
      <c r="L100" s="147">
        <f t="shared" si="7"/>
        <v>6.7794871794871758E-2</v>
      </c>
      <c r="M100" s="146">
        <v>21253</v>
      </c>
      <c r="N100" s="147">
        <f t="shared" si="8"/>
        <v>2.0699260397656349E-2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2736</v>
      </c>
      <c r="F101" s="147" t="str">
        <f t="shared" si="7"/>
        <v>-</v>
      </c>
      <c r="G101" s="146">
        <v>17394</v>
      </c>
      <c r="H101" s="147">
        <f t="shared" si="7"/>
        <v>5.3574561403508776</v>
      </c>
      <c r="I101" s="146">
        <v>19075</v>
      </c>
      <c r="J101" s="147">
        <f t="shared" si="7"/>
        <v>9.664252040933663E-2</v>
      </c>
      <c r="K101" s="146">
        <v>21243</v>
      </c>
      <c r="L101" s="147">
        <f t="shared" si="7"/>
        <v>0.11365661861074705</v>
      </c>
      <c r="M101" s="146"/>
      <c r="N101" s="147"/>
    </row>
    <row r="102" spans="2:14" x14ac:dyDescent="0.25">
      <c r="B102" s="145" t="s">
        <v>83</v>
      </c>
      <c r="C102" s="146">
        <v>0</v>
      </c>
      <c r="D102" s="147">
        <v>-1</v>
      </c>
      <c r="E102" s="146">
        <v>1795</v>
      </c>
      <c r="F102" s="147" t="str">
        <f t="shared" si="7"/>
        <v>-</v>
      </c>
      <c r="G102" s="146">
        <v>16905</v>
      </c>
      <c r="H102" s="147">
        <f t="shared" si="7"/>
        <v>8.4178272980501401</v>
      </c>
      <c r="I102" s="146">
        <v>17566</v>
      </c>
      <c r="J102" s="147">
        <f t="shared" si="7"/>
        <v>3.9100857734398087E-2</v>
      </c>
      <c r="K102" s="146">
        <v>20107</v>
      </c>
      <c r="L102" s="147">
        <f t="shared" si="7"/>
        <v>0.14465444608903555</v>
      </c>
      <c r="M102" s="146"/>
      <c r="N102" s="147"/>
    </row>
    <row r="103" spans="2:14" x14ac:dyDescent="0.25">
      <c r="B103" s="145" t="s">
        <v>85</v>
      </c>
      <c r="C103" s="146">
        <v>0</v>
      </c>
      <c r="D103" s="147">
        <v>-1</v>
      </c>
      <c r="E103" s="146">
        <v>6095</v>
      </c>
      <c r="F103" s="147" t="str">
        <f t="shared" si="7"/>
        <v>-</v>
      </c>
      <c r="G103" s="146">
        <v>19076</v>
      </c>
      <c r="H103" s="147">
        <f t="shared" si="7"/>
        <v>2.1297785069729285</v>
      </c>
      <c r="I103" s="146">
        <v>19975</v>
      </c>
      <c r="J103" s="147">
        <f t="shared" si="7"/>
        <v>4.7127280352275092E-2</v>
      </c>
      <c r="K103" s="146">
        <v>20781</v>
      </c>
      <c r="L103" s="147">
        <f t="shared" si="7"/>
        <v>4.0350438047559445E-2</v>
      </c>
      <c r="M103" s="146"/>
      <c r="N103" s="147"/>
    </row>
    <row r="104" spans="2:14" x14ac:dyDescent="0.25">
      <c r="B104" s="145" t="s">
        <v>87</v>
      </c>
      <c r="C104" s="146">
        <v>5250</v>
      </c>
      <c r="D104" s="147">
        <v>-0.70109314506946019</v>
      </c>
      <c r="E104" s="146">
        <v>9629</v>
      </c>
      <c r="F104" s="147">
        <f t="shared" si="7"/>
        <v>0.834095238095238</v>
      </c>
      <c r="G104" s="146">
        <v>19139</v>
      </c>
      <c r="H104" s="147">
        <f t="shared" si="7"/>
        <v>0.9876414996365146</v>
      </c>
      <c r="I104" s="146">
        <v>21237</v>
      </c>
      <c r="J104" s="147">
        <f t="shared" si="7"/>
        <v>0.10961910235644501</v>
      </c>
      <c r="K104" s="146">
        <v>20311</v>
      </c>
      <c r="L104" s="147">
        <f t="shared" si="7"/>
        <v>-4.3603145453689263E-2</v>
      </c>
      <c r="M104" s="146"/>
      <c r="N104" s="147"/>
    </row>
    <row r="105" spans="2:14" x14ac:dyDescent="0.25">
      <c r="B105" s="145" t="s">
        <v>89</v>
      </c>
      <c r="C105" s="146">
        <v>1747</v>
      </c>
      <c r="D105" s="147">
        <v>-0.89290749708821182</v>
      </c>
      <c r="E105" s="146">
        <v>10075</v>
      </c>
      <c r="F105" s="147">
        <f t="shared" si="7"/>
        <v>4.7670291929021182</v>
      </c>
      <c r="G105" s="146">
        <v>16684</v>
      </c>
      <c r="H105" s="147">
        <f t="shared" si="7"/>
        <v>0.65598014888337475</v>
      </c>
      <c r="I105" s="146">
        <v>18724</v>
      </c>
      <c r="J105" s="147">
        <f t="shared" si="7"/>
        <v>0.12227283625029961</v>
      </c>
      <c r="K105" s="146">
        <v>18344</v>
      </c>
      <c r="L105" s="147">
        <f t="shared" si="7"/>
        <v>-2.0294808801538111E-2</v>
      </c>
      <c r="M105" s="146"/>
      <c r="N105" s="147"/>
    </row>
    <row r="106" spans="2:14" x14ac:dyDescent="0.25">
      <c r="B106" s="145" t="s">
        <v>91</v>
      </c>
      <c r="C106" s="146">
        <v>2909</v>
      </c>
      <c r="D106" s="147">
        <v>-0.84645025072578517</v>
      </c>
      <c r="E106" s="146">
        <v>18826</v>
      </c>
      <c r="F106" s="147">
        <f t="shared" si="7"/>
        <v>5.4716397387418354</v>
      </c>
      <c r="G106" s="146">
        <v>20676</v>
      </c>
      <c r="H106" s="147">
        <f t="shared" si="7"/>
        <v>9.8268352278763516E-2</v>
      </c>
      <c r="I106" s="146">
        <v>22630</v>
      </c>
      <c r="J106" s="147">
        <f t="shared" si="7"/>
        <v>9.4505707100019265E-2</v>
      </c>
      <c r="K106" s="146">
        <v>23852</v>
      </c>
      <c r="L106" s="147">
        <f t="shared" si="7"/>
        <v>5.3999116217410492E-2</v>
      </c>
      <c r="M106" s="146"/>
      <c r="N106" s="147"/>
    </row>
    <row r="107" spans="2:14" x14ac:dyDescent="0.25">
      <c r="B107" s="145" t="s">
        <v>93</v>
      </c>
      <c r="C107" s="146">
        <v>3366</v>
      </c>
      <c r="D107" s="147">
        <v>-0.8090970961887477</v>
      </c>
      <c r="E107" s="146">
        <v>18590</v>
      </c>
      <c r="F107" s="147">
        <f t="shared" si="7"/>
        <v>4.522875816993464</v>
      </c>
      <c r="G107" s="146">
        <v>19991</v>
      </c>
      <c r="H107" s="147">
        <f t="shared" si="7"/>
        <v>7.5363098440021536E-2</v>
      </c>
      <c r="I107" s="146">
        <v>22923</v>
      </c>
      <c r="J107" s="147">
        <f t="shared" si="7"/>
        <v>0.14666599969986494</v>
      </c>
      <c r="K107" s="146">
        <v>22059</v>
      </c>
      <c r="L107" s="147">
        <f t="shared" si="7"/>
        <v>-3.7691401648998868E-2</v>
      </c>
      <c r="M107" s="146"/>
      <c r="N107" s="147"/>
    </row>
    <row r="108" spans="2:14" x14ac:dyDescent="0.25">
      <c r="B108" s="145" t="s">
        <v>95</v>
      </c>
      <c r="C108" s="146">
        <v>4406</v>
      </c>
      <c r="D108" s="147">
        <v>-0.76511355155133809</v>
      </c>
      <c r="E108" s="146">
        <v>17746</v>
      </c>
      <c r="F108" s="147">
        <f t="shared" si="7"/>
        <v>3.0276895142986833</v>
      </c>
      <c r="G108" s="146">
        <v>21463</v>
      </c>
      <c r="H108" s="147">
        <f t="shared" si="7"/>
        <v>0.2094556519779105</v>
      </c>
      <c r="I108" s="146">
        <v>22259</v>
      </c>
      <c r="J108" s="147">
        <f t="shared" si="7"/>
        <v>3.7087080091319891E-2</v>
      </c>
      <c r="K108" s="146">
        <v>21891</v>
      </c>
      <c r="L108" s="147">
        <f t="shared" si="7"/>
        <v>-1.6532638483310103E-2</v>
      </c>
      <c r="M108" s="146"/>
      <c r="N108" s="147"/>
    </row>
    <row r="109" spans="2:14" ht="15.75" x14ac:dyDescent="0.25">
      <c r="B109" s="148" t="s">
        <v>32</v>
      </c>
      <c r="C109" s="149">
        <v>69842</v>
      </c>
      <c r="D109" s="150">
        <v>-0.65871964895649582</v>
      </c>
      <c r="E109" s="149">
        <v>95130</v>
      </c>
      <c r="F109" s="150">
        <f t="shared" si="7"/>
        <v>0.36207439649494577</v>
      </c>
      <c r="G109" s="149">
        <v>228056</v>
      </c>
      <c r="H109" s="150">
        <f t="shared" si="7"/>
        <v>1.3973089456533163</v>
      </c>
      <c r="I109" s="149">
        <v>246576</v>
      </c>
      <c r="J109" s="150">
        <f t="shared" si="7"/>
        <v>8.1208124320342412E-2</v>
      </c>
      <c r="K109" s="149">
        <v>258622</v>
      </c>
      <c r="L109" s="150">
        <f t="shared" si="7"/>
        <v>4.8853091947310467E-2</v>
      </c>
      <c r="M109" s="149">
        <v>88670</v>
      </c>
      <c r="N109" s="150">
        <v>-1.5149832285580977E-2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8678</v>
      </c>
      <c r="D119" s="147">
        <v>8.8969757811519612E-2</v>
      </c>
      <c r="E119" s="146">
        <v>119</v>
      </c>
      <c r="F119" s="147">
        <f t="shared" ref="F119:L131" si="9">IFERROR(E119/C119-1,"-")</f>
        <v>-0.98628716294076979</v>
      </c>
      <c r="G119" s="146">
        <v>4593</v>
      </c>
      <c r="H119" s="147">
        <f t="shared" si="9"/>
        <v>37.596638655462186</v>
      </c>
      <c r="I119" s="146">
        <v>7748</v>
      </c>
      <c r="J119" s="147">
        <f t="shared" si="9"/>
        <v>0.68691487045504029</v>
      </c>
      <c r="K119" s="146">
        <v>8574</v>
      </c>
      <c r="L119" s="147">
        <f t="shared" si="9"/>
        <v>0.10660815694372738</v>
      </c>
      <c r="M119" s="146">
        <v>8868</v>
      </c>
      <c r="N119" s="147">
        <f t="shared" ref="N119:N122" si="10">IFERROR(M119/K119-1,"-")</f>
        <v>3.4289713086074203E-2</v>
      </c>
    </row>
    <row r="120" spans="1:15" x14ac:dyDescent="0.25">
      <c r="B120" s="145" t="s">
        <v>75</v>
      </c>
      <c r="C120" s="146">
        <v>8839</v>
      </c>
      <c r="D120" s="147">
        <v>9.0426844312854637E-2</v>
      </c>
      <c r="E120" s="146">
        <v>85</v>
      </c>
      <c r="F120" s="147">
        <f t="shared" si="9"/>
        <v>-0.99038352754836523</v>
      </c>
      <c r="G120" s="146">
        <v>7429</v>
      </c>
      <c r="H120" s="147">
        <f t="shared" si="9"/>
        <v>86.4</v>
      </c>
      <c r="I120" s="146">
        <v>8576</v>
      </c>
      <c r="J120" s="147">
        <f t="shared" si="9"/>
        <v>0.15439493875353349</v>
      </c>
      <c r="K120" s="146">
        <v>9308</v>
      </c>
      <c r="L120" s="147">
        <f t="shared" si="9"/>
        <v>8.5354477611940371E-2</v>
      </c>
      <c r="M120" s="146">
        <v>9450</v>
      </c>
      <c r="N120" s="147">
        <f t="shared" si="10"/>
        <v>1.5255694026643729E-2</v>
      </c>
    </row>
    <row r="121" spans="1:15" x14ac:dyDescent="0.25">
      <c r="B121" s="145" t="s">
        <v>77</v>
      </c>
      <c r="C121" s="146">
        <v>4215</v>
      </c>
      <c r="D121" s="147">
        <v>-0.47167209827024315</v>
      </c>
      <c r="E121" s="146">
        <v>65</v>
      </c>
      <c r="F121" s="147">
        <f t="shared" si="9"/>
        <v>-0.98457888493475687</v>
      </c>
      <c r="G121" s="146">
        <v>8841</v>
      </c>
      <c r="H121" s="147">
        <f t="shared" si="9"/>
        <v>135.01538461538462</v>
      </c>
      <c r="I121" s="146">
        <v>7226</v>
      </c>
      <c r="J121" s="147">
        <f t="shared" si="9"/>
        <v>-0.18267164347924447</v>
      </c>
      <c r="K121" s="146">
        <v>9445</v>
      </c>
      <c r="L121" s="147">
        <f t="shared" si="9"/>
        <v>0.30708552449487958</v>
      </c>
      <c r="M121" s="146">
        <v>9153</v>
      </c>
      <c r="N121" s="147">
        <f t="shared" si="10"/>
        <v>-3.0915828480677643E-2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43</v>
      </c>
      <c r="F122" s="147" t="str">
        <f t="shared" si="9"/>
        <v>-</v>
      </c>
      <c r="G122" s="146">
        <v>9017</v>
      </c>
      <c r="H122" s="147">
        <f t="shared" si="9"/>
        <v>208.69767441860466</v>
      </c>
      <c r="I122" s="146">
        <v>7139</v>
      </c>
      <c r="J122" s="147">
        <f t="shared" si="9"/>
        <v>-0.20827326161694582</v>
      </c>
      <c r="K122" s="146">
        <v>8977</v>
      </c>
      <c r="L122" s="147">
        <f t="shared" si="9"/>
        <v>0.25745902787505259</v>
      </c>
      <c r="M122" s="146">
        <v>9475</v>
      </c>
      <c r="N122" s="147">
        <f t="shared" si="10"/>
        <v>5.5475103041105145E-2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56</v>
      </c>
      <c r="F123" s="147" t="str">
        <f t="shared" si="9"/>
        <v>-</v>
      </c>
      <c r="G123" s="146">
        <v>8204</v>
      </c>
      <c r="H123" s="147">
        <f t="shared" si="9"/>
        <v>145.5</v>
      </c>
      <c r="I123" s="146">
        <v>8883</v>
      </c>
      <c r="J123" s="147">
        <f t="shared" si="9"/>
        <v>8.2764505119453879E-2</v>
      </c>
      <c r="K123" s="146">
        <v>10301</v>
      </c>
      <c r="L123" s="147">
        <f t="shared" si="9"/>
        <v>0.15963075537543614</v>
      </c>
      <c r="M123" s="146"/>
      <c r="N123" s="147"/>
    </row>
    <row r="124" spans="1:15" x14ac:dyDescent="0.25">
      <c r="B124" s="145" t="s">
        <v>83</v>
      </c>
      <c r="C124" s="146">
        <v>0</v>
      </c>
      <c r="D124" s="147">
        <v>-1</v>
      </c>
      <c r="E124" s="146">
        <v>90</v>
      </c>
      <c r="F124" s="147" t="str">
        <f t="shared" si="9"/>
        <v>-</v>
      </c>
      <c r="G124" s="146">
        <v>7353</v>
      </c>
      <c r="H124" s="147">
        <f t="shared" si="9"/>
        <v>80.7</v>
      </c>
      <c r="I124" s="146">
        <v>8301</v>
      </c>
      <c r="J124" s="147">
        <f t="shared" si="9"/>
        <v>0.12892696858425134</v>
      </c>
      <c r="K124" s="146">
        <v>10338</v>
      </c>
      <c r="L124" s="147">
        <f t="shared" si="9"/>
        <v>0.24539212143115297</v>
      </c>
      <c r="M124" s="146"/>
      <c r="N124" s="147"/>
    </row>
    <row r="125" spans="1:15" x14ac:dyDescent="0.25">
      <c r="B125" s="145" t="s">
        <v>85</v>
      </c>
      <c r="C125" s="146">
        <v>0</v>
      </c>
      <c r="D125" s="147">
        <v>-1</v>
      </c>
      <c r="E125" s="146">
        <v>659</v>
      </c>
      <c r="F125" s="147" t="str">
        <f t="shared" si="9"/>
        <v>-</v>
      </c>
      <c r="G125" s="146">
        <v>8399</v>
      </c>
      <c r="H125" s="147">
        <f t="shared" si="9"/>
        <v>11.745068285280729</v>
      </c>
      <c r="I125" s="146">
        <v>9581</v>
      </c>
      <c r="J125" s="147">
        <f t="shared" si="9"/>
        <v>0.14073103940945342</v>
      </c>
      <c r="K125" s="146">
        <v>10171</v>
      </c>
      <c r="L125" s="147">
        <f t="shared" si="9"/>
        <v>6.1580210833942273E-2</v>
      </c>
      <c r="M125" s="146"/>
      <c r="N125" s="147"/>
    </row>
    <row r="126" spans="1:15" x14ac:dyDescent="0.25">
      <c r="B126" s="145" t="s">
        <v>87</v>
      </c>
      <c r="C126" s="146">
        <v>302</v>
      </c>
      <c r="D126" s="147">
        <v>-0.96985727118474896</v>
      </c>
      <c r="E126" s="146">
        <v>2900</v>
      </c>
      <c r="F126" s="147">
        <f t="shared" si="9"/>
        <v>8.6026490066225172</v>
      </c>
      <c r="G126" s="146">
        <v>9415</v>
      </c>
      <c r="H126" s="147">
        <f t="shared" si="9"/>
        <v>2.2465517241379311</v>
      </c>
      <c r="I126" s="146">
        <v>10320</v>
      </c>
      <c r="J126" s="147">
        <f t="shared" si="9"/>
        <v>9.6123207647371256E-2</v>
      </c>
      <c r="K126" s="146">
        <v>10030</v>
      </c>
      <c r="L126" s="147">
        <f t="shared" si="9"/>
        <v>-2.81007751937985E-2</v>
      </c>
      <c r="M126" s="146"/>
      <c r="N126" s="147"/>
    </row>
    <row r="127" spans="1:15" x14ac:dyDescent="0.25">
      <c r="B127" s="145" t="s">
        <v>89</v>
      </c>
      <c r="C127" s="146">
        <v>247</v>
      </c>
      <c r="D127" s="147">
        <v>-0.97150438394093219</v>
      </c>
      <c r="E127" s="146">
        <v>2693</v>
      </c>
      <c r="F127" s="147">
        <f t="shared" si="9"/>
        <v>9.902834008097166</v>
      </c>
      <c r="G127" s="146">
        <v>8053</v>
      </c>
      <c r="H127" s="147">
        <f t="shared" si="9"/>
        <v>1.9903453397697737</v>
      </c>
      <c r="I127" s="146">
        <v>9284</v>
      </c>
      <c r="J127" s="147">
        <f t="shared" si="9"/>
        <v>0.15286228734633056</v>
      </c>
      <c r="K127" s="146">
        <v>9243</v>
      </c>
      <c r="L127" s="147">
        <f t="shared" si="9"/>
        <v>-4.4161999138302432E-3</v>
      </c>
      <c r="M127" s="146"/>
      <c r="N127" s="147"/>
    </row>
    <row r="128" spans="1:15" x14ac:dyDescent="0.25">
      <c r="A128" s="151"/>
      <c r="B128" s="145" t="s">
        <v>91</v>
      </c>
      <c r="C128" s="146">
        <v>683</v>
      </c>
      <c r="D128" s="147">
        <v>-0.93075831305758316</v>
      </c>
      <c r="E128" s="146">
        <v>6991</v>
      </c>
      <c r="F128" s="147">
        <f t="shared" si="9"/>
        <v>9.2357247437774532</v>
      </c>
      <c r="G128" s="146">
        <v>9529</v>
      </c>
      <c r="H128" s="147">
        <f t="shared" si="9"/>
        <v>0.36303819196109277</v>
      </c>
      <c r="I128" s="146">
        <v>10847</v>
      </c>
      <c r="J128" s="147">
        <f t="shared" si="9"/>
        <v>0.13831461853289961</v>
      </c>
      <c r="K128" s="146">
        <v>11119</v>
      </c>
      <c r="L128" s="147">
        <f t="shared" si="9"/>
        <v>2.5076057896192605E-2</v>
      </c>
      <c r="M128" s="146"/>
      <c r="N128" s="147"/>
    </row>
    <row r="129" spans="2:15" x14ac:dyDescent="0.25">
      <c r="B129" s="145" t="s">
        <v>93</v>
      </c>
      <c r="C129" s="146">
        <v>1361</v>
      </c>
      <c r="D129" s="147">
        <v>-0.83544915971466571</v>
      </c>
      <c r="E129" s="146">
        <v>7004</v>
      </c>
      <c r="F129" s="147">
        <f t="shared" si="9"/>
        <v>4.1462160176340923</v>
      </c>
      <c r="G129" s="146">
        <v>7510</v>
      </c>
      <c r="H129" s="147">
        <f t="shared" si="9"/>
        <v>7.2244431753283767E-2</v>
      </c>
      <c r="I129" s="146">
        <v>9244</v>
      </c>
      <c r="J129" s="147">
        <f t="shared" si="9"/>
        <v>0.23089214380825562</v>
      </c>
      <c r="K129" s="146">
        <v>9424</v>
      </c>
      <c r="L129" s="147">
        <f t="shared" si="9"/>
        <v>1.9472090004327036E-2</v>
      </c>
      <c r="M129" s="146"/>
      <c r="N129" s="147"/>
    </row>
    <row r="130" spans="2:15" x14ac:dyDescent="0.25">
      <c r="B130" s="145" t="s">
        <v>95</v>
      </c>
      <c r="C130" s="146">
        <v>1252</v>
      </c>
      <c r="D130" s="147">
        <v>-0.86241758241758237</v>
      </c>
      <c r="E130" s="146">
        <v>5762</v>
      </c>
      <c r="F130" s="147">
        <f t="shared" si="9"/>
        <v>3.6022364217252401</v>
      </c>
      <c r="G130" s="146">
        <v>8219</v>
      </c>
      <c r="H130" s="147">
        <f t="shared" si="9"/>
        <v>0.42641443943075319</v>
      </c>
      <c r="I130" s="146">
        <v>8681</v>
      </c>
      <c r="J130" s="147">
        <f t="shared" si="9"/>
        <v>5.6211217909721389E-2</v>
      </c>
      <c r="K130" s="146">
        <v>9229</v>
      </c>
      <c r="L130" s="147">
        <f t="shared" si="9"/>
        <v>6.3126367929962068E-2</v>
      </c>
      <c r="M130" s="146"/>
      <c r="N130" s="147"/>
    </row>
    <row r="131" spans="2:15" ht="15.75" x14ac:dyDescent="0.25">
      <c r="B131" s="148" t="s">
        <v>32</v>
      </c>
      <c r="C131" s="149">
        <v>26093</v>
      </c>
      <c r="D131" s="150">
        <v>-0.7405824045812911</v>
      </c>
      <c r="E131" s="149">
        <v>26467</v>
      </c>
      <c r="F131" s="150">
        <f t="shared" si="9"/>
        <v>1.4333346108151623E-2</v>
      </c>
      <c r="G131" s="149">
        <v>96562</v>
      </c>
      <c r="H131" s="150">
        <f t="shared" si="9"/>
        <v>2.6483923376279894</v>
      </c>
      <c r="I131" s="149">
        <v>105830</v>
      </c>
      <c r="J131" s="150">
        <f t="shared" si="9"/>
        <v>9.5979785008595497E-2</v>
      </c>
      <c r="K131" s="149">
        <v>116159</v>
      </c>
      <c r="L131" s="150">
        <f t="shared" si="9"/>
        <v>9.7599924407067995E-2</v>
      </c>
      <c r="M131" s="149">
        <v>36946</v>
      </c>
      <c r="N131" s="150">
        <v>1.7684001762891199E-2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1507</v>
      </c>
      <c r="D141" s="147">
        <v>0.29913793103448283</v>
      </c>
      <c r="E141" s="146">
        <v>239</v>
      </c>
      <c r="F141" s="147">
        <f t="shared" ref="F141:L153" si="11">IFERROR(E141/C141-1,"-")</f>
        <v>-0.8414067684140677</v>
      </c>
      <c r="G141" s="146">
        <v>1070</v>
      </c>
      <c r="H141" s="147">
        <f t="shared" si="11"/>
        <v>3.476987447698745</v>
      </c>
      <c r="I141" s="146">
        <v>1623</v>
      </c>
      <c r="J141" s="147">
        <f t="shared" si="11"/>
        <v>0.51682242990654204</v>
      </c>
      <c r="K141" s="146">
        <v>1605</v>
      </c>
      <c r="L141" s="147">
        <f t="shared" si="11"/>
        <v>-1.1090573012939031E-2</v>
      </c>
      <c r="M141" s="146">
        <v>1749</v>
      </c>
      <c r="N141" s="147">
        <f t="shared" ref="N141:N144" si="12">IFERROR(M141/K141-1,"-")</f>
        <v>8.9719626168224265E-2</v>
      </c>
    </row>
    <row r="142" spans="2:15" x14ac:dyDescent="0.25">
      <c r="B142" s="145" t="s">
        <v>75</v>
      </c>
      <c r="C142" s="146">
        <v>1212</v>
      </c>
      <c r="D142" s="147">
        <v>1.6778523489932917E-2</v>
      </c>
      <c r="E142" s="146">
        <v>192</v>
      </c>
      <c r="F142" s="147">
        <f t="shared" si="11"/>
        <v>-0.84158415841584155</v>
      </c>
      <c r="G142" s="146">
        <v>1299</v>
      </c>
      <c r="H142" s="147">
        <f t="shared" si="11"/>
        <v>5.765625</v>
      </c>
      <c r="I142" s="146">
        <v>1902</v>
      </c>
      <c r="J142" s="147">
        <f t="shared" si="11"/>
        <v>0.46420323325635104</v>
      </c>
      <c r="K142" s="146">
        <v>2028</v>
      </c>
      <c r="L142" s="147">
        <f t="shared" si="11"/>
        <v>6.6246056782334417E-2</v>
      </c>
      <c r="M142" s="146">
        <v>1749</v>
      </c>
      <c r="N142" s="147">
        <f t="shared" si="12"/>
        <v>-0.1375739644970414</v>
      </c>
    </row>
    <row r="143" spans="2:15" x14ac:dyDescent="0.25">
      <c r="B143" s="145" t="s">
        <v>77</v>
      </c>
      <c r="C143" s="146">
        <v>620</v>
      </c>
      <c r="D143" s="147">
        <v>-0.53030303030303028</v>
      </c>
      <c r="E143" s="146">
        <v>316</v>
      </c>
      <c r="F143" s="147">
        <f t="shared" si="11"/>
        <v>-0.49032258064516132</v>
      </c>
      <c r="G143" s="146">
        <v>1553</v>
      </c>
      <c r="H143" s="147">
        <f t="shared" si="11"/>
        <v>3.9145569620253164</v>
      </c>
      <c r="I143" s="146">
        <v>2140</v>
      </c>
      <c r="J143" s="147">
        <f t="shared" si="11"/>
        <v>0.37797810688989064</v>
      </c>
      <c r="K143" s="146">
        <v>3428</v>
      </c>
      <c r="L143" s="147">
        <f t="shared" si="11"/>
        <v>0.60186915887850456</v>
      </c>
      <c r="M143" s="146">
        <v>2359</v>
      </c>
      <c r="N143" s="147">
        <f t="shared" si="12"/>
        <v>-0.31184364060676784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269</v>
      </c>
      <c r="F144" s="147" t="str">
        <f t="shared" si="11"/>
        <v>-</v>
      </c>
      <c r="G144" s="146">
        <v>1519</v>
      </c>
      <c r="H144" s="147">
        <f t="shared" si="11"/>
        <v>4.6468401486988844</v>
      </c>
      <c r="I144" s="146">
        <v>1573</v>
      </c>
      <c r="J144" s="147">
        <f t="shared" si="11"/>
        <v>3.5549703752468798E-2</v>
      </c>
      <c r="K144" s="146">
        <v>1590</v>
      </c>
      <c r="L144" s="147">
        <f t="shared" si="11"/>
        <v>1.0807374443738027E-2</v>
      </c>
      <c r="M144" s="146">
        <v>2359</v>
      </c>
      <c r="N144" s="147">
        <f t="shared" si="12"/>
        <v>0.48364779874213837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262</v>
      </c>
      <c r="F145" s="147" t="str">
        <f t="shared" si="11"/>
        <v>-</v>
      </c>
      <c r="G145" s="146">
        <v>881</v>
      </c>
      <c r="H145" s="147">
        <f t="shared" si="11"/>
        <v>2.3625954198473282</v>
      </c>
      <c r="I145" s="146">
        <v>1613</v>
      </c>
      <c r="J145" s="147">
        <f t="shared" si="11"/>
        <v>0.83087400681044277</v>
      </c>
      <c r="K145" s="146">
        <v>1681</v>
      </c>
      <c r="L145" s="147">
        <f t="shared" si="11"/>
        <v>4.2157470551766885E-2</v>
      </c>
      <c r="M145" s="146"/>
      <c r="N145" s="147"/>
    </row>
    <row r="146" spans="1:15" x14ac:dyDescent="0.25">
      <c r="B146" s="145" t="s">
        <v>83</v>
      </c>
      <c r="C146" s="146">
        <v>0</v>
      </c>
      <c r="D146" s="147">
        <v>-1</v>
      </c>
      <c r="E146" s="146">
        <v>231</v>
      </c>
      <c r="F146" s="147" t="str">
        <f t="shared" si="11"/>
        <v>-</v>
      </c>
      <c r="G146" s="146">
        <v>1321</v>
      </c>
      <c r="H146" s="147">
        <f t="shared" si="11"/>
        <v>4.7186147186147185</v>
      </c>
      <c r="I146" s="146">
        <v>1398</v>
      </c>
      <c r="J146" s="147">
        <f t="shared" si="11"/>
        <v>5.8289174867524496E-2</v>
      </c>
      <c r="K146" s="146">
        <v>1391</v>
      </c>
      <c r="L146" s="147">
        <f t="shared" si="11"/>
        <v>-5.0071530758225569E-3</v>
      </c>
      <c r="M146" s="146"/>
      <c r="N146" s="147"/>
    </row>
    <row r="147" spans="1:15" x14ac:dyDescent="0.25">
      <c r="B147" s="145" t="s">
        <v>85</v>
      </c>
      <c r="C147" s="146">
        <v>0</v>
      </c>
      <c r="D147" s="147">
        <v>-1</v>
      </c>
      <c r="E147" s="146">
        <v>675</v>
      </c>
      <c r="F147" s="147" t="str">
        <f t="shared" si="11"/>
        <v>-</v>
      </c>
      <c r="G147" s="146">
        <v>1114</v>
      </c>
      <c r="H147" s="147">
        <f t="shared" si="11"/>
        <v>0.65037037037037027</v>
      </c>
      <c r="I147" s="146">
        <v>1435</v>
      </c>
      <c r="J147" s="147">
        <f t="shared" si="11"/>
        <v>0.28815080789946146</v>
      </c>
      <c r="K147" s="146">
        <v>1166</v>
      </c>
      <c r="L147" s="147">
        <f t="shared" si="11"/>
        <v>-0.18745644599303135</v>
      </c>
      <c r="M147" s="146"/>
      <c r="N147" s="147"/>
    </row>
    <row r="148" spans="1:15" x14ac:dyDescent="0.25">
      <c r="B148" s="145" t="s">
        <v>87</v>
      </c>
      <c r="C148" s="146">
        <v>902</v>
      </c>
      <c r="D148" s="147">
        <v>-0.17474839890210425</v>
      </c>
      <c r="E148" s="146">
        <v>905</v>
      </c>
      <c r="F148" s="147">
        <f t="shared" si="11"/>
        <v>3.3259423503326779E-3</v>
      </c>
      <c r="G148" s="146">
        <v>998</v>
      </c>
      <c r="H148" s="147">
        <f t="shared" si="11"/>
        <v>0.10276243093922655</v>
      </c>
      <c r="I148" s="146">
        <v>1506</v>
      </c>
      <c r="J148" s="147">
        <f t="shared" si="11"/>
        <v>0.50901803607214435</v>
      </c>
      <c r="K148" s="146">
        <v>1232</v>
      </c>
      <c r="L148" s="147">
        <f t="shared" si="11"/>
        <v>-0.18193891102257631</v>
      </c>
      <c r="M148" s="146"/>
      <c r="N148" s="147"/>
    </row>
    <row r="149" spans="1:15" x14ac:dyDescent="0.25">
      <c r="B149" s="145" t="s">
        <v>89</v>
      </c>
      <c r="C149" s="146">
        <v>76</v>
      </c>
      <c r="D149" s="147">
        <v>-0.94685314685314681</v>
      </c>
      <c r="E149" s="146">
        <v>827</v>
      </c>
      <c r="F149" s="147">
        <f t="shared" si="11"/>
        <v>9.8815789473684212</v>
      </c>
      <c r="G149" s="146">
        <v>1047</v>
      </c>
      <c r="H149" s="147">
        <f t="shared" si="11"/>
        <v>0.2660217654171706</v>
      </c>
      <c r="I149" s="146">
        <v>1465</v>
      </c>
      <c r="J149" s="147">
        <f t="shared" si="11"/>
        <v>0.39923591212989495</v>
      </c>
      <c r="K149" s="146">
        <v>1114</v>
      </c>
      <c r="L149" s="147">
        <f t="shared" si="11"/>
        <v>-0.23959044368600679</v>
      </c>
      <c r="M149" s="146"/>
      <c r="N149" s="147"/>
    </row>
    <row r="150" spans="1:15" x14ac:dyDescent="0.25">
      <c r="A150" s="151"/>
      <c r="B150" s="145" t="s">
        <v>91</v>
      </c>
      <c r="C150" s="146">
        <v>194</v>
      </c>
      <c r="D150" s="147">
        <v>-0.86694101508916321</v>
      </c>
      <c r="E150" s="146">
        <v>1854</v>
      </c>
      <c r="F150" s="147">
        <f t="shared" si="11"/>
        <v>8.5567010309278349</v>
      </c>
      <c r="G150" s="146">
        <v>1679</v>
      </c>
      <c r="H150" s="147">
        <f t="shared" si="11"/>
        <v>-9.4390507011866243E-2</v>
      </c>
      <c r="I150" s="146">
        <v>1982</v>
      </c>
      <c r="J150" s="147">
        <f t="shared" si="11"/>
        <v>0.18046456223942831</v>
      </c>
      <c r="K150" s="146">
        <v>1956</v>
      </c>
      <c r="L150" s="147">
        <f t="shared" si="11"/>
        <v>-1.3118062563067578E-2</v>
      </c>
      <c r="M150" s="146"/>
      <c r="N150" s="147"/>
    </row>
    <row r="151" spans="1:15" x14ac:dyDescent="0.25">
      <c r="B151" s="145" t="s">
        <v>93</v>
      </c>
      <c r="C151" s="146">
        <v>606</v>
      </c>
      <c r="D151" s="147">
        <v>-0.59491978609625673</v>
      </c>
      <c r="E151" s="146">
        <v>1955</v>
      </c>
      <c r="F151" s="147">
        <f t="shared" si="11"/>
        <v>2.226072607260726</v>
      </c>
      <c r="G151" s="146">
        <v>2421</v>
      </c>
      <c r="H151" s="147">
        <f t="shared" si="11"/>
        <v>0.23836317135549878</v>
      </c>
      <c r="I151" s="146">
        <v>2298</v>
      </c>
      <c r="J151" s="147">
        <f t="shared" si="11"/>
        <v>-5.0805452292441156E-2</v>
      </c>
      <c r="K151" s="146">
        <v>2484</v>
      </c>
      <c r="L151" s="147">
        <f t="shared" si="11"/>
        <v>8.0939947780678922E-2</v>
      </c>
      <c r="M151" s="146"/>
      <c r="N151" s="147"/>
    </row>
    <row r="152" spans="1:15" x14ac:dyDescent="0.25">
      <c r="B152" s="145" t="s">
        <v>95</v>
      </c>
      <c r="C152" s="146">
        <v>440</v>
      </c>
      <c r="D152" s="147">
        <v>-0.68023255813953487</v>
      </c>
      <c r="E152" s="146">
        <v>1573</v>
      </c>
      <c r="F152" s="147">
        <f t="shared" si="11"/>
        <v>2.5750000000000002</v>
      </c>
      <c r="G152" s="146">
        <v>1685</v>
      </c>
      <c r="H152" s="147">
        <f t="shared" si="11"/>
        <v>7.1201525746980243E-2</v>
      </c>
      <c r="I152" s="146">
        <v>1850</v>
      </c>
      <c r="J152" s="147">
        <f t="shared" si="11"/>
        <v>9.7922848664688367E-2</v>
      </c>
      <c r="K152" s="146">
        <v>1784</v>
      </c>
      <c r="L152" s="147">
        <f t="shared" si="11"/>
        <v>-3.5675675675675644E-2</v>
      </c>
      <c r="M152" s="146"/>
      <c r="N152" s="147"/>
    </row>
    <row r="153" spans="1:15" ht="15.75" x14ac:dyDescent="0.25">
      <c r="B153" s="148" t="s">
        <v>32</v>
      </c>
      <c r="C153" s="149">
        <v>6042</v>
      </c>
      <c r="D153" s="150">
        <v>-0.59968197177499505</v>
      </c>
      <c r="E153" s="149">
        <v>9298</v>
      </c>
      <c r="F153" s="150">
        <f t="shared" si="11"/>
        <v>0.53889440582588555</v>
      </c>
      <c r="G153" s="149">
        <v>16587</v>
      </c>
      <c r="H153" s="150">
        <f t="shared" si="11"/>
        <v>0.78393202839320275</v>
      </c>
      <c r="I153" s="149">
        <v>20785</v>
      </c>
      <c r="J153" s="150">
        <f t="shared" si="11"/>
        <v>0.25308976909628011</v>
      </c>
      <c r="K153" s="149">
        <v>21459</v>
      </c>
      <c r="L153" s="150">
        <f t="shared" si="11"/>
        <v>3.2427231176329174E-2</v>
      </c>
      <c r="M153" s="149">
        <v>7986</v>
      </c>
      <c r="N153" s="150">
        <v>-7.6869726043231945E-2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1411</v>
      </c>
      <c r="D163" s="147">
        <v>0.10927672955974832</v>
      </c>
      <c r="E163" s="146">
        <v>1035</v>
      </c>
      <c r="F163" s="147">
        <f t="shared" ref="F163:L175" si="13">IFERROR(E163/C163-1,"-")</f>
        <v>-0.26647767540751244</v>
      </c>
      <c r="G163" s="146">
        <v>1353</v>
      </c>
      <c r="H163" s="147">
        <f t="shared" si="13"/>
        <v>0.30724637681159428</v>
      </c>
      <c r="I163" s="146">
        <v>1657</v>
      </c>
      <c r="J163" s="147">
        <f t="shared" si="13"/>
        <v>0.22468588322246852</v>
      </c>
      <c r="K163" s="146">
        <v>1470</v>
      </c>
      <c r="L163" s="147">
        <f t="shared" si="13"/>
        <v>-0.11285455642727826</v>
      </c>
      <c r="M163" s="146">
        <v>1563</v>
      </c>
      <c r="N163" s="147">
        <f t="shared" ref="N163:N166" si="14">IFERROR(M163/K163-1,"-")</f>
        <v>6.3265306122449072E-2</v>
      </c>
    </row>
    <row r="164" spans="2:14" x14ac:dyDescent="0.25">
      <c r="B164" s="145" t="s">
        <v>75</v>
      </c>
      <c r="C164" s="146">
        <v>1560</v>
      </c>
      <c r="D164" s="147">
        <v>-6.1936259771497304E-2</v>
      </c>
      <c r="E164" s="146">
        <v>945</v>
      </c>
      <c r="F164" s="147">
        <f t="shared" si="13"/>
        <v>-0.39423076923076927</v>
      </c>
      <c r="G164" s="146">
        <v>2904</v>
      </c>
      <c r="H164" s="147">
        <f t="shared" si="13"/>
        <v>2.0730158730158732</v>
      </c>
      <c r="I164" s="146">
        <v>2192</v>
      </c>
      <c r="J164" s="147">
        <f t="shared" si="13"/>
        <v>-0.24517906336088158</v>
      </c>
      <c r="K164" s="146">
        <v>2057</v>
      </c>
      <c r="L164" s="147">
        <f t="shared" si="13"/>
        <v>-6.1587591240875872E-2</v>
      </c>
      <c r="M164" s="146">
        <v>2346</v>
      </c>
      <c r="N164" s="147">
        <f t="shared" si="14"/>
        <v>0.14049586776859502</v>
      </c>
    </row>
    <row r="165" spans="2:14" x14ac:dyDescent="0.25">
      <c r="B165" s="145" t="s">
        <v>77</v>
      </c>
      <c r="C165" s="146">
        <v>592</v>
      </c>
      <c r="D165" s="147">
        <v>-0.64315852923447858</v>
      </c>
      <c r="E165" s="146">
        <v>728</v>
      </c>
      <c r="F165" s="147">
        <f t="shared" si="13"/>
        <v>0.22972972972972983</v>
      </c>
      <c r="G165" s="146">
        <v>2196</v>
      </c>
      <c r="H165" s="147">
        <f t="shared" si="13"/>
        <v>2.0164835164835164</v>
      </c>
      <c r="I165" s="146">
        <v>1764</v>
      </c>
      <c r="J165" s="147">
        <f t="shared" si="13"/>
        <v>-0.19672131147540983</v>
      </c>
      <c r="K165" s="146">
        <v>2459</v>
      </c>
      <c r="L165" s="147">
        <f t="shared" si="13"/>
        <v>0.39399092970521532</v>
      </c>
      <c r="M165" s="146">
        <v>2000</v>
      </c>
      <c r="N165" s="147">
        <f t="shared" si="14"/>
        <v>-0.18666124440829601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473</v>
      </c>
      <c r="F166" s="147" t="str">
        <f t="shared" si="13"/>
        <v>-</v>
      </c>
      <c r="G166" s="146">
        <v>2930</v>
      </c>
      <c r="H166" s="147">
        <f t="shared" si="13"/>
        <v>5.1945031712473577</v>
      </c>
      <c r="I166" s="146">
        <v>2972</v>
      </c>
      <c r="J166" s="147">
        <f t="shared" si="13"/>
        <v>1.4334470989761039E-2</v>
      </c>
      <c r="K166" s="146">
        <v>3165</v>
      </c>
      <c r="L166" s="147">
        <f t="shared" si="13"/>
        <v>6.4939434724091472E-2</v>
      </c>
      <c r="M166" s="146">
        <v>2200</v>
      </c>
      <c r="N166" s="147">
        <f t="shared" si="14"/>
        <v>-0.30489731437598733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899</v>
      </c>
      <c r="F167" s="147" t="str">
        <f t="shared" si="13"/>
        <v>-</v>
      </c>
      <c r="G167" s="146">
        <v>2517</v>
      </c>
      <c r="H167" s="147">
        <f t="shared" si="13"/>
        <v>1.799777530589544</v>
      </c>
      <c r="I167" s="146">
        <v>2516</v>
      </c>
      <c r="J167" s="147">
        <f t="shared" si="13"/>
        <v>-3.9729837107671528E-4</v>
      </c>
      <c r="K167" s="146">
        <v>2477</v>
      </c>
      <c r="L167" s="147">
        <f t="shared" si="13"/>
        <v>-1.5500794912559623E-2</v>
      </c>
      <c r="M167" s="146"/>
      <c r="N167" s="147"/>
    </row>
    <row r="168" spans="2:14" x14ac:dyDescent="0.25">
      <c r="B168" s="145" t="s">
        <v>83</v>
      </c>
      <c r="C168" s="146">
        <v>0</v>
      </c>
      <c r="D168" s="147">
        <v>-1</v>
      </c>
      <c r="E168" s="146">
        <v>377</v>
      </c>
      <c r="F168" s="147" t="str">
        <f t="shared" si="13"/>
        <v>-</v>
      </c>
      <c r="G168" s="146">
        <v>1955</v>
      </c>
      <c r="H168" s="147">
        <f t="shared" si="13"/>
        <v>4.1856763925729439</v>
      </c>
      <c r="I168" s="146">
        <v>1820</v>
      </c>
      <c r="J168" s="147">
        <f t="shared" si="13"/>
        <v>-6.9053708439897665E-2</v>
      </c>
      <c r="K168" s="146">
        <v>1716</v>
      </c>
      <c r="L168" s="147">
        <f t="shared" si="13"/>
        <v>-5.7142857142857162E-2</v>
      </c>
      <c r="M168" s="146"/>
      <c r="N168" s="147"/>
    </row>
    <row r="169" spans="2:14" x14ac:dyDescent="0.25">
      <c r="B169" s="145" t="s">
        <v>85</v>
      </c>
      <c r="C169" s="146">
        <v>0</v>
      </c>
      <c r="D169" s="147">
        <v>-1</v>
      </c>
      <c r="E169" s="146">
        <v>1143</v>
      </c>
      <c r="F169" s="147" t="str">
        <f t="shared" si="13"/>
        <v>-</v>
      </c>
      <c r="G169" s="146">
        <v>2623</v>
      </c>
      <c r="H169" s="147">
        <f t="shared" si="13"/>
        <v>1.294838145231846</v>
      </c>
      <c r="I169" s="146">
        <v>1969</v>
      </c>
      <c r="J169" s="147">
        <f t="shared" si="13"/>
        <v>-0.24933282500953102</v>
      </c>
      <c r="K169" s="146">
        <v>1892</v>
      </c>
      <c r="L169" s="147">
        <f t="shared" si="13"/>
        <v>-3.9106145251396662E-2</v>
      </c>
      <c r="M169" s="146"/>
      <c r="N169" s="147"/>
    </row>
    <row r="170" spans="2:14" x14ac:dyDescent="0.25">
      <c r="B170" s="145" t="s">
        <v>87</v>
      </c>
      <c r="C170" s="146">
        <v>877</v>
      </c>
      <c r="D170" s="147">
        <v>-0.5550481988838154</v>
      </c>
      <c r="E170" s="146">
        <v>1745</v>
      </c>
      <c r="F170" s="147">
        <f t="shared" si="13"/>
        <v>0.98973774230330669</v>
      </c>
      <c r="G170" s="146">
        <v>2466</v>
      </c>
      <c r="H170" s="147">
        <f t="shared" si="13"/>
        <v>0.41318051575931225</v>
      </c>
      <c r="I170" s="146">
        <v>2255</v>
      </c>
      <c r="J170" s="147">
        <f t="shared" si="13"/>
        <v>-8.5563665855636684E-2</v>
      </c>
      <c r="K170" s="146">
        <v>2125</v>
      </c>
      <c r="L170" s="147">
        <f t="shared" si="13"/>
        <v>-5.7649667405764937E-2</v>
      </c>
      <c r="M170" s="146"/>
      <c r="N170" s="147"/>
    </row>
    <row r="171" spans="2:14" x14ac:dyDescent="0.25">
      <c r="B171" s="145" t="s">
        <v>89</v>
      </c>
      <c r="C171" s="146">
        <v>256</v>
      </c>
      <c r="D171" s="147">
        <v>-0.83079973562458687</v>
      </c>
      <c r="E171" s="146">
        <v>1185</v>
      </c>
      <c r="F171" s="147">
        <f t="shared" si="13"/>
        <v>3.62890625</v>
      </c>
      <c r="G171" s="146">
        <v>1641</v>
      </c>
      <c r="H171" s="147">
        <f t="shared" si="13"/>
        <v>0.38481012658227853</v>
      </c>
      <c r="I171" s="146">
        <v>2059</v>
      </c>
      <c r="J171" s="147">
        <f t="shared" si="13"/>
        <v>0.25472273004265689</v>
      </c>
      <c r="K171" s="146">
        <v>1668</v>
      </c>
      <c r="L171" s="147">
        <f t="shared" si="13"/>
        <v>-0.18989800874210783</v>
      </c>
      <c r="M171" s="146"/>
      <c r="N171" s="147"/>
    </row>
    <row r="172" spans="2:14" x14ac:dyDescent="0.25">
      <c r="B172" s="145" t="s">
        <v>91</v>
      </c>
      <c r="C172" s="146">
        <v>841</v>
      </c>
      <c r="D172" s="147">
        <v>-0.57309644670050763</v>
      </c>
      <c r="E172" s="146">
        <v>2808</v>
      </c>
      <c r="F172" s="147">
        <f t="shared" si="13"/>
        <v>2.3388822829964329</v>
      </c>
      <c r="G172" s="146">
        <v>2797</v>
      </c>
      <c r="H172" s="147">
        <f t="shared" si="13"/>
        <v>-3.9173789173788665E-3</v>
      </c>
      <c r="I172" s="146">
        <v>2556</v>
      </c>
      <c r="J172" s="147">
        <f t="shared" si="13"/>
        <v>-8.6163746871648184E-2</v>
      </c>
      <c r="K172" s="146">
        <v>2794</v>
      </c>
      <c r="L172" s="147">
        <f t="shared" si="13"/>
        <v>9.3114241001564846E-2</v>
      </c>
      <c r="M172" s="146"/>
      <c r="N172" s="147"/>
    </row>
    <row r="173" spans="2:14" x14ac:dyDescent="0.25">
      <c r="B173" s="145" t="s">
        <v>93</v>
      </c>
      <c r="C173" s="146">
        <v>60</v>
      </c>
      <c r="D173" s="147">
        <v>-0.94565217391304346</v>
      </c>
      <c r="E173" s="146">
        <v>2009</v>
      </c>
      <c r="F173" s="147">
        <f t="shared" si="13"/>
        <v>32.483333333333334</v>
      </c>
      <c r="G173" s="146">
        <v>1616</v>
      </c>
      <c r="H173" s="147">
        <f t="shared" si="13"/>
        <v>-0.19561971129915379</v>
      </c>
      <c r="I173" s="146">
        <v>1504</v>
      </c>
      <c r="J173" s="147">
        <f t="shared" si="13"/>
        <v>-6.9306930693069257E-2</v>
      </c>
      <c r="K173" s="146">
        <v>1368</v>
      </c>
      <c r="L173" s="147">
        <f t="shared" si="13"/>
        <v>-9.0425531914893664E-2</v>
      </c>
      <c r="M173" s="146"/>
      <c r="N173" s="147"/>
    </row>
    <row r="174" spans="2:14" x14ac:dyDescent="0.25">
      <c r="B174" s="145" t="s">
        <v>95</v>
      </c>
      <c r="C174" s="146">
        <v>767</v>
      </c>
      <c r="D174" s="147">
        <v>-0.42069486404833834</v>
      </c>
      <c r="E174" s="146">
        <v>1899</v>
      </c>
      <c r="F174" s="147">
        <f t="shared" si="13"/>
        <v>1.4758800521512385</v>
      </c>
      <c r="G174" s="146">
        <v>1942</v>
      </c>
      <c r="H174" s="147">
        <f t="shared" si="13"/>
        <v>2.2643496577145816E-2</v>
      </c>
      <c r="I174" s="146">
        <v>1825</v>
      </c>
      <c r="J174" s="147">
        <f t="shared" si="13"/>
        <v>-6.0247167868177187E-2</v>
      </c>
      <c r="K174" s="146">
        <v>1388</v>
      </c>
      <c r="L174" s="147">
        <f t="shared" si="13"/>
        <v>-0.23945205479452059</v>
      </c>
      <c r="M174" s="146"/>
      <c r="N174" s="147"/>
    </row>
    <row r="175" spans="2:14" ht="15.75" x14ac:dyDescent="0.25">
      <c r="B175" s="148" t="s">
        <v>32</v>
      </c>
      <c r="C175" s="149">
        <v>6586</v>
      </c>
      <c r="D175" s="150">
        <v>-0.6643563347263276</v>
      </c>
      <c r="E175" s="149">
        <v>15246</v>
      </c>
      <c r="F175" s="150">
        <f t="shared" si="13"/>
        <v>1.3149104160340115</v>
      </c>
      <c r="G175" s="149">
        <v>26940</v>
      </c>
      <c r="H175" s="150">
        <f t="shared" si="13"/>
        <v>0.7670208579299489</v>
      </c>
      <c r="I175" s="149">
        <v>25089</v>
      </c>
      <c r="J175" s="150">
        <f t="shared" si="13"/>
        <v>-6.8708240534521181E-2</v>
      </c>
      <c r="K175" s="149">
        <v>24579</v>
      </c>
      <c r="L175" s="150">
        <f t="shared" si="13"/>
        <v>-2.0327633624297459E-2</v>
      </c>
      <c r="M175" s="149">
        <v>8109</v>
      </c>
      <c r="N175" s="150">
        <v>-0.11386733690307071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313</v>
      </c>
      <c r="D185" s="147">
        <v>1.6233766233766156E-2</v>
      </c>
      <c r="E185" s="146">
        <v>175</v>
      </c>
      <c r="F185" s="147">
        <f t="shared" ref="F185:L197" si="15">IFERROR(E185/C185-1,"-")</f>
        <v>-0.4408945686900958</v>
      </c>
      <c r="G185" s="146">
        <v>418</v>
      </c>
      <c r="H185" s="147">
        <f t="shared" si="15"/>
        <v>1.3885714285714288</v>
      </c>
      <c r="I185" s="146">
        <v>363</v>
      </c>
      <c r="J185" s="147">
        <f t="shared" si="15"/>
        <v>-0.13157894736842102</v>
      </c>
      <c r="K185" s="146">
        <v>373</v>
      </c>
      <c r="L185" s="147">
        <f t="shared" si="15"/>
        <v>2.7548209366391241E-2</v>
      </c>
      <c r="M185" s="146">
        <v>326</v>
      </c>
      <c r="N185" s="147">
        <f t="shared" ref="N185:N188" si="16">IFERROR(M185/K185-1,"-")</f>
        <v>-0.12600536193029488</v>
      </c>
    </row>
    <row r="186" spans="1:15" x14ac:dyDescent="0.25">
      <c r="B186" s="145" t="s">
        <v>75</v>
      </c>
      <c r="C186" s="146">
        <v>321</v>
      </c>
      <c r="D186" s="147">
        <v>7.0000000000000062E-2</v>
      </c>
      <c r="E186" s="146">
        <v>18</v>
      </c>
      <c r="F186" s="147">
        <f t="shared" si="15"/>
        <v>-0.94392523364485981</v>
      </c>
      <c r="G186" s="146">
        <v>389</v>
      </c>
      <c r="H186" s="147">
        <f t="shared" si="15"/>
        <v>20.611111111111111</v>
      </c>
      <c r="I186" s="146">
        <v>445</v>
      </c>
      <c r="J186" s="147">
        <f t="shared" si="15"/>
        <v>0.14395886889460163</v>
      </c>
      <c r="K186" s="146">
        <v>462</v>
      </c>
      <c r="L186" s="147">
        <f t="shared" si="15"/>
        <v>3.8202247191011285E-2</v>
      </c>
      <c r="M186" s="146">
        <v>351</v>
      </c>
      <c r="N186" s="147">
        <f t="shared" si="16"/>
        <v>-0.24025974025974028</v>
      </c>
    </row>
    <row r="187" spans="1:15" x14ac:dyDescent="0.25">
      <c r="B187" s="145" t="s">
        <v>77</v>
      </c>
      <c r="C187" s="146">
        <v>227</v>
      </c>
      <c r="D187" s="147">
        <v>-0.38482384823848237</v>
      </c>
      <c r="E187" s="146">
        <v>20</v>
      </c>
      <c r="F187" s="147">
        <f t="shared" si="15"/>
        <v>-0.91189427312775329</v>
      </c>
      <c r="G187" s="146">
        <v>354</v>
      </c>
      <c r="H187" s="147">
        <f t="shared" si="15"/>
        <v>16.7</v>
      </c>
      <c r="I187" s="146">
        <v>318</v>
      </c>
      <c r="J187" s="147">
        <f t="shared" si="15"/>
        <v>-0.10169491525423724</v>
      </c>
      <c r="K187" s="146">
        <v>592</v>
      </c>
      <c r="L187" s="147">
        <f t="shared" si="15"/>
        <v>0.86163522012578619</v>
      </c>
      <c r="M187" s="146">
        <v>381</v>
      </c>
      <c r="N187" s="147">
        <f t="shared" si="16"/>
        <v>-0.35641891891891897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33</v>
      </c>
      <c r="F188" s="147" t="str">
        <f t="shared" si="15"/>
        <v>-</v>
      </c>
      <c r="G188" s="146">
        <v>556</v>
      </c>
      <c r="H188" s="147">
        <f t="shared" si="15"/>
        <v>15.848484848484848</v>
      </c>
      <c r="I188" s="146">
        <v>355</v>
      </c>
      <c r="J188" s="147">
        <f t="shared" si="15"/>
        <v>-0.36151079136690645</v>
      </c>
      <c r="K188" s="146">
        <v>404</v>
      </c>
      <c r="L188" s="147">
        <f t="shared" si="15"/>
        <v>0.13802816901408455</v>
      </c>
      <c r="M188" s="146">
        <v>569</v>
      </c>
      <c r="N188" s="147">
        <f t="shared" si="16"/>
        <v>0.40841584158415833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120</v>
      </c>
      <c r="F189" s="147" t="str">
        <f t="shared" si="15"/>
        <v>-</v>
      </c>
      <c r="G189" s="146">
        <v>214</v>
      </c>
      <c r="H189" s="147">
        <f t="shared" si="15"/>
        <v>0.78333333333333344</v>
      </c>
      <c r="I189" s="146">
        <v>518</v>
      </c>
      <c r="J189" s="147">
        <f t="shared" si="15"/>
        <v>1.4205607476635516</v>
      </c>
      <c r="K189" s="146">
        <v>597</v>
      </c>
      <c r="L189" s="147">
        <f t="shared" si="15"/>
        <v>0.15250965250965254</v>
      </c>
      <c r="M189" s="146"/>
      <c r="N189" s="147"/>
    </row>
    <row r="190" spans="1:15" x14ac:dyDescent="0.25">
      <c r="B190" s="145" t="s">
        <v>122</v>
      </c>
      <c r="C190" s="146">
        <v>0</v>
      </c>
      <c r="D190" s="147">
        <v>-1</v>
      </c>
      <c r="E190" s="146">
        <v>86</v>
      </c>
      <c r="F190" s="147" t="str">
        <f t="shared" si="15"/>
        <v>-</v>
      </c>
      <c r="G190" s="146">
        <v>248</v>
      </c>
      <c r="H190" s="147">
        <f t="shared" si="15"/>
        <v>1.8837209302325579</v>
      </c>
      <c r="I190" s="146">
        <v>365</v>
      </c>
      <c r="J190" s="147">
        <f t="shared" si="15"/>
        <v>0.47177419354838701</v>
      </c>
      <c r="K190" s="146">
        <v>533</v>
      </c>
      <c r="L190" s="147">
        <f t="shared" si="15"/>
        <v>0.46027397260273983</v>
      </c>
      <c r="M190" s="146"/>
      <c r="N190" s="147"/>
    </row>
    <row r="191" spans="1:15" x14ac:dyDescent="0.25">
      <c r="B191" s="145" t="s">
        <v>85</v>
      </c>
      <c r="C191" s="146">
        <v>0</v>
      </c>
      <c r="D191" s="147">
        <v>-1</v>
      </c>
      <c r="E191" s="146">
        <v>202</v>
      </c>
      <c r="F191" s="147" t="str">
        <f t="shared" si="15"/>
        <v>-</v>
      </c>
      <c r="G191" s="146">
        <v>528</v>
      </c>
      <c r="H191" s="147">
        <f t="shared" si="15"/>
        <v>1.613861386138614</v>
      </c>
      <c r="I191" s="146">
        <v>693</v>
      </c>
      <c r="J191" s="147">
        <f t="shared" si="15"/>
        <v>0.3125</v>
      </c>
      <c r="K191" s="146">
        <v>628</v>
      </c>
      <c r="L191" s="147">
        <f t="shared" si="15"/>
        <v>-9.3795093795093765E-2</v>
      </c>
      <c r="M191" s="146"/>
      <c r="N191" s="147"/>
    </row>
    <row r="192" spans="1:15" x14ac:dyDescent="0.25">
      <c r="B192" s="145" t="s">
        <v>87</v>
      </c>
      <c r="C192" s="146">
        <v>538</v>
      </c>
      <c r="D192" s="147">
        <v>0.41578947368421049</v>
      </c>
      <c r="E192" s="146">
        <v>605</v>
      </c>
      <c r="F192" s="147">
        <f t="shared" si="15"/>
        <v>0.12453531598513012</v>
      </c>
      <c r="G192" s="146">
        <v>262</v>
      </c>
      <c r="H192" s="147">
        <f t="shared" si="15"/>
        <v>-0.56694214876033056</v>
      </c>
      <c r="I192" s="146">
        <v>497</v>
      </c>
      <c r="J192" s="147">
        <f t="shared" si="15"/>
        <v>0.89694656488549618</v>
      </c>
      <c r="K192" s="146">
        <v>486</v>
      </c>
      <c r="L192" s="147">
        <f t="shared" si="15"/>
        <v>-2.2132796780684139E-2</v>
      </c>
      <c r="M192" s="146"/>
      <c r="N192" s="147"/>
    </row>
    <row r="193" spans="2:15" x14ac:dyDescent="0.25">
      <c r="B193" s="145" t="s">
        <v>89</v>
      </c>
      <c r="C193" s="146">
        <v>168</v>
      </c>
      <c r="D193" s="147">
        <v>-0.54959785522788196</v>
      </c>
      <c r="E193" s="146">
        <v>500</v>
      </c>
      <c r="F193" s="147">
        <f t="shared" si="15"/>
        <v>1.9761904761904763</v>
      </c>
      <c r="G193" s="146">
        <v>331</v>
      </c>
      <c r="H193" s="147">
        <f t="shared" si="15"/>
        <v>-0.33799999999999997</v>
      </c>
      <c r="I193" s="146">
        <v>339</v>
      </c>
      <c r="J193" s="147">
        <f t="shared" si="15"/>
        <v>2.4169184290030232E-2</v>
      </c>
      <c r="K193" s="146">
        <v>217</v>
      </c>
      <c r="L193" s="147">
        <f t="shared" si="15"/>
        <v>-0.35988200589970498</v>
      </c>
      <c r="M193" s="146"/>
      <c r="N193" s="147"/>
    </row>
    <row r="194" spans="2:15" x14ac:dyDescent="0.25">
      <c r="B194" s="145" t="s">
        <v>91</v>
      </c>
      <c r="C194" s="146">
        <v>84</v>
      </c>
      <c r="D194" s="147">
        <v>-0.69117647058823528</v>
      </c>
      <c r="E194" s="146">
        <v>408</v>
      </c>
      <c r="F194" s="147">
        <f t="shared" si="15"/>
        <v>3.8571428571428568</v>
      </c>
      <c r="G194" s="146">
        <v>379</v>
      </c>
      <c r="H194" s="147">
        <f t="shared" si="15"/>
        <v>-7.1078431372548989E-2</v>
      </c>
      <c r="I194" s="146">
        <v>638</v>
      </c>
      <c r="J194" s="147">
        <f t="shared" si="15"/>
        <v>0.68337730870712399</v>
      </c>
      <c r="K194" s="146">
        <v>350</v>
      </c>
      <c r="L194" s="147">
        <f t="shared" si="15"/>
        <v>-0.45141065830721006</v>
      </c>
      <c r="M194" s="146"/>
      <c r="N194" s="147"/>
    </row>
    <row r="195" spans="2:15" x14ac:dyDescent="0.25">
      <c r="B195" s="145" t="s">
        <v>93</v>
      </c>
      <c r="C195" s="146">
        <v>72</v>
      </c>
      <c r="D195" s="147">
        <v>-0.77500000000000002</v>
      </c>
      <c r="E195" s="146">
        <v>628</v>
      </c>
      <c r="F195" s="147">
        <f t="shared" si="15"/>
        <v>7.7222222222222214</v>
      </c>
      <c r="G195" s="146">
        <v>412</v>
      </c>
      <c r="H195" s="147">
        <f t="shared" si="15"/>
        <v>-0.3439490445859873</v>
      </c>
      <c r="I195" s="146">
        <v>437</v>
      </c>
      <c r="J195" s="147">
        <f t="shared" si="15"/>
        <v>6.0679611650485521E-2</v>
      </c>
      <c r="K195" s="146">
        <v>424</v>
      </c>
      <c r="L195" s="147">
        <f t="shared" si="15"/>
        <v>-2.9748283752860427E-2</v>
      </c>
      <c r="M195" s="146"/>
      <c r="N195" s="147"/>
    </row>
    <row r="196" spans="2:15" x14ac:dyDescent="0.25">
      <c r="B196" s="145" t="s">
        <v>95</v>
      </c>
      <c r="C196" s="146">
        <v>126</v>
      </c>
      <c r="D196" s="147">
        <v>-0.70833333333333326</v>
      </c>
      <c r="E196" s="146">
        <v>549</v>
      </c>
      <c r="F196" s="147">
        <f t="shared" si="15"/>
        <v>3.3571428571428568</v>
      </c>
      <c r="G196" s="146">
        <v>478</v>
      </c>
      <c r="H196" s="147">
        <f t="shared" si="15"/>
        <v>-0.12932604735883424</v>
      </c>
      <c r="I196" s="146">
        <v>522</v>
      </c>
      <c r="J196" s="147">
        <f t="shared" si="15"/>
        <v>9.2050209205020828E-2</v>
      </c>
      <c r="K196" s="146">
        <v>497</v>
      </c>
      <c r="L196" s="147">
        <f t="shared" si="15"/>
        <v>-4.789272030651337E-2</v>
      </c>
      <c r="M196" s="146"/>
      <c r="N196" s="147"/>
    </row>
    <row r="197" spans="2:15" ht="15.75" x14ac:dyDescent="0.25">
      <c r="B197" s="148" t="s">
        <v>32</v>
      </c>
      <c r="C197" s="149">
        <v>1935</v>
      </c>
      <c r="D197" s="150">
        <v>-0.5420118343195266</v>
      </c>
      <c r="E197" s="149">
        <v>3344</v>
      </c>
      <c r="F197" s="150">
        <f t="shared" si="15"/>
        <v>0.72816537467700249</v>
      </c>
      <c r="G197" s="149">
        <v>4569</v>
      </c>
      <c r="H197" s="150">
        <f t="shared" si="15"/>
        <v>0.36632775119617222</v>
      </c>
      <c r="I197" s="149">
        <v>5490</v>
      </c>
      <c r="J197" s="150">
        <f t="shared" si="15"/>
        <v>0.20157583716349303</v>
      </c>
      <c r="K197" s="149">
        <v>5563</v>
      </c>
      <c r="L197" s="150">
        <f t="shared" si="15"/>
        <v>1.3296903460837894E-2</v>
      </c>
      <c r="M197" s="149">
        <v>1627</v>
      </c>
      <c r="N197" s="150">
        <v>-0.11141452758055703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349</v>
      </c>
      <c r="D207" s="147">
        <v>0.26909090909090905</v>
      </c>
      <c r="E207" s="146">
        <v>32</v>
      </c>
      <c r="F207" s="147">
        <f t="shared" ref="F207:L219" si="17">IFERROR(E207/C207-1,"-")</f>
        <v>-0.90830945558739251</v>
      </c>
      <c r="G207" s="146">
        <v>928</v>
      </c>
      <c r="H207" s="147">
        <f t="shared" si="17"/>
        <v>28</v>
      </c>
      <c r="I207" s="146">
        <v>676</v>
      </c>
      <c r="J207" s="147">
        <f t="shared" si="17"/>
        <v>-0.27155172413793105</v>
      </c>
      <c r="K207" s="146">
        <v>554</v>
      </c>
      <c r="L207" s="147">
        <f t="shared" si="17"/>
        <v>-0.18047337278106512</v>
      </c>
      <c r="M207" s="146">
        <v>512</v>
      </c>
      <c r="N207" s="147">
        <f t="shared" ref="N207:N210" si="18">IFERROR(M207/K207-1,"-")</f>
        <v>-7.5812274368231014E-2</v>
      </c>
    </row>
    <row r="208" spans="2:15" x14ac:dyDescent="0.25">
      <c r="B208" s="145" t="s">
        <v>75</v>
      </c>
      <c r="C208" s="146">
        <v>262</v>
      </c>
      <c r="D208" s="147">
        <v>-0.17610062893081757</v>
      </c>
      <c r="E208" s="146">
        <v>43</v>
      </c>
      <c r="F208" s="147">
        <f t="shared" si="17"/>
        <v>-0.83587786259541985</v>
      </c>
      <c r="G208" s="146">
        <v>770</v>
      </c>
      <c r="H208" s="147">
        <f t="shared" si="17"/>
        <v>16.906976744186046</v>
      </c>
      <c r="I208" s="146">
        <v>751</v>
      </c>
      <c r="J208" s="147">
        <f t="shared" si="17"/>
        <v>-2.4675324675324628E-2</v>
      </c>
      <c r="K208" s="146">
        <v>669</v>
      </c>
      <c r="L208" s="147">
        <f t="shared" si="17"/>
        <v>-0.10918774966711053</v>
      </c>
      <c r="M208" s="146">
        <v>678</v>
      </c>
      <c r="N208" s="147">
        <f t="shared" si="18"/>
        <v>1.3452914798206317E-2</v>
      </c>
    </row>
    <row r="209" spans="2:15" x14ac:dyDescent="0.25">
      <c r="B209" s="145" t="s">
        <v>77</v>
      </c>
      <c r="C209" s="146">
        <v>154</v>
      </c>
      <c r="D209" s="147">
        <v>-0.55619596541786742</v>
      </c>
      <c r="E209" s="146">
        <v>18</v>
      </c>
      <c r="F209" s="147">
        <f t="shared" si="17"/>
        <v>-0.88311688311688308</v>
      </c>
      <c r="G209" s="146">
        <v>561</v>
      </c>
      <c r="H209" s="147">
        <f t="shared" si="17"/>
        <v>30.166666666666668</v>
      </c>
      <c r="I209" s="146">
        <v>636</v>
      </c>
      <c r="J209" s="147">
        <f t="shared" si="17"/>
        <v>0.1336898395721926</v>
      </c>
      <c r="K209" s="146">
        <v>493</v>
      </c>
      <c r="L209" s="147">
        <f t="shared" si="17"/>
        <v>-0.22484276729559749</v>
      </c>
      <c r="M209" s="146">
        <v>547</v>
      </c>
      <c r="N209" s="147">
        <f t="shared" si="18"/>
        <v>0.1095334685598377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25</v>
      </c>
      <c r="F210" s="147" t="str">
        <f t="shared" si="17"/>
        <v>-</v>
      </c>
      <c r="G210" s="146">
        <v>1074</v>
      </c>
      <c r="H210" s="147">
        <f t="shared" si="17"/>
        <v>41.96</v>
      </c>
      <c r="I210" s="146">
        <v>1013</v>
      </c>
      <c r="J210" s="147">
        <f t="shared" si="17"/>
        <v>-5.6797020484171346E-2</v>
      </c>
      <c r="K210" s="146">
        <v>570</v>
      </c>
      <c r="L210" s="147">
        <f t="shared" si="17"/>
        <v>-0.43731490621915103</v>
      </c>
      <c r="M210" s="146">
        <v>590</v>
      </c>
      <c r="N210" s="147">
        <f t="shared" si="18"/>
        <v>3.5087719298245723E-2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38</v>
      </c>
      <c r="F211" s="147" t="str">
        <f t="shared" si="17"/>
        <v>-</v>
      </c>
      <c r="G211" s="146">
        <v>827</v>
      </c>
      <c r="H211" s="147">
        <f t="shared" si="17"/>
        <v>20.763157894736842</v>
      </c>
      <c r="I211" s="146">
        <v>516</v>
      </c>
      <c r="J211" s="147">
        <f t="shared" si="17"/>
        <v>-0.37605804111245467</v>
      </c>
      <c r="K211" s="146">
        <v>527</v>
      </c>
      <c r="L211" s="147">
        <f t="shared" si="17"/>
        <v>2.1317829457364379E-2</v>
      </c>
      <c r="M211" s="146"/>
      <c r="N211" s="147"/>
    </row>
    <row r="212" spans="2:15" x14ac:dyDescent="0.25">
      <c r="B212" s="145" t="s">
        <v>83</v>
      </c>
      <c r="C212" s="146">
        <v>0</v>
      </c>
      <c r="D212" s="147">
        <v>-1</v>
      </c>
      <c r="E212" s="146">
        <v>48</v>
      </c>
      <c r="F212" s="147" t="str">
        <f t="shared" si="17"/>
        <v>-</v>
      </c>
      <c r="G212" s="146">
        <v>664</v>
      </c>
      <c r="H212" s="147">
        <f t="shared" si="17"/>
        <v>12.833333333333334</v>
      </c>
      <c r="I212" s="146">
        <v>493</v>
      </c>
      <c r="J212" s="147">
        <f t="shared" si="17"/>
        <v>-0.25753012048192769</v>
      </c>
      <c r="K212" s="146">
        <v>432</v>
      </c>
      <c r="L212" s="147">
        <f t="shared" si="17"/>
        <v>-0.12373225152129819</v>
      </c>
      <c r="M212" s="146"/>
      <c r="N212" s="147"/>
    </row>
    <row r="213" spans="2:15" x14ac:dyDescent="0.25">
      <c r="B213" s="145" t="s">
        <v>85</v>
      </c>
      <c r="C213" s="146">
        <v>0</v>
      </c>
      <c r="D213" s="147">
        <v>-1</v>
      </c>
      <c r="E213" s="146">
        <v>160</v>
      </c>
      <c r="F213" s="147" t="str">
        <f t="shared" si="17"/>
        <v>-</v>
      </c>
      <c r="G213" s="146">
        <v>1141</v>
      </c>
      <c r="H213" s="147">
        <f t="shared" si="17"/>
        <v>6.1312499999999996</v>
      </c>
      <c r="I213" s="146">
        <v>865</v>
      </c>
      <c r="J213" s="147">
        <f t="shared" si="17"/>
        <v>-0.24189307624890444</v>
      </c>
      <c r="K213" s="146">
        <v>531</v>
      </c>
      <c r="L213" s="147">
        <f t="shared" si="17"/>
        <v>-0.38612716763005783</v>
      </c>
      <c r="M213" s="146"/>
      <c r="N213" s="147"/>
    </row>
    <row r="214" spans="2:15" x14ac:dyDescent="0.25">
      <c r="B214" s="145" t="s">
        <v>87</v>
      </c>
      <c r="C214" s="146">
        <v>169</v>
      </c>
      <c r="D214" s="147">
        <v>-0.48318042813455653</v>
      </c>
      <c r="E214" s="146">
        <v>167</v>
      </c>
      <c r="F214" s="147">
        <f t="shared" si="17"/>
        <v>-1.1834319526627168E-2</v>
      </c>
      <c r="G214" s="146">
        <v>1213</v>
      </c>
      <c r="H214" s="147">
        <f t="shared" si="17"/>
        <v>6.2634730538922154</v>
      </c>
      <c r="I214" s="146">
        <v>1041</v>
      </c>
      <c r="J214" s="147">
        <f t="shared" si="17"/>
        <v>-0.14179719703215166</v>
      </c>
      <c r="K214" s="146">
        <v>508</v>
      </c>
      <c r="L214" s="147">
        <f t="shared" si="17"/>
        <v>-0.51200768491834769</v>
      </c>
      <c r="M214" s="146"/>
      <c r="N214" s="147"/>
    </row>
    <row r="215" spans="2:15" x14ac:dyDescent="0.25">
      <c r="B215" s="145" t="s">
        <v>89</v>
      </c>
      <c r="C215" s="146">
        <v>2</v>
      </c>
      <c r="D215" s="147">
        <v>-0.99416909620991256</v>
      </c>
      <c r="E215" s="146">
        <v>686</v>
      </c>
      <c r="F215" s="147">
        <f t="shared" si="17"/>
        <v>342</v>
      </c>
      <c r="G215" s="146">
        <v>808</v>
      </c>
      <c r="H215" s="147">
        <f t="shared" si="17"/>
        <v>0.17784256559766765</v>
      </c>
      <c r="I215" s="146">
        <v>805</v>
      </c>
      <c r="J215" s="147">
        <f t="shared" si="17"/>
        <v>-3.7128712871287162E-3</v>
      </c>
      <c r="K215" s="146">
        <v>446</v>
      </c>
      <c r="L215" s="147">
        <f t="shared" si="17"/>
        <v>-0.4459627329192547</v>
      </c>
      <c r="M215" s="146"/>
      <c r="N215" s="147"/>
    </row>
    <row r="216" spans="2:15" x14ac:dyDescent="0.25">
      <c r="B216" s="145" t="s">
        <v>91</v>
      </c>
      <c r="C216" s="146">
        <v>19</v>
      </c>
      <c r="D216" s="147">
        <v>-0.93890675241157551</v>
      </c>
      <c r="E216" s="146">
        <v>1264</v>
      </c>
      <c r="F216" s="147">
        <f t="shared" si="17"/>
        <v>65.526315789473685</v>
      </c>
      <c r="G216" s="146">
        <v>709</v>
      </c>
      <c r="H216" s="147">
        <f t="shared" si="17"/>
        <v>-0.43908227848101267</v>
      </c>
      <c r="I216" s="146">
        <v>743</v>
      </c>
      <c r="J216" s="147">
        <f t="shared" si="17"/>
        <v>4.7954866008462549E-2</v>
      </c>
      <c r="K216" s="146">
        <v>702</v>
      </c>
      <c r="L216" s="147">
        <f t="shared" si="17"/>
        <v>-5.5181695827725474E-2</v>
      </c>
      <c r="M216" s="146"/>
      <c r="N216" s="147"/>
    </row>
    <row r="217" spans="2:15" x14ac:dyDescent="0.25">
      <c r="B217" s="145" t="s">
        <v>93</v>
      </c>
      <c r="C217" s="146">
        <v>114</v>
      </c>
      <c r="D217" s="147">
        <v>-0.65243902439024393</v>
      </c>
      <c r="E217" s="146">
        <v>1006</v>
      </c>
      <c r="F217" s="147">
        <f t="shared" si="17"/>
        <v>7.8245614035087723</v>
      </c>
      <c r="G217" s="146">
        <v>646</v>
      </c>
      <c r="H217" s="147">
        <f t="shared" si="17"/>
        <v>-0.35785288270377735</v>
      </c>
      <c r="I217" s="146">
        <v>719</v>
      </c>
      <c r="J217" s="147">
        <f t="shared" si="17"/>
        <v>0.11300309597523217</v>
      </c>
      <c r="K217" s="146">
        <v>613</v>
      </c>
      <c r="L217" s="147">
        <f t="shared" si="17"/>
        <v>-0.14742698191933246</v>
      </c>
      <c r="M217" s="146"/>
      <c r="N217" s="147"/>
    </row>
    <row r="218" spans="2:15" x14ac:dyDescent="0.25">
      <c r="B218" s="145" t="s">
        <v>95</v>
      </c>
      <c r="C218" s="146">
        <v>81</v>
      </c>
      <c r="D218" s="147">
        <v>-0.75304878048780488</v>
      </c>
      <c r="E218" s="146">
        <v>879</v>
      </c>
      <c r="F218" s="147">
        <f t="shared" si="17"/>
        <v>9.8518518518518512</v>
      </c>
      <c r="G218" s="146">
        <v>624</v>
      </c>
      <c r="H218" s="147">
        <f t="shared" si="17"/>
        <v>-0.29010238907849828</v>
      </c>
      <c r="I218" s="146">
        <v>620</v>
      </c>
      <c r="J218" s="147">
        <f t="shared" si="17"/>
        <v>-6.4102564102563875E-3</v>
      </c>
      <c r="K218" s="146">
        <v>489</v>
      </c>
      <c r="L218" s="147">
        <f t="shared" si="17"/>
        <v>-0.21129032258064517</v>
      </c>
      <c r="M218" s="146"/>
      <c r="N218" s="147"/>
    </row>
    <row r="219" spans="2:15" ht="15.75" x14ac:dyDescent="0.25">
      <c r="B219" s="148" t="s">
        <v>32</v>
      </c>
      <c r="C219" s="149">
        <v>1273</v>
      </c>
      <c r="D219" s="150">
        <v>-0.67812895069532231</v>
      </c>
      <c r="E219" s="149">
        <v>4366</v>
      </c>
      <c r="F219" s="150">
        <f t="shared" si="17"/>
        <v>2.4296936370777691</v>
      </c>
      <c r="G219" s="149">
        <v>9965</v>
      </c>
      <c r="H219" s="150">
        <f t="shared" si="17"/>
        <v>1.2824095281722401</v>
      </c>
      <c r="I219" s="149">
        <v>8878</v>
      </c>
      <c r="J219" s="150">
        <f t="shared" si="17"/>
        <v>-0.10908178625188159</v>
      </c>
      <c r="K219" s="149">
        <v>6534</v>
      </c>
      <c r="L219" s="150">
        <f t="shared" si="17"/>
        <v>-0.26402342870015771</v>
      </c>
      <c r="M219" s="149">
        <v>2327</v>
      </c>
      <c r="N219" s="150">
        <v>1.7935258092738326E-2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313</v>
      </c>
      <c r="D229" s="147">
        <v>1.6233766233766156E-2</v>
      </c>
      <c r="E229" s="146">
        <v>175</v>
      </c>
      <c r="F229" s="147">
        <f t="shared" ref="F229:L241" si="19">IFERROR(E229/C229-1,"-")</f>
        <v>-0.4408945686900958</v>
      </c>
      <c r="G229" s="146">
        <v>418</v>
      </c>
      <c r="H229" s="147">
        <f t="shared" si="19"/>
        <v>1.3885714285714288</v>
      </c>
      <c r="I229" s="146">
        <v>363</v>
      </c>
      <c r="J229" s="147">
        <f t="shared" si="19"/>
        <v>-0.13157894736842102</v>
      </c>
      <c r="K229" s="146">
        <v>373</v>
      </c>
      <c r="L229" s="147">
        <f t="shared" si="19"/>
        <v>2.7548209366391241E-2</v>
      </c>
      <c r="M229" s="146">
        <v>326</v>
      </c>
      <c r="N229" s="147">
        <f t="shared" ref="N229:N232" si="20">IFERROR(M229/K229-1,"-")</f>
        <v>-0.12600536193029488</v>
      </c>
    </row>
    <row r="230" spans="2:15" x14ac:dyDescent="0.25">
      <c r="B230" s="145" t="s">
        <v>75</v>
      </c>
      <c r="C230" s="146">
        <v>321</v>
      </c>
      <c r="D230" s="147">
        <v>7.0000000000000062E-2</v>
      </c>
      <c r="E230" s="146">
        <v>18</v>
      </c>
      <c r="F230" s="147">
        <f t="shared" si="19"/>
        <v>-0.94392523364485981</v>
      </c>
      <c r="G230" s="146">
        <v>389</v>
      </c>
      <c r="H230" s="147">
        <f t="shared" si="19"/>
        <v>20.611111111111111</v>
      </c>
      <c r="I230" s="146">
        <v>445</v>
      </c>
      <c r="J230" s="147">
        <f t="shared" si="19"/>
        <v>0.14395886889460163</v>
      </c>
      <c r="K230" s="146">
        <v>462</v>
      </c>
      <c r="L230" s="147">
        <f t="shared" si="19"/>
        <v>3.8202247191011285E-2</v>
      </c>
      <c r="M230" s="146">
        <v>351</v>
      </c>
      <c r="N230" s="147">
        <f t="shared" si="20"/>
        <v>-0.24025974025974028</v>
      </c>
    </row>
    <row r="231" spans="2:15" x14ac:dyDescent="0.25">
      <c r="B231" s="145" t="s">
        <v>77</v>
      </c>
      <c r="C231" s="146">
        <v>227</v>
      </c>
      <c r="D231" s="147">
        <v>-0.38482384823848237</v>
      </c>
      <c r="E231" s="146">
        <v>20</v>
      </c>
      <c r="F231" s="147">
        <f t="shared" si="19"/>
        <v>-0.91189427312775329</v>
      </c>
      <c r="G231" s="146">
        <v>354</v>
      </c>
      <c r="H231" s="147">
        <f t="shared" si="19"/>
        <v>16.7</v>
      </c>
      <c r="I231" s="146">
        <v>318</v>
      </c>
      <c r="J231" s="147">
        <f t="shared" si="19"/>
        <v>-0.10169491525423724</v>
      </c>
      <c r="K231" s="146">
        <v>592</v>
      </c>
      <c r="L231" s="147">
        <f t="shared" si="19"/>
        <v>0.86163522012578619</v>
      </c>
      <c r="M231" s="146">
        <v>381</v>
      </c>
      <c r="N231" s="147">
        <f t="shared" si="20"/>
        <v>-0.35641891891891897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33</v>
      </c>
      <c r="F232" s="147" t="str">
        <f t="shared" si="19"/>
        <v>-</v>
      </c>
      <c r="G232" s="146">
        <v>556</v>
      </c>
      <c r="H232" s="147">
        <f t="shared" si="19"/>
        <v>15.848484848484848</v>
      </c>
      <c r="I232" s="146">
        <v>355</v>
      </c>
      <c r="J232" s="147">
        <f t="shared" si="19"/>
        <v>-0.36151079136690645</v>
      </c>
      <c r="K232" s="146">
        <v>404</v>
      </c>
      <c r="L232" s="147">
        <f t="shared" si="19"/>
        <v>0.13802816901408455</v>
      </c>
      <c r="M232" s="146">
        <v>569</v>
      </c>
      <c r="N232" s="147">
        <f t="shared" si="20"/>
        <v>0.40841584158415833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120</v>
      </c>
      <c r="F233" s="147" t="str">
        <f t="shared" si="19"/>
        <v>-</v>
      </c>
      <c r="G233" s="146">
        <v>214</v>
      </c>
      <c r="H233" s="147">
        <f t="shared" si="19"/>
        <v>0.78333333333333344</v>
      </c>
      <c r="I233" s="146">
        <v>518</v>
      </c>
      <c r="J233" s="147">
        <f t="shared" si="19"/>
        <v>1.4205607476635516</v>
      </c>
      <c r="K233" s="146">
        <v>597</v>
      </c>
      <c r="L233" s="147">
        <f t="shared" si="19"/>
        <v>0.15250965250965254</v>
      </c>
      <c r="M233" s="146"/>
      <c r="N233" s="147"/>
    </row>
    <row r="234" spans="2:15" x14ac:dyDescent="0.25">
      <c r="B234" s="145" t="s">
        <v>83</v>
      </c>
      <c r="C234" s="146">
        <v>0</v>
      </c>
      <c r="D234" s="147">
        <v>-1</v>
      </c>
      <c r="E234" s="146">
        <v>86</v>
      </c>
      <c r="F234" s="147" t="str">
        <f t="shared" si="19"/>
        <v>-</v>
      </c>
      <c r="G234" s="146">
        <v>248</v>
      </c>
      <c r="H234" s="147">
        <f t="shared" si="19"/>
        <v>1.8837209302325579</v>
      </c>
      <c r="I234" s="146">
        <v>365</v>
      </c>
      <c r="J234" s="147">
        <f t="shared" si="19"/>
        <v>0.47177419354838701</v>
      </c>
      <c r="K234" s="146">
        <v>533</v>
      </c>
      <c r="L234" s="147">
        <f t="shared" si="19"/>
        <v>0.46027397260273983</v>
      </c>
      <c r="M234" s="146"/>
      <c r="N234" s="147"/>
    </row>
    <row r="235" spans="2:15" x14ac:dyDescent="0.25">
      <c r="B235" s="145" t="s">
        <v>85</v>
      </c>
      <c r="C235" s="146">
        <v>0</v>
      </c>
      <c r="D235" s="147">
        <v>-1</v>
      </c>
      <c r="E235" s="146">
        <v>202</v>
      </c>
      <c r="F235" s="147" t="str">
        <f t="shared" si="19"/>
        <v>-</v>
      </c>
      <c r="G235" s="146">
        <v>528</v>
      </c>
      <c r="H235" s="147">
        <f t="shared" si="19"/>
        <v>1.613861386138614</v>
      </c>
      <c r="I235" s="146">
        <v>693</v>
      </c>
      <c r="J235" s="147">
        <f t="shared" si="19"/>
        <v>0.3125</v>
      </c>
      <c r="K235" s="146">
        <v>628</v>
      </c>
      <c r="L235" s="147">
        <f t="shared" si="19"/>
        <v>-9.3795093795093765E-2</v>
      </c>
      <c r="M235" s="146"/>
      <c r="N235" s="147"/>
    </row>
    <row r="236" spans="2:15" x14ac:dyDescent="0.25">
      <c r="B236" s="145" t="s">
        <v>87</v>
      </c>
      <c r="C236" s="146">
        <v>538</v>
      </c>
      <c r="D236" s="147">
        <v>0.41578947368421049</v>
      </c>
      <c r="E236" s="146">
        <v>605</v>
      </c>
      <c r="F236" s="147">
        <f t="shared" si="19"/>
        <v>0.12453531598513012</v>
      </c>
      <c r="G236" s="146">
        <v>262</v>
      </c>
      <c r="H236" s="147">
        <f t="shared" si="19"/>
        <v>-0.56694214876033056</v>
      </c>
      <c r="I236" s="146">
        <v>497</v>
      </c>
      <c r="J236" s="147">
        <f t="shared" si="19"/>
        <v>0.89694656488549618</v>
      </c>
      <c r="K236" s="146">
        <v>486</v>
      </c>
      <c r="L236" s="147">
        <f t="shared" si="19"/>
        <v>-2.2132796780684139E-2</v>
      </c>
      <c r="M236" s="146"/>
      <c r="N236" s="147"/>
    </row>
    <row r="237" spans="2:15" x14ac:dyDescent="0.25">
      <c r="B237" s="145" t="s">
        <v>89</v>
      </c>
      <c r="C237" s="146">
        <v>168</v>
      </c>
      <c r="D237" s="147">
        <v>-0.54959785522788196</v>
      </c>
      <c r="E237" s="146">
        <v>500</v>
      </c>
      <c r="F237" s="147">
        <f t="shared" si="19"/>
        <v>1.9761904761904763</v>
      </c>
      <c r="G237" s="146">
        <v>331</v>
      </c>
      <c r="H237" s="147">
        <f t="shared" si="19"/>
        <v>-0.33799999999999997</v>
      </c>
      <c r="I237" s="146">
        <v>339</v>
      </c>
      <c r="J237" s="147">
        <f t="shared" si="19"/>
        <v>2.4169184290030232E-2</v>
      </c>
      <c r="K237" s="146">
        <v>217</v>
      </c>
      <c r="L237" s="147">
        <f t="shared" si="19"/>
        <v>-0.35988200589970498</v>
      </c>
      <c r="M237" s="146"/>
      <c r="N237" s="147"/>
    </row>
    <row r="238" spans="2:15" x14ac:dyDescent="0.25">
      <c r="B238" s="145" t="s">
        <v>91</v>
      </c>
      <c r="C238" s="146">
        <v>84</v>
      </c>
      <c r="D238" s="147">
        <v>-0.69117647058823528</v>
      </c>
      <c r="E238" s="146">
        <v>408</v>
      </c>
      <c r="F238" s="147">
        <f t="shared" si="19"/>
        <v>3.8571428571428568</v>
      </c>
      <c r="G238" s="146">
        <v>379</v>
      </c>
      <c r="H238" s="147">
        <f t="shared" si="19"/>
        <v>-7.1078431372548989E-2</v>
      </c>
      <c r="I238" s="146">
        <v>638</v>
      </c>
      <c r="J238" s="147">
        <f t="shared" si="19"/>
        <v>0.68337730870712399</v>
      </c>
      <c r="K238" s="146">
        <v>350</v>
      </c>
      <c r="L238" s="147">
        <f t="shared" si="19"/>
        <v>-0.45141065830721006</v>
      </c>
      <c r="M238" s="146"/>
      <c r="N238" s="147"/>
    </row>
    <row r="239" spans="2:15" x14ac:dyDescent="0.25">
      <c r="B239" s="145" t="s">
        <v>93</v>
      </c>
      <c r="C239" s="146">
        <v>72</v>
      </c>
      <c r="D239" s="147">
        <v>-0.77500000000000002</v>
      </c>
      <c r="E239" s="146">
        <v>628</v>
      </c>
      <c r="F239" s="147">
        <f t="shared" si="19"/>
        <v>7.7222222222222214</v>
      </c>
      <c r="G239" s="146">
        <v>412</v>
      </c>
      <c r="H239" s="147">
        <f t="shared" si="19"/>
        <v>-0.3439490445859873</v>
      </c>
      <c r="I239" s="146">
        <v>437</v>
      </c>
      <c r="J239" s="147">
        <f t="shared" si="19"/>
        <v>6.0679611650485521E-2</v>
      </c>
      <c r="K239" s="146">
        <v>424</v>
      </c>
      <c r="L239" s="147">
        <f t="shared" si="19"/>
        <v>-2.9748283752860427E-2</v>
      </c>
      <c r="M239" s="146"/>
      <c r="N239" s="147"/>
    </row>
    <row r="240" spans="2:15" x14ac:dyDescent="0.25">
      <c r="B240" s="145" t="s">
        <v>95</v>
      </c>
      <c r="C240" s="146">
        <v>126</v>
      </c>
      <c r="D240" s="147">
        <v>-0.70833333333333326</v>
      </c>
      <c r="E240" s="146">
        <v>549</v>
      </c>
      <c r="F240" s="147">
        <f t="shared" si="19"/>
        <v>3.3571428571428568</v>
      </c>
      <c r="G240" s="146">
        <v>478</v>
      </c>
      <c r="H240" s="147">
        <f t="shared" si="19"/>
        <v>-0.12932604735883424</v>
      </c>
      <c r="I240" s="146">
        <v>522</v>
      </c>
      <c r="J240" s="147">
        <f t="shared" si="19"/>
        <v>9.2050209205020828E-2</v>
      </c>
      <c r="K240" s="146">
        <v>497</v>
      </c>
      <c r="L240" s="147">
        <f t="shared" si="19"/>
        <v>-4.789272030651337E-2</v>
      </c>
      <c r="M240" s="146"/>
      <c r="N240" s="147"/>
    </row>
    <row r="241" spans="2:15" ht="15.75" x14ac:dyDescent="0.25">
      <c r="B241" s="148" t="s">
        <v>32</v>
      </c>
      <c r="C241" s="149">
        <v>1935</v>
      </c>
      <c r="D241" s="150">
        <v>-0.5420118343195266</v>
      </c>
      <c r="E241" s="149">
        <v>3344</v>
      </c>
      <c r="F241" s="150">
        <f t="shared" si="19"/>
        <v>0.72816537467700249</v>
      </c>
      <c r="G241" s="149">
        <v>4569</v>
      </c>
      <c r="H241" s="150">
        <f t="shared" si="19"/>
        <v>0.36632775119617222</v>
      </c>
      <c r="I241" s="149">
        <v>5490</v>
      </c>
      <c r="J241" s="150">
        <f t="shared" si="19"/>
        <v>0.20157583716349303</v>
      </c>
      <c r="K241" s="149">
        <v>5563</v>
      </c>
      <c r="L241" s="150">
        <f t="shared" si="19"/>
        <v>1.3296903460837894E-2</v>
      </c>
      <c r="M241" s="149">
        <v>1627</v>
      </c>
      <c r="N241" s="150">
        <v>-0.11141452758055703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246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611</v>
      </c>
      <c r="D251" s="147">
        <v>0.45130641330166266</v>
      </c>
      <c r="E251" s="146">
        <v>18</v>
      </c>
      <c r="F251" s="147">
        <f t="shared" ref="F251:L263" si="21">IFERROR(E251/C251-1,"-")</f>
        <v>-0.97054009819967269</v>
      </c>
      <c r="G251" s="146">
        <v>458</v>
      </c>
      <c r="H251" s="147">
        <f t="shared" si="21"/>
        <v>24.444444444444443</v>
      </c>
      <c r="I251" s="146">
        <v>905</v>
      </c>
      <c r="J251" s="147">
        <f t="shared" si="21"/>
        <v>0.97598253275109181</v>
      </c>
      <c r="K251" s="146">
        <v>616</v>
      </c>
      <c r="L251" s="147">
        <f t="shared" si="21"/>
        <v>-0.31933701657458569</v>
      </c>
      <c r="M251" s="146">
        <v>664</v>
      </c>
      <c r="N251" s="147">
        <f t="shared" ref="N251:N254" si="22">IFERROR(M251/K251-1,"-")</f>
        <v>7.7922077922077948E-2</v>
      </c>
    </row>
    <row r="252" spans="2:15" x14ac:dyDescent="0.25">
      <c r="B252" s="145" t="s">
        <v>75</v>
      </c>
      <c r="C252" s="146">
        <v>1068</v>
      </c>
      <c r="D252" s="147">
        <v>1.3116883116883118</v>
      </c>
      <c r="E252" s="146">
        <v>3</v>
      </c>
      <c r="F252" s="147">
        <f t="shared" si="21"/>
        <v>-0.9971910112359551</v>
      </c>
      <c r="G252" s="146">
        <v>444</v>
      </c>
      <c r="H252" s="147">
        <f t="shared" si="21"/>
        <v>147</v>
      </c>
      <c r="I252" s="146">
        <v>665</v>
      </c>
      <c r="J252" s="147">
        <f t="shared" si="21"/>
        <v>0.49774774774774766</v>
      </c>
      <c r="K252" s="146">
        <v>638</v>
      </c>
      <c r="L252" s="147">
        <f t="shared" si="21"/>
        <v>-4.0601503759398527E-2</v>
      </c>
      <c r="M252" s="146">
        <v>582</v>
      </c>
      <c r="N252" s="147">
        <f t="shared" si="22"/>
        <v>-8.7774294670846409E-2</v>
      </c>
    </row>
    <row r="253" spans="2:15" x14ac:dyDescent="0.25">
      <c r="B253" s="145" t="s">
        <v>77</v>
      </c>
      <c r="C253" s="146">
        <v>282</v>
      </c>
      <c r="D253" s="147">
        <v>-0.38961038961038963</v>
      </c>
      <c r="E253" s="146">
        <v>3</v>
      </c>
      <c r="F253" s="147">
        <f t="shared" si="21"/>
        <v>-0.98936170212765961</v>
      </c>
      <c r="G253" s="146">
        <v>515</v>
      </c>
      <c r="H253" s="147">
        <f t="shared" si="21"/>
        <v>170.66666666666666</v>
      </c>
      <c r="I253" s="146">
        <v>457</v>
      </c>
      <c r="J253" s="147">
        <f t="shared" si="21"/>
        <v>-0.11262135922330097</v>
      </c>
      <c r="K253" s="146">
        <v>499</v>
      </c>
      <c r="L253" s="147">
        <f t="shared" si="21"/>
        <v>9.1903719912472592E-2</v>
      </c>
      <c r="M253" s="146">
        <v>650</v>
      </c>
      <c r="N253" s="147">
        <f t="shared" si="22"/>
        <v>0.30260521042084165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0</v>
      </c>
      <c r="F254" s="147" t="str">
        <f t="shared" si="21"/>
        <v>-</v>
      </c>
      <c r="G254" s="146">
        <v>328</v>
      </c>
      <c r="H254" s="147" t="str">
        <f t="shared" si="21"/>
        <v>-</v>
      </c>
      <c r="I254" s="146">
        <v>202</v>
      </c>
      <c r="J254" s="147">
        <f t="shared" si="21"/>
        <v>-0.38414634146341464</v>
      </c>
      <c r="K254" s="146">
        <v>203</v>
      </c>
      <c r="L254" s="147">
        <f t="shared" si="21"/>
        <v>4.9504950495049549E-3</v>
      </c>
      <c r="M254" s="146">
        <v>320</v>
      </c>
      <c r="N254" s="147">
        <f t="shared" si="22"/>
        <v>0.57635467980295574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10</v>
      </c>
      <c r="F255" s="147" t="str">
        <f t="shared" si="21"/>
        <v>-</v>
      </c>
      <c r="G255" s="146">
        <v>22</v>
      </c>
      <c r="H255" s="147">
        <f t="shared" si="21"/>
        <v>1.2000000000000002</v>
      </c>
      <c r="I255" s="146">
        <v>9</v>
      </c>
      <c r="J255" s="147">
        <f t="shared" si="21"/>
        <v>-0.59090909090909083</v>
      </c>
      <c r="K255" s="146">
        <v>22</v>
      </c>
      <c r="L255" s="147">
        <f t="shared" si="21"/>
        <v>1.4444444444444446</v>
      </c>
      <c r="M255" s="146"/>
      <c r="N255" s="147"/>
    </row>
    <row r="256" spans="2:15" x14ac:dyDescent="0.25">
      <c r="B256" s="145" t="s">
        <v>83</v>
      </c>
      <c r="C256" s="146">
        <v>0</v>
      </c>
      <c r="D256" s="147">
        <v>-1</v>
      </c>
      <c r="E256" s="146">
        <v>2</v>
      </c>
      <c r="F256" s="147" t="str">
        <f t="shared" si="21"/>
        <v>-</v>
      </c>
      <c r="G256" s="146">
        <v>23</v>
      </c>
      <c r="H256" s="147">
        <f t="shared" si="21"/>
        <v>10.5</v>
      </c>
      <c r="I256" s="146">
        <v>2</v>
      </c>
      <c r="J256" s="147">
        <f t="shared" si="21"/>
        <v>-0.91304347826086962</v>
      </c>
      <c r="K256" s="146">
        <v>6</v>
      </c>
      <c r="L256" s="147">
        <f t="shared" si="21"/>
        <v>2</v>
      </c>
      <c r="M256" s="146"/>
      <c r="N256" s="147"/>
    </row>
    <row r="257" spans="2:15" x14ac:dyDescent="0.25">
      <c r="B257" s="145" t="s">
        <v>85</v>
      </c>
      <c r="C257" s="146">
        <v>0</v>
      </c>
      <c r="D257" s="147">
        <v>-1</v>
      </c>
      <c r="E257" s="146">
        <v>28</v>
      </c>
      <c r="F257" s="147" t="str">
        <f t="shared" si="21"/>
        <v>-</v>
      </c>
      <c r="G257" s="146">
        <v>80</v>
      </c>
      <c r="H257" s="147">
        <f t="shared" si="21"/>
        <v>1.8571428571428572</v>
      </c>
      <c r="I257" s="146">
        <v>5</v>
      </c>
      <c r="J257" s="147">
        <f t="shared" si="21"/>
        <v>-0.9375</v>
      </c>
      <c r="K257" s="146">
        <v>17</v>
      </c>
      <c r="L257" s="147">
        <f t="shared" si="21"/>
        <v>2.4</v>
      </c>
      <c r="M257" s="146"/>
      <c r="N257" s="147"/>
    </row>
    <row r="258" spans="2:15" x14ac:dyDescent="0.25">
      <c r="B258" s="145" t="s">
        <v>87</v>
      </c>
      <c r="C258" s="146">
        <v>0</v>
      </c>
      <c r="D258" s="147">
        <v>-1</v>
      </c>
      <c r="E258" s="146">
        <v>0</v>
      </c>
      <c r="F258" s="147" t="str">
        <f t="shared" si="21"/>
        <v>-</v>
      </c>
      <c r="G258" s="146">
        <v>7</v>
      </c>
      <c r="H258" s="147" t="str">
        <f t="shared" si="21"/>
        <v>-</v>
      </c>
      <c r="I258" s="146">
        <v>15</v>
      </c>
      <c r="J258" s="147">
        <f t="shared" si="21"/>
        <v>1.1428571428571428</v>
      </c>
      <c r="K258" s="146">
        <v>25</v>
      </c>
      <c r="L258" s="147">
        <f t="shared" si="21"/>
        <v>0.66666666666666674</v>
      </c>
      <c r="M258" s="146"/>
      <c r="N258" s="147"/>
    </row>
    <row r="259" spans="2:15" x14ac:dyDescent="0.25">
      <c r="B259" s="145" t="s">
        <v>89</v>
      </c>
      <c r="C259" s="146">
        <v>2</v>
      </c>
      <c r="D259" s="147">
        <v>-0.77777777777777779</v>
      </c>
      <c r="E259" s="146">
        <v>3</v>
      </c>
      <c r="F259" s="147">
        <f t="shared" si="21"/>
        <v>0.5</v>
      </c>
      <c r="G259" s="146">
        <v>21</v>
      </c>
      <c r="H259" s="147">
        <f t="shared" si="21"/>
        <v>6</v>
      </c>
      <c r="I259" s="146">
        <v>12</v>
      </c>
      <c r="J259" s="147">
        <f t="shared" si="21"/>
        <v>-0.4285714285714286</v>
      </c>
      <c r="K259" s="146">
        <v>10</v>
      </c>
      <c r="L259" s="147">
        <f t="shared" si="21"/>
        <v>-0.16666666666666663</v>
      </c>
      <c r="M259" s="146"/>
      <c r="N259" s="147"/>
    </row>
    <row r="260" spans="2:15" x14ac:dyDescent="0.25">
      <c r="B260" s="145" t="s">
        <v>91</v>
      </c>
      <c r="C260" s="146">
        <v>2</v>
      </c>
      <c r="D260" s="147">
        <v>-0.9920948616600791</v>
      </c>
      <c r="E260" s="146">
        <v>285</v>
      </c>
      <c r="F260" s="147">
        <f t="shared" si="21"/>
        <v>141.5</v>
      </c>
      <c r="G260" s="146">
        <v>86</v>
      </c>
      <c r="H260" s="147">
        <f t="shared" si="21"/>
        <v>-0.69824561403508767</v>
      </c>
      <c r="I260" s="146">
        <v>77</v>
      </c>
      <c r="J260" s="147">
        <f t="shared" si="21"/>
        <v>-0.10465116279069764</v>
      </c>
      <c r="K260" s="146">
        <v>176</v>
      </c>
      <c r="L260" s="147">
        <f t="shared" si="21"/>
        <v>1.2857142857142856</v>
      </c>
      <c r="M260" s="146"/>
      <c r="N260" s="147"/>
    </row>
    <row r="261" spans="2:15" x14ac:dyDescent="0.25">
      <c r="B261" s="145" t="s">
        <v>93</v>
      </c>
      <c r="C261" s="146">
        <v>3</v>
      </c>
      <c r="D261" s="147">
        <v>-0.99009900990099009</v>
      </c>
      <c r="E261" s="146">
        <v>577</v>
      </c>
      <c r="F261" s="147">
        <f t="shared" si="21"/>
        <v>191.33333333333334</v>
      </c>
      <c r="G261" s="146">
        <v>784</v>
      </c>
      <c r="H261" s="147">
        <f t="shared" si="21"/>
        <v>0.35875216637781637</v>
      </c>
      <c r="I261" s="146">
        <v>782</v>
      </c>
      <c r="J261" s="147">
        <f t="shared" si="21"/>
        <v>-2.5510204081632404E-3</v>
      </c>
      <c r="K261" s="146">
        <v>514</v>
      </c>
      <c r="L261" s="147">
        <f t="shared" si="21"/>
        <v>-0.34271099744245526</v>
      </c>
      <c r="M261" s="146"/>
      <c r="N261" s="147"/>
    </row>
    <row r="262" spans="2:15" x14ac:dyDescent="0.25">
      <c r="B262" s="145" t="s">
        <v>95</v>
      </c>
      <c r="C262" s="146">
        <v>6</v>
      </c>
      <c r="D262" s="147">
        <v>-0.98119122257053293</v>
      </c>
      <c r="E262" s="146">
        <v>493</v>
      </c>
      <c r="F262" s="147">
        <f t="shared" si="21"/>
        <v>81.166666666666671</v>
      </c>
      <c r="G262" s="146">
        <v>556</v>
      </c>
      <c r="H262" s="147">
        <f t="shared" si="21"/>
        <v>0.12778904665314395</v>
      </c>
      <c r="I262" s="146">
        <v>560</v>
      </c>
      <c r="J262" s="147">
        <f t="shared" si="21"/>
        <v>7.194244604316502E-3</v>
      </c>
      <c r="K262" s="146">
        <v>676</v>
      </c>
      <c r="L262" s="147">
        <f t="shared" si="21"/>
        <v>0.20714285714285707</v>
      </c>
      <c r="M262" s="146"/>
      <c r="N262" s="147"/>
    </row>
    <row r="263" spans="2:15" ht="15.75" x14ac:dyDescent="0.25">
      <c r="B263" s="148" t="s">
        <v>32</v>
      </c>
      <c r="C263" s="149">
        <v>1979</v>
      </c>
      <c r="D263" s="150">
        <v>-0.18492586490939045</v>
      </c>
      <c r="E263" s="149">
        <v>1422</v>
      </c>
      <c r="F263" s="150">
        <f t="shared" si="21"/>
        <v>-0.28145528044466905</v>
      </c>
      <c r="G263" s="149">
        <v>3324</v>
      </c>
      <c r="H263" s="150">
        <f t="shared" si="21"/>
        <v>1.3375527426160336</v>
      </c>
      <c r="I263" s="149">
        <v>3691</v>
      </c>
      <c r="J263" s="150">
        <f t="shared" si="21"/>
        <v>0.11040914560770165</v>
      </c>
      <c r="K263" s="149">
        <v>3402</v>
      </c>
      <c r="L263" s="150">
        <f t="shared" si="21"/>
        <v>-7.8298564074776533E-2</v>
      </c>
      <c r="M263" s="149">
        <v>2216</v>
      </c>
      <c r="N263" s="150">
        <v>0.13292433537832316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247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1321</v>
      </c>
      <c r="D273" s="147">
        <v>-0.14884020618556704</v>
      </c>
      <c r="E273" s="146">
        <v>8</v>
      </c>
      <c r="F273" s="147">
        <f t="shared" ref="F273:L285" si="23">IFERROR(E273/C273-1,"-")</f>
        <v>-0.99394398183194554</v>
      </c>
      <c r="G273" s="146">
        <v>232</v>
      </c>
      <c r="H273" s="147">
        <f t="shared" si="23"/>
        <v>28</v>
      </c>
      <c r="I273" s="146">
        <v>528</v>
      </c>
      <c r="J273" s="147">
        <f t="shared" si="23"/>
        <v>1.2758620689655173</v>
      </c>
      <c r="K273" s="146">
        <v>491</v>
      </c>
      <c r="L273" s="147">
        <f t="shared" si="23"/>
        <v>-7.0075757575757569E-2</v>
      </c>
      <c r="M273" s="146">
        <v>342</v>
      </c>
      <c r="N273" s="147">
        <f t="shared" ref="N273:N276" si="24">IFERROR(M273/K273-1,"-")</f>
        <v>-0.30346232179226074</v>
      </c>
    </row>
    <row r="274" spans="2:14" x14ac:dyDescent="0.25">
      <c r="B274" s="145" t="s">
        <v>75</v>
      </c>
      <c r="C274" s="146">
        <v>2158</v>
      </c>
      <c r="D274" s="147">
        <v>0.93023255813953498</v>
      </c>
      <c r="E274" s="146">
        <v>11</v>
      </c>
      <c r="F274" s="147">
        <f t="shared" si="23"/>
        <v>-0.99490268767377199</v>
      </c>
      <c r="G274" s="146">
        <v>194</v>
      </c>
      <c r="H274" s="147">
        <f t="shared" si="23"/>
        <v>16.636363636363637</v>
      </c>
      <c r="I274" s="146">
        <v>457</v>
      </c>
      <c r="J274" s="147">
        <f t="shared" si="23"/>
        <v>1.3556701030927836</v>
      </c>
      <c r="K274" s="146">
        <v>407</v>
      </c>
      <c r="L274" s="147">
        <f t="shared" si="23"/>
        <v>-0.10940919037199126</v>
      </c>
      <c r="M274" s="146">
        <v>288</v>
      </c>
      <c r="N274" s="147">
        <f t="shared" si="24"/>
        <v>-0.29238329238329241</v>
      </c>
    </row>
    <row r="275" spans="2:14" x14ac:dyDescent="0.25">
      <c r="B275" s="145" t="s">
        <v>77</v>
      </c>
      <c r="C275" s="146">
        <v>454</v>
      </c>
      <c r="D275" s="147">
        <v>-0.55707317073170737</v>
      </c>
      <c r="E275" s="146">
        <v>15</v>
      </c>
      <c r="F275" s="147">
        <f t="shared" si="23"/>
        <v>-0.96696035242290745</v>
      </c>
      <c r="G275" s="146">
        <v>261</v>
      </c>
      <c r="H275" s="147">
        <f t="shared" si="23"/>
        <v>16.399999999999999</v>
      </c>
      <c r="I275" s="146">
        <v>280</v>
      </c>
      <c r="J275" s="147">
        <f t="shared" si="23"/>
        <v>7.2796934865900331E-2</v>
      </c>
      <c r="K275" s="146">
        <v>446</v>
      </c>
      <c r="L275" s="147">
        <f t="shared" si="23"/>
        <v>0.59285714285714275</v>
      </c>
      <c r="M275" s="146">
        <v>331</v>
      </c>
      <c r="N275" s="147">
        <f t="shared" si="24"/>
        <v>-0.25784753363228696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0</v>
      </c>
      <c r="F276" s="147" t="str">
        <f t="shared" si="23"/>
        <v>-</v>
      </c>
      <c r="G276" s="146">
        <v>187</v>
      </c>
      <c r="H276" s="147" t="str">
        <f t="shared" si="23"/>
        <v>-</v>
      </c>
      <c r="I276" s="146">
        <v>281</v>
      </c>
      <c r="J276" s="147">
        <f t="shared" si="23"/>
        <v>0.50267379679144386</v>
      </c>
      <c r="K276" s="146">
        <v>96</v>
      </c>
      <c r="L276" s="147">
        <f t="shared" si="23"/>
        <v>-0.65836298932384341</v>
      </c>
      <c r="M276" s="146">
        <v>95</v>
      </c>
      <c r="N276" s="147">
        <f t="shared" si="24"/>
        <v>-1.041666666666663E-2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3</v>
      </c>
      <c r="F277" s="147" t="str">
        <f t="shared" si="23"/>
        <v>-</v>
      </c>
      <c r="G277" s="146">
        <v>2</v>
      </c>
      <c r="H277" s="147">
        <f t="shared" si="23"/>
        <v>-0.33333333333333337</v>
      </c>
      <c r="I277" s="146">
        <v>28</v>
      </c>
      <c r="J277" s="147">
        <f t="shared" si="23"/>
        <v>13</v>
      </c>
      <c r="K277" s="146">
        <v>14</v>
      </c>
      <c r="L277" s="147">
        <f t="shared" si="23"/>
        <v>-0.5</v>
      </c>
      <c r="M277" s="146"/>
      <c r="N277" s="147"/>
    </row>
    <row r="278" spans="2:14" x14ac:dyDescent="0.25">
      <c r="B278" s="145" t="s">
        <v>83</v>
      </c>
      <c r="C278" s="146">
        <v>0</v>
      </c>
      <c r="D278" s="147">
        <v>-1</v>
      </c>
      <c r="E278" s="146">
        <v>4</v>
      </c>
      <c r="F278" s="147" t="str">
        <f t="shared" si="23"/>
        <v>-</v>
      </c>
      <c r="G278" s="146">
        <v>12</v>
      </c>
      <c r="H278" s="147">
        <f t="shared" si="23"/>
        <v>2</v>
      </c>
      <c r="I278" s="146">
        <v>11</v>
      </c>
      <c r="J278" s="147">
        <f t="shared" si="23"/>
        <v>-8.333333333333337E-2</v>
      </c>
      <c r="K278" s="146">
        <v>5</v>
      </c>
      <c r="L278" s="147">
        <f t="shared" si="23"/>
        <v>-0.54545454545454541</v>
      </c>
      <c r="M278" s="146"/>
      <c r="N278" s="147"/>
    </row>
    <row r="279" spans="2:14" x14ac:dyDescent="0.25">
      <c r="B279" s="145" t="s">
        <v>85</v>
      </c>
      <c r="C279" s="146">
        <v>0</v>
      </c>
      <c r="D279" s="147">
        <v>-1</v>
      </c>
      <c r="E279" s="146">
        <v>12</v>
      </c>
      <c r="F279" s="147" t="str">
        <f t="shared" si="23"/>
        <v>-</v>
      </c>
      <c r="G279" s="146">
        <v>29</v>
      </c>
      <c r="H279" s="147">
        <f t="shared" si="23"/>
        <v>1.4166666666666665</v>
      </c>
      <c r="I279" s="146">
        <v>13</v>
      </c>
      <c r="J279" s="147">
        <f t="shared" si="23"/>
        <v>-0.55172413793103448</v>
      </c>
      <c r="K279" s="146">
        <v>25</v>
      </c>
      <c r="L279" s="147">
        <f t="shared" si="23"/>
        <v>0.92307692307692313</v>
      </c>
      <c r="M279" s="146"/>
      <c r="N279" s="147"/>
    </row>
    <row r="280" spans="2:14" x14ac:dyDescent="0.25">
      <c r="B280" s="145" t="s">
        <v>87</v>
      </c>
      <c r="C280" s="146">
        <v>3</v>
      </c>
      <c r="D280" s="147">
        <v>-0.76923076923076916</v>
      </c>
      <c r="E280" s="146">
        <v>0</v>
      </c>
      <c r="F280" s="147">
        <f t="shared" si="23"/>
        <v>-1</v>
      </c>
      <c r="G280" s="146">
        <v>9</v>
      </c>
      <c r="H280" s="147" t="str">
        <f t="shared" si="23"/>
        <v>-</v>
      </c>
      <c r="I280" s="146">
        <v>32</v>
      </c>
      <c r="J280" s="147">
        <f t="shared" si="23"/>
        <v>2.5555555555555554</v>
      </c>
      <c r="K280" s="146">
        <v>3</v>
      </c>
      <c r="L280" s="147">
        <f t="shared" si="23"/>
        <v>-0.90625</v>
      </c>
      <c r="M280" s="146"/>
      <c r="N280" s="147"/>
    </row>
    <row r="281" spans="2:14" x14ac:dyDescent="0.25">
      <c r="B281" s="145" t="s">
        <v>89</v>
      </c>
      <c r="C281" s="146">
        <v>0</v>
      </c>
      <c r="D281" s="147">
        <v>-1</v>
      </c>
      <c r="E281" s="146">
        <v>0</v>
      </c>
      <c r="F281" s="147" t="str">
        <f t="shared" si="23"/>
        <v>-</v>
      </c>
      <c r="G281" s="146">
        <v>0</v>
      </c>
      <c r="H281" s="147" t="str">
        <f t="shared" si="23"/>
        <v>-</v>
      </c>
      <c r="I281" s="146">
        <v>11</v>
      </c>
      <c r="J281" s="147" t="str">
        <f t="shared" si="23"/>
        <v>-</v>
      </c>
      <c r="K281" s="146">
        <v>12</v>
      </c>
      <c r="L281" s="147">
        <f t="shared" si="23"/>
        <v>9.0909090909090828E-2</v>
      </c>
      <c r="M281" s="146"/>
      <c r="N281" s="147"/>
    </row>
    <row r="282" spans="2:14" x14ac:dyDescent="0.25">
      <c r="B282" s="145" t="s">
        <v>91</v>
      </c>
      <c r="C282" s="146">
        <v>57</v>
      </c>
      <c r="D282" s="147">
        <v>-0.80412371134020622</v>
      </c>
      <c r="E282" s="146">
        <v>142</v>
      </c>
      <c r="F282" s="147">
        <f t="shared" si="23"/>
        <v>1.4912280701754388</v>
      </c>
      <c r="G282" s="146">
        <v>151</v>
      </c>
      <c r="H282" s="147">
        <f t="shared" si="23"/>
        <v>6.3380281690140761E-2</v>
      </c>
      <c r="I282" s="146">
        <v>132</v>
      </c>
      <c r="J282" s="147">
        <f t="shared" si="23"/>
        <v>-0.1258278145695364</v>
      </c>
      <c r="K282" s="146">
        <v>229</v>
      </c>
      <c r="L282" s="147">
        <f t="shared" si="23"/>
        <v>0.73484848484848486</v>
      </c>
      <c r="M282" s="146"/>
      <c r="N282" s="147"/>
    </row>
    <row r="283" spans="2:14" x14ac:dyDescent="0.25">
      <c r="B283" s="145" t="s">
        <v>93</v>
      </c>
      <c r="C283" s="146">
        <v>35</v>
      </c>
      <c r="D283" s="147">
        <v>-0.95436766623207303</v>
      </c>
      <c r="E283" s="146">
        <v>377</v>
      </c>
      <c r="F283" s="147">
        <f t="shared" si="23"/>
        <v>9.7714285714285722</v>
      </c>
      <c r="G283" s="146">
        <v>417</v>
      </c>
      <c r="H283" s="147">
        <f t="shared" si="23"/>
        <v>0.10610079575596809</v>
      </c>
      <c r="I283" s="146">
        <v>543</v>
      </c>
      <c r="J283" s="147">
        <f t="shared" si="23"/>
        <v>0.30215827338129486</v>
      </c>
      <c r="K283" s="146">
        <v>519</v>
      </c>
      <c r="L283" s="147">
        <f t="shared" si="23"/>
        <v>-4.4198895027624308E-2</v>
      </c>
      <c r="M283" s="146"/>
      <c r="N283" s="147"/>
    </row>
    <row r="284" spans="2:14" x14ac:dyDescent="0.25">
      <c r="B284" s="145" t="s">
        <v>95</v>
      </c>
      <c r="C284" s="146">
        <v>12</v>
      </c>
      <c r="D284" s="147">
        <v>-0.98669623059866962</v>
      </c>
      <c r="E284" s="146">
        <v>375</v>
      </c>
      <c r="F284" s="147">
        <f t="shared" si="23"/>
        <v>30.25</v>
      </c>
      <c r="G284" s="146">
        <v>585</v>
      </c>
      <c r="H284" s="147">
        <f t="shared" si="23"/>
        <v>0.56000000000000005</v>
      </c>
      <c r="I284" s="146">
        <v>569</v>
      </c>
      <c r="J284" s="147">
        <f t="shared" si="23"/>
        <v>-2.7350427350427364E-2</v>
      </c>
      <c r="K284" s="146">
        <v>484</v>
      </c>
      <c r="L284" s="147">
        <f t="shared" si="23"/>
        <v>-0.14938488576449915</v>
      </c>
      <c r="M284" s="146"/>
      <c r="N284" s="147"/>
    </row>
    <row r="285" spans="2:14" ht="15.75" x14ac:dyDescent="0.25">
      <c r="B285" s="148" t="s">
        <v>32</v>
      </c>
      <c r="C285" s="149">
        <v>4050</v>
      </c>
      <c r="D285" s="150">
        <v>-0.34897926378395761</v>
      </c>
      <c r="E285" s="149">
        <v>947</v>
      </c>
      <c r="F285" s="150">
        <f t="shared" si="23"/>
        <v>-0.76617283950617288</v>
      </c>
      <c r="G285" s="149">
        <v>2079</v>
      </c>
      <c r="H285" s="150">
        <f t="shared" si="23"/>
        <v>1.1953537486800423</v>
      </c>
      <c r="I285" s="149">
        <v>2885</v>
      </c>
      <c r="J285" s="150">
        <f t="shared" si="23"/>
        <v>0.38768638768638763</v>
      </c>
      <c r="K285" s="149">
        <v>2731</v>
      </c>
      <c r="L285" s="150">
        <f t="shared" si="23"/>
        <v>-5.3379549393414161E-2</v>
      </c>
      <c r="M285" s="149">
        <v>1056</v>
      </c>
      <c r="N285" s="150">
        <v>-0.26666666666666672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8F19B-BE0F-46D6-95D3-AB16A1593DF3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248</v>
      </c>
      <c r="N8" s="144" t="s">
        <v>71</v>
      </c>
      <c r="O8" s="143" t="s">
        <v>249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20994</v>
      </c>
      <c r="D9" s="146">
        <v>19740</v>
      </c>
      <c r="E9" s="147">
        <f t="shared" ref="E9:E21" si="0">D9/C9-1</f>
        <v>-5.9731351814804268E-2</v>
      </c>
      <c r="F9" s="146">
        <v>21031</v>
      </c>
      <c r="G9" s="147">
        <f>F9/D9-1</f>
        <v>6.5400202634245286E-2</v>
      </c>
      <c r="H9" s="146">
        <v>6223</v>
      </c>
      <c r="I9" s="147">
        <f>IFERROR(H9/F9-1,"-")</f>
        <v>-0.70410346631163523</v>
      </c>
      <c r="J9" s="146">
        <v>15598</v>
      </c>
      <c r="K9" s="147">
        <f>IFERROR(J9/H9-1,"-")</f>
        <v>1.5065081150570463</v>
      </c>
      <c r="L9" s="146">
        <v>22490</v>
      </c>
      <c r="M9" s="147">
        <f t="shared" ref="M9:M21" si="1">IFERROR(L9/J9-1,"-")</f>
        <v>0.44185151942556744</v>
      </c>
      <c r="N9" s="146">
        <v>22650</v>
      </c>
      <c r="O9" s="147">
        <f>IFERROR(N9/L9-1,"-")</f>
        <v>7.1142730102267127E-3</v>
      </c>
      <c r="P9" s="146">
        <v>22528</v>
      </c>
      <c r="Q9" s="147">
        <f t="shared" ref="Q9:Q20" si="2">IFERROR(P9/N9-1,"-")</f>
        <v>-5.3863134657836653E-3</v>
      </c>
    </row>
    <row r="10" spans="1:18" x14ac:dyDescent="0.25">
      <c r="A10" s="1" t="s">
        <v>74</v>
      </c>
      <c r="B10" s="145" t="s">
        <v>75</v>
      </c>
      <c r="C10" s="146">
        <v>21076</v>
      </c>
      <c r="D10" s="146">
        <v>19223</v>
      </c>
      <c r="E10" s="147">
        <f t="shared" si="0"/>
        <v>-8.7919908901119781E-2</v>
      </c>
      <c r="F10" s="146">
        <v>22403</v>
      </c>
      <c r="G10" s="147">
        <f t="shared" ref="G10:G20" si="3">F10/D10-1</f>
        <v>0.16542683244030587</v>
      </c>
      <c r="H10" s="146">
        <v>5135</v>
      </c>
      <c r="I10" s="147">
        <f t="shared" ref="I10:I21" si="4">IFERROR(H10/F10-1,"-")</f>
        <v>-0.7707896263893228</v>
      </c>
      <c r="J10" s="146">
        <v>21666</v>
      </c>
      <c r="K10" s="147">
        <f t="shared" ref="K10:K21" si="5">IFERROR(J10/H10-1,"-")</f>
        <v>3.2192794547224928</v>
      </c>
      <c r="L10" s="146">
        <v>23086</v>
      </c>
      <c r="M10" s="147">
        <f t="shared" si="1"/>
        <v>6.5540478168559124E-2</v>
      </c>
      <c r="N10" s="146">
        <v>23921</v>
      </c>
      <c r="O10" s="147">
        <f t="shared" ref="O10:O21" si="6">IFERROR(N10/L10-1,"-")</f>
        <v>3.6169106817985019E-2</v>
      </c>
      <c r="P10" s="146">
        <v>23285</v>
      </c>
      <c r="Q10" s="147">
        <f t="shared" si="2"/>
        <v>-2.6587517244262338E-2</v>
      </c>
    </row>
    <row r="11" spans="1:18" x14ac:dyDescent="0.25">
      <c r="A11" s="1" t="s">
        <v>76</v>
      </c>
      <c r="B11" s="145" t="s">
        <v>77</v>
      </c>
      <c r="C11" s="146">
        <v>24045</v>
      </c>
      <c r="D11" s="146">
        <v>21973</v>
      </c>
      <c r="E11" s="147">
        <f t="shared" si="0"/>
        <v>-8.6171761280931625E-2</v>
      </c>
      <c r="F11" s="146">
        <v>8865</v>
      </c>
      <c r="G11" s="147">
        <f t="shared" si="3"/>
        <v>-0.59655031174623407</v>
      </c>
      <c r="H11" s="146">
        <v>5413</v>
      </c>
      <c r="I11" s="147">
        <f t="shared" si="4"/>
        <v>-0.38939650310208684</v>
      </c>
      <c r="J11" s="146">
        <v>22231</v>
      </c>
      <c r="K11" s="147">
        <f t="shared" si="5"/>
        <v>3.1069647145760211</v>
      </c>
      <c r="L11" s="146">
        <v>21689</v>
      </c>
      <c r="M11" s="147">
        <f t="shared" si="1"/>
        <v>-2.4380369753947195E-2</v>
      </c>
      <c r="N11" s="146">
        <v>27356</v>
      </c>
      <c r="O11" s="147">
        <f t="shared" si="6"/>
        <v>0.26128452210798092</v>
      </c>
      <c r="P11" s="146">
        <v>24054</v>
      </c>
      <c r="Q11" s="147">
        <f t="shared" si="2"/>
        <v>-0.12070478140078955</v>
      </c>
    </row>
    <row r="12" spans="1:18" x14ac:dyDescent="0.25">
      <c r="A12" s="1" t="s">
        <v>78</v>
      </c>
      <c r="B12" s="145" t="s">
        <v>79</v>
      </c>
      <c r="C12" s="146">
        <v>19710</v>
      </c>
      <c r="D12" s="146">
        <v>20119</v>
      </c>
      <c r="E12" s="147">
        <f t="shared" si="0"/>
        <v>2.0750887874175561E-2</v>
      </c>
      <c r="F12" s="146">
        <v>0</v>
      </c>
      <c r="G12" s="147">
        <f t="shared" si="3"/>
        <v>-1</v>
      </c>
      <c r="H12" s="146">
        <v>6463</v>
      </c>
      <c r="I12" s="147" t="str">
        <f t="shared" si="4"/>
        <v>-</v>
      </c>
      <c r="J12" s="146">
        <v>23894</v>
      </c>
      <c r="K12" s="147">
        <f t="shared" si="5"/>
        <v>2.6970447160761255</v>
      </c>
      <c r="L12" s="146">
        <v>23484</v>
      </c>
      <c r="M12" s="147">
        <f t="shared" si="1"/>
        <v>-1.715911944421189E-2</v>
      </c>
      <c r="N12" s="146">
        <v>22205</v>
      </c>
      <c r="O12" s="147">
        <f t="shared" si="6"/>
        <v>-5.4462612842786529E-2</v>
      </c>
      <c r="P12" s="146">
        <v>23503</v>
      </c>
      <c r="Q12" s="147">
        <f t="shared" si="2"/>
        <v>5.845530285971634E-2</v>
      </c>
    </row>
    <row r="13" spans="1:18" x14ac:dyDescent="0.25">
      <c r="A13" s="1" t="s">
        <v>80</v>
      </c>
      <c r="B13" s="145" t="s">
        <v>81</v>
      </c>
      <c r="C13" s="146">
        <v>22493</v>
      </c>
      <c r="D13" s="146">
        <v>14799</v>
      </c>
      <c r="E13" s="147">
        <f t="shared" si="0"/>
        <v>-0.34206197483661582</v>
      </c>
      <c r="F13" s="146">
        <v>0</v>
      </c>
      <c r="G13" s="147">
        <f t="shared" si="3"/>
        <v>-1</v>
      </c>
      <c r="H13" s="146">
        <v>6823</v>
      </c>
      <c r="I13" s="147" t="str">
        <f t="shared" si="4"/>
        <v>-</v>
      </c>
      <c r="J13" s="146">
        <v>20251</v>
      </c>
      <c r="K13" s="147">
        <f t="shared" si="5"/>
        <v>1.9680492452000586</v>
      </c>
      <c r="L13" s="146">
        <v>21547</v>
      </c>
      <c r="M13" s="147">
        <f t="shared" si="1"/>
        <v>6.3996839662238791E-2</v>
      </c>
      <c r="N13" s="146">
        <v>23449</v>
      </c>
      <c r="O13" s="147">
        <f t="shared" si="6"/>
        <v>8.8272149255116616E-2</v>
      </c>
      <c r="P13" s="146" t="s">
        <v>250</v>
      </c>
      <c r="Q13" s="147" t="str">
        <f t="shared" si="2"/>
        <v>-</v>
      </c>
    </row>
    <row r="14" spans="1:18" x14ac:dyDescent="0.25">
      <c r="A14" s="1" t="s">
        <v>82</v>
      </c>
      <c r="B14" s="145" t="s">
        <v>83</v>
      </c>
      <c r="C14" s="146">
        <v>24346</v>
      </c>
      <c r="D14" s="146">
        <v>19316</v>
      </c>
      <c r="E14" s="147">
        <f t="shared" si="0"/>
        <v>-0.20660478107286617</v>
      </c>
      <c r="F14" s="146">
        <v>0</v>
      </c>
      <c r="G14" s="147">
        <f t="shared" si="3"/>
        <v>-1</v>
      </c>
      <c r="H14" s="146">
        <v>3802</v>
      </c>
      <c r="I14" s="147" t="str">
        <f t="shared" si="4"/>
        <v>-</v>
      </c>
      <c r="J14" s="146">
        <v>18886</v>
      </c>
      <c r="K14" s="147">
        <f t="shared" si="5"/>
        <v>3.9673855865334033</v>
      </c>
      <c r="L14" s="146">
        <v>21065</v>
      </c>
      <c r="M14" s="147">
        <f t="shared" si="1"/>
        <v>0.11537646934237</v>
      </c>
      <c r="N14" s="146">
        <v>22841</v>
      </c>
      <c r="O14" s="147">
        <f t="shared" si="6"/>
        <v>8.4310467600284822E-2</v>
      </c>
      <c r="P14" s="146" t="s">
        <v>250</v>
      </c>
      <c r="Q14" s="147" t="str">
        <f t="shared" si="2"/>
        <v>-</v>
      </c>
    </row>
    <row r="15" spans="1:18" x14ac:dyDescent="0.25">
      <c r="A15" s="1" t="s">
        <v>84</v>
      </c>
      <c r="B15" s="145" t="s">
        <v>85</v>
      </c>
      <c r="C15" s="146">
        <v>24909</v>
      </c>
      <c r="D15" s="146">
        <v>24858</v>
      </c>
      <c r="E15" s="147">
        <f t="shared" si="0"/>
        <v>-2.0474527279296106E-3</v>
      </c>
      <c r="F15" s="146">
        <v>0</v>
      </c>
      <c r="G15" s="147">
        <f t="shared" si="3"/>
        <v>-1</v>
      </c>
      <c r="H15" s="146">
        <v>10219</v>
      </c>
      <c r="I15" s="147" t="str">
        <f t="shared" si="4"/>
        <v>-</v>
      </c>
      <c r="J15" s="146">
        <v>23111</v>
      </c>
      <c r="K15" s="147">
        <f t="shared" si="5"/>
        <v>1.2615715823466092</v>
      </c>
      <c r="L15" s="146">
        <v>24276</v>
      </c>
      <c r="M15" s="147">
        <f t="shared" si="1"/>
        <v>5.040889619661626E-2</v>
      </c>
      <c r="N15" s="146">
        <v>24893</v>
      </c>
      <c r="O15" s="147">
        <f t="shared" si="6"/>
        <v>2.5416048772450184E-2</v>
      </c>
      <c r="P15" s="146" t="s">
        <v>250</v>
      </c>
      <c r="Q15" s="147" t="str">
        <f t="shared" si="2"/>
        <v>-</v>
      </c>
    </row>
    <row r="16" spans="1:18" x14ac:dyDescent="0.25">
      <c r="A16" s="1" t="s">
        <v>86</v>
      </c>
      <c r="B16" s="145" t="s">
        <v>87</v>
      </c>
      <c r="C16" s="146">
        <v>26522</v>
      </c>
      <c r="D16" s="146">
        <v>24709</v>
      </c>
      <c r="E16" s="147">
        <f t="shared" si="0"/>
        <v>-6.8358344016288375E-2</v>
      </c>
      <c r="F16" s="146">
        <v>13295</v>
      </c>
      <c r="G16" s="147">
        <f t="shared" si="3"/>
        <v>-0.46193694605204583</v>
      </c>
      <c r="H16" s="146">
        <v>18239</v>
      </c>
      <c r="I16" s="147">
        <f t="shared" si="4"/>
        <v>0.37186912373072589</v>
      </c>
      <c r="J16" s="146">
        <v>24659</v>
      </c>
      <c r="K16" s="147">
        <f t="shared" si="5"/>
        <v>0.35199298207138541</v>
      </c>
      <c r="L16" s="146">
        <v>25495</v>
      </c>
      <c r="M16" s="147">
        <f t="shared" si="1"/>
        <v>3.3902429133379375E-2</v>
      </c>
      <c r="N16" s="146">
        <v>25319</v>
      </c>
      <c r="O16" s="147">
        <f t="shared" si="6"/>
        <v>-6.9033143753677306E-3</v>
      </c>
      <c r="P16" s="146" t="s">
        <v>250</v>
      </c>
      <c r="Q16" s="147" t="str">
        <f t="shared" si="2"/>
        <v>-</v>
      </c>
    </row>
    <row r="17" spans="1:17" x14ac:dyDescent="0.25">
      <c r="A17" s="1" t="s">
        <v>88</v>
      </c>
      <c r="B17" s="145" t="s">
        <v>89</v>
      </c>
      <c r="C17" s="146">
        <v>23824</v>
      </c>
      <c r="D17" s="146">
        <v>22149</v>
      </c>
      <c r="E17" s="147">
        <f t="shared" si="0"/>
        <v>-7.0307253190060481E-2</v>
      </c>
      <c r="F17" s="146">
        <v>5725</v>
      </c>
      <c r="G17" s="147">
        <f t="shared" si="3"/>
        <v>-0.74152331933721616</v>
      </c>
      <c r="H17" s="146">
        <v>15267</v>
      </c>
      <c r="I17" s="147">
        <f t="shared" si="4"/>
        <v>1.6667248908296943</v>
      </c>
      <c r="J17" s="146">
        <v>20130</v>
      </c>
      <c r="K17" s="147">
        <f t="shared" si="5"/>
        <v>0.31853016309687554</v>
      </c>
      <c r="L17" s="146">
        <v>22106</v>
      </c>
      <c r="M17" s="147">
        <f t="shared" si="1"/>
        <v>9.8161947342275235E-2</v>
      </c>
      <c r="N17" s="146">
        <v>21182</v>
      </c>
      <c r="O17" s="147">
        <f t="shared" si="6"/>
        <v>-4.1798606713109532E-2</v>
      </c>
      <c r="P17" s="146" t="s">
        <v>250</v>
      </c>
      <c r="Q17" s="147" t="str">
        <f t="shared" si="2"/>
        <v>-</v>
      </c>
    </row>
    <row r="18" spans="1:17" x14ac:dyDescent="0.25">
      <c r="A18" s="1" t="s">
        <v>90</v>
      </c>
      <c r="B18" s="145" t="s">
        <v>91</v>
      </c>
      <c r="C18" s="146">
        <v>23201</v>
      </c>
      <c r="D18" s="146">
        <v>22803</v>
      </c>
      <c r="E18" s="147">
        <f t="shared" si="0"/>
        <v>-1.7154432998577662E-2</v>
      </c>
      <c r="F18" s="146">
        <v>6665</v>
      </c>
      <c r="G18" s="147">
        <f t="shared" si="3"/>
        <v>-0.70771389729421563</v>
      </c>
      <c r="H18" s="146">
        <v>23140</v>
      </c>
      <c r="I18" s="147">
        <f t="shared" si="4"/>
        <v>2.471867966991748</v>
      </c>
      <c r="J18" s="146">
        <v>22327</v>
      </c>
      <c r="K18" s="147">
        <f t="shared" si="5"/>
        <v>-3.5133967156439017E-2</v>
      </c>
      <c r="L18" s="146">
        <v>25007</v>
      </c>
      <c r="M18" s="147">
        <f t="shared" si="1"/>
        <v>0.12003403950373981</v>
      </c>
      <c r="N18" s="146">
        <v>27341</v>
      </c>
      <c r="O18" s="147">
        <f t="shared" si="6"/>
        <v>9.3333866517375075E-2</v>
      </c>
      <c r="P18" s="146" t="s">
        <v>250</v>
      </c>
      <c r="Q18" s="147" t="str">
        <f t="shared" si="2"/>
        <v>-</v>
      </c>
    </row>
    <row r="19" spans="1:17" x14ac:dyDescent="0.25">
      <c r="A19" s="1" t="s">
        <v>92</v>
      </c>
      <c r="B19" s="145" t="s">
        <v>93</v>
      </c>
      <c r="C19" s="146">
        <v>19829</v>
      </c>
      <c r="D19" s="146">
        <v>19561</v>
      </c>
      <c r="E19" s="147">
        <f t="shared" si="0"/>
        <v>-1.3515558021080287E-2</v>
      </c>
      <c r="F19" s="146">
        <v>4928</v>
      </c>
      <c r="G19" s="147">
        <f t="shared" si="3"/>
        <v>-0.74807013956341706</v>
      </c>
      <c r="H19" s="146">
        <v>19838</v>
      </c>
      <c r="I19" s="147">
        <f t="shared" si="4"/>
        <v>3.0255681818181817</v>
      </c>
      <c r="J19" s="146">
        <v>21079</v>
      </c>
      <c r="K19" s="147">
        <f t="shared" si="5"/>
        <v>6.2556709345700234E-2</v>
      </c>
      <c r="L19" s="146">
        <v>24207</v>
      </c>
      <c r="M19" s="147">
        <f t="shared" si="1"/>
        <v>0.14839413634422893</v>
      </c>
      <c r="N19" s="146">
        <v>23363</v>
      </c>
      <c r="O19" s="147">
        <f t="shared" si="6"/>
        <v>-3.4865947866319691E-2</v>
      </c>
      <c r="P19" s="146" t="s">
        <v>250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21479</v>
      </c>
      <c r="D20" s="146">
        <v>20974</v>
      </c>
      <c r="E20" s="147">
        <f t="shared" si="0"/>
        <v>-2.3511336654406634E-2</v>
      </c>
      <c r="F20" s="146">
        <v>6261</v>
      </c>
      <c r="G20" s="147">
        <f t="shared" si="3"/>
        <v>-0.70148755602174118</v>
      </c>
      <c r="H20" s="146">
        <v>19784</v>
      </c>
      <c r="I20" s="147">
        <f t="shared" si="4"/>
        <v>2.1598786136399934</v>
      </c>
      <c r="J20" s="146">
        <v>23285</v>
      </c>
      <c r="K20" s="147">
        <f t="shared" si="5"/>
        <v>0.17696118075212297</v>
      </c>
      <c r="L20" s="146">
        <v>24142</v>
      </c>
      <c r="M20" s="147">
        <f t="shared" si="1"/>
        <v>3.6804809963495888E-2</v>
      </c>
      <c r="N20" s="146">
        <v>23290</v>
      </c>
      <c r="O20" s="147">
        <f t="shared" si="6"/>
        <v>-3.5291193770193074E-2</v>
      </c>
      <c r="P20" s="146" t="s">
        <v>250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272428</v>
      </c>
      <c r="D21" s="149">
        <v>250224</v>
      </c>
      <c r="E21" s="150">
        <f t="shared" si="0"/>
        <v>-8.1504103836609998E-2</v>
      </c>
      <c r="F21" s="149">
        <v>96681</v>
      </c>
      <c r="G21" s="150">
        <f>F21/D21-1</f>
        <v>-0.61362219451371569</v>
      </c>
      <c r="H21" s="149">
        <v>140346</v>
      </c>
      <c r="I21" s="150">
        <f t="shared" si="4"/>
        <v>0.45163992925186958</v>
      </c>
      <c r="J21" s="149">
        <v>257117</v>
      </c>
      <c r="K21" s="150">
        <f t="shared" si="5"/>
        <v>0.83202228777450027</v>
      </c>
      <c r="L21" s="149">
        <v>278594</v>
      </c>
      <c r="M21" s="150">
        <f t="shared" si="1"/>
        <v>8.3530066078866927E-2</v>
      </c>
      <c r="N21" s="149">
        <v>287810</v>
      </c>
      <c r="O21" s="150">
        <f t="shared" si="6"/>
        <v>3.3080396562739978E-2</v>
      </c>
      <c r="P21" s="149">
        <v>93370</v>
      </c>
      <c r="Q21" s="150">
        <v>-2.8731327757666514E-2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C2B76B3-4063-4C21-ABA7-81D5530F9C7D}"/>
</file>

<file path=customXml/itemProps2.xml><?xml version="1.0" encoding="utf-8"?>
<ds:datastoreItem xmlns:ds="http://schemas.openxmlformats.org/officeDocument/2006/customXml" ds:itemID="{76DA8BAD-96E9-4BCE-9843-76301706AF6B}"/>
</file>

<file path=customXml/itemProps3.xml><?xml version="1.0" encoding="utf-8"?>
<ds:datastoreItem xmlns:ds="http://schemas.openxmlformats.org/officeDocument/2006/customXml" ds:itemID="{3C5C1F8B-68E7-47E6-BFD1-38E08380DF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2025-05-27T08:02:13Z</dcterms:created>
  <dcterms:modified xsi:type="dcterms:W3CDTF">2025-05-27T08:38:52Z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