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6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3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5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5.xml" ContentType="application/vnd.openxmlformats-officedocument.drawingml.chart+xml"/>
  <Override PartName="/xl/drawings/drawing104.xml" ContentType="application/vnd.openxmlformats-officedocument.drawingml.chartshapes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05.xml" ContentType="application/vnd.openxmlformats-officedocument.drawingml.chartshapes+xml"/>
  <Override PartName="/xl/charts/chart67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68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08.xml" ContentType="application/vnd.openxmlformats-officedocument.drawingml.chartshapes+xml"/>
  <Override PartName="/xl/charts/chart69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charts/chart70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11.xml" ContentType="application/vnd.openxmlformats-officedocument.drawingml.chartshapes+xml"/>
  <Override PartName="/xl/charts/chart71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4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7.xml" ContentType="application/vnd.openxmlformats-officedocument.drawingml.chartshapes+xml"/>
  <Override PartName="/xl/charts/chart75.xml" ContentType="application/vnd.openxmlformats-officedocument.drawingml.chart+xml"/>
  <Override PartName="/xl/theme/themeOverride66.xml" ContentType="application/vnd.openxmlformats-officedocument.themeOverride+xml"/>
  <Override PartName="/xl/drawings/drawing118.xml" ContentType="application/vnd.openxmlformats-officedocument.drawingml.chartshapes+xml"/>
  <Override PartName="/xl/charts/chart7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21.xml" ContentType="application/vnd.openxmlformats-officedocument.drawingml.chartshapes+xml"/>
  <Override PartName="/xl/charts/chart78.xml" ContentType="application/vnd.openxmlformats-officedocument.drawingml.chart+xml"/>
  <Override PartName="/xl/theme/themeOverride67.xml" ContentType="application/vnd.openxmlformats-officedocument.themeOverride+xml"/>
  <Override PartName="/xl/drawings/drawing122.xml" ContentType="application/vnd.openxmlformats-officedocument.drawingml.chartshapes+xml"/>
  <Override PartName="/xl/charts/chart79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80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5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26.xml" ContentType="application/vnd.openxmlformats-officedocument.drawingml.chartshapes+xml"/>
  <Override PartName="/xl/charts/chart82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3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69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4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70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5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1.xml" ContentType="application/vnd.openxmlformats-officedocument.themeOverride+xml"/>
  <Override PartName="/xl/drawings/drawing13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abril/"/>
    </mc:Choice>
  </mc:AlternateContent>
  <xr:revisionPtr revIDLastSave="21" documentId="8_{800B9EDC-2724-4ED5-8946-D8F59E766CB0}" xr6:coauthVersionLast="47" xr6:coauthVersionMax="47" xr10:uidLastSave="{B3801AF1-6476-4874-A28D-CEB045BB2879}"/>
  <bookViews>
    <workbookView xWindow="-120" yWindow="-120" windowWidth="29040" windowHeight="15720" xr2:uid="{71343841-23E5-4600-80FD-894633A7A3AE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9" r:id="rId8"/>
    <sheet name="Viajeros entr evol mensu TF15-2" sheetId="9" r:id="rId9"/>
    <sheet name="Viajeros entr evol mensu TF cat" sheetId="51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52" r:id="rId24"/>
    <sheet name="Pernocta evol mensu TF cat" sheetId="53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externalReferences>
    <externalReference r:id="rId49"/>
  </externalReference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65" i="33" l="1"/>
  <c r="L65" i="33" s="1"/>
  <c r="I65" i="33"/>
  <c r="J65" i="33" s="1"/>
  <c r="G65" i="33"/>
  <c r="H65" i="33" s="1"/>
  <c r="F65" i="33"/>
  <c r="E65" i="33"/>
  <c r="C65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F52" i="33"/>
  <c r="D52" i="33"/>
  <c r="K51" i="33"/>
  <c r="L52" i="33" s="1"/>
  <c r="I51" i="33"/>
  <c r="J52" i="33" s="1"/>
  <c r="G51" i="33"/>
  <c r="H52" i="33" s="1"/>
  <c r="E51" i="33"/>
  <c r="C51" i="33"/>
  <c r="L43" i="33"/>
  <c r="J43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K29" i="33"/>
  <c r="I29" i="33"/>
  <c r="J30" i="33" s="1"/>
  <c r="G29" i="33"/>
  <c r="H30" i="33" s="1"/>
  <c r="E29" i="33"/>
  <c r="F30" i="33" s="1"/>
  <c r="C29" i="33"/>
  <c r="D30" i="33" s="1"/>
  <c r="L21" i="33"/>
  <c r="J21" i="33"/>
  <c r="H21" i="33"/>
  <c r="F21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N100" i="53"/>
  <c r="N99" i="53"/>
  <c r="N98" i="53"/>
  <c r="N97" i="53"/>
  <c r="M95" i="53"/>
  <c r="N96" i="53" s="1"/>
  <c r="N78" i="53"/>
  <c r="N77" i="53"/>
  <c r="N76" i="53"/>
  <c r="N75" i="53"/>
  <c r="M73" i="53"/>
  <c r="N74" i="53" s="1"/>
  <c r="N56" i="53"/>
  <c r="N55" i="53"/>
  <c r="N54" i="53"/>
  <c r="N53" i="53"/>
  <c r="M51" i="53"/>
  <c r="N34" i="53"/>
  <c r="N33" i="53"/>
  <c r="N32" i="53"/>
  <c r="N31" i="53"/>
  <c r="M29" i="53"/>
  <c r="N12" i="53"/>
  <c r="N11" i="53"/>
  <c r="N10" i="53"/>
  <c r="N9" i="53"/>
  <c r="L65" i="53"/>
  <c r="J65" i="53"/>
  <c r="H65" i="53"/>
  <c r="F65" i="53"/>
  <c r="L64" i="53"/>
  <c r="J64" i="53"/>
  <c r="H64" i="53"/>
  <c r="F64" i="53"/>
  <c r="L63" i="53"/>
  <c r="J63" i="53"/>
  <c r="H63" i="53"/>
  <c r="F63" i="53"/>
  <c r="L62" i="53"/>
  <c r="J62" i="53"/>
  <c r="H62" i="53"/>
  <c r="F62" i="53"/>
  <c r="L61" i="53"/>
  <c r="J61" i="53"/>
  <c r="H61" i="53"/>
  <c r="F61" i="53"/>
  <c r="L60" i="53"/>
  <c r="J60" i="53"/>
  <c r="H60" i="53"/>
  <c r="F60" i="53"/>
  <c r="L59" i="53"/>
  <c r="J59" i="53"/>
  <c r="H59" i="53"/>
  <c r="F59" i="53"/>
  <c r="L58" i="53"/>
  <c r="J58" i="53"/>
  <c r="H58" i="53"/>
  <c r="F58" i="53"/>
  <c r="L57" i="53"/>
  <c r="J57" i="53"/>
  <c r="H57" i="53"/>
  <c r="F57" i="53"/>
  <c r="L56" i="53"/>
  <c r="J56" i="53"/>
  <c r="H56" i="53"/>
  <c r="F56" i="53"/>
  <c r="L55" i="53"/>
  <c r="J55" i="53"/>
  <c r="H55" i="53"/>
  <c r="F55" i="53"/>
  <c r="L54" i="53"/>
  <c r="J54" i="53"/>
  <c r="H54" i="53"/>
  <c r="F54" i="53"/>
  <c r="L53" i="53"/>
  <c r="J53" i="53"/>
  <c r="H53" i="53"/>
  <c r="F53" i="53"/>
  <c r="L43" i="53"/>
  <c r="J43" i="53"/>
  <c r="H43" i="53"/>
  <c r="F43" i="53"/>
  <c r="L42" i="53"/>
  <c r="J42" i="53"/>
  <c r="H42" i="53"/>
  <c r="F42" i="53"/>
  <c r="L41" i="53"/>
  <c r="J41" i="53"/>
  <c r="H41" i="53"/>
  <c r="F41" i="53"/>
  <c r="L40" i="53"/>
  <c r="J40" i="53"/>
  <c r="H40" i="53"/>
  <c r="F40" i="53"/>
  <c r="L39" i="53"/>
  <c r="J39" i="53"/>
  <c r="H39" i="53"/>
  <c r="F39" i="53"/>
  <c r="L38" i="53"/>
  <c r="J38" i="53"/>
  <c r="H38" i="53"/>
  <c r="F38" i="53"/>
  <c r="L37" i="53"/>
  <c r="J37" i="53"/>
  <c r="H37" i="53"/>
  <c r="F37" i="53"/>
  <c r="L36" i="53"/>
  <c r="J36" i="53"/>
  <c r="H36" i="53"/>
  <c r="F36" i="53"/>
  <c r="L35" i="53"/>
  <c r="J35" i="53"/>
  <c r="H35" i="53"/>
  <c r="F35" i="53"/>
  <c r="L34" i="53"/>
  <c r="J34" i="53"/>
  <c r="H34" i="53"/>
  <c r="F34" i="53"/>
  <c r="L33" i="53"/>
  <c r="J33" i="53"/>
  <c r="H33" i="53"/>
  <c r="F33" i="53"/>
  <c r="L32" i="53"/>
  <c r="J32" i="53"/>
  <c r="H32" i="53"/>
  <c r="F32" i="53"/>
  <c r="L31" i="53"/>
  <c r="J31" i="53"/>
  <c r="H31" i="53"/>
  <c r="F31" i="53"/>
  <c r="L21" i="53"/>
  <c r="J21" i="53"/>
  <c r="H21" i="53"/>
  <c r="F21" i="53"/>
  <c r="L20" i="53"/>
  <c r="J20" i="53"/>
  <c r="H20" i="53"/>
  <c r="F20" i="53"/>
  <c r="L19" i="53"/>
  <c r="J19" i="53"/>
  <c r="H19" i="53"/>
  <c r="F19" i="53"/>
  <c r="L18" i="53"/>
  <c r="J18" i="53"/>
  <c r="H18" i="53"/>
  <c r="F18" i="53"/>
  <c r="L17" i="53"/>
  <c r="J17" i="53"/>
  <c r="H17" i="53"/>
  <c r="F17" i="53"/>
  <c r="L16" i="53"/>
  <c r="J16" i="53"/>
  <c r="H16" i="53"/>
  <c r="F16" i="53"/>
  <c r="L15" i="53"/>
  <c r="J15" i="53"/>
  <c r="H15" i="53"/>
  <c r="F15" i="53"/>
  <c r="L14" i="53"/>
  <c r="J14" i="53"/>
  <c r="H14" i="53"/>
  <c r="F14" i="53"/>
  <c r="L13" i="53"/>
  <c r="J13" i="53"/>
  <c r="H13" i="53"/>
  <c r="F13" i="53"/>
  <c r="L12" i="53"/>
  <c r="J12" i="53"/>
  <c r="H12" i="53"/>
  <c r="F12" i="53"/>
  <c r="L11" i="53"/>
  <c r="J11" i="53"/>
  <c r="H11" i="53"/>
  <c r="F11" i="53"/>
  <c r="L10" i="53"/>
  <c r="J10" i="53"/>
  <c r="H10" i="53"/>
  <c r="F10" i="53"/>
  <c r="L9" i="53"/>
  <c r="J9" i="53"/>
  <c r="H9" i="53"/>
  <c r="F9" i="53"/>
  <c r="K7" i="53"/>
  <c r="K29" i="53" s="1"/>
  <c r="N30" i="53" s="1"/>
  <c r="N258" i="52"/>
  <c r="N257" i="52"/>
  <c r="N256" i="52"/>
  <c r="N255" i="52"/>
  <c r="M253" i="52"/>
  <c r="N232" i="52"/>
  <c r="N231" i="52"/>
  <c r="N230" i="52"/>
  <c r="N229" i="52"/>
  <c r="M227" i="52"/>
  <c r="N210" i="52"/>
  <c r="N209" i="52"/>
  <c r="N208" i="52"/>
  <c r="N207" i="52"/>
  <c r="M205" i="52"/>
  <c r="N188" i="52"/>
  <c r="N187" i="52"/>
  <c r="N186" i="52"/>
  <c r="N185" i="52"/>
  <c r="M183" i="52"/>
  <c r="N166" i="52"/>
  <c r="N165" i="52"/>
  <c r="N164" i="52"/>
  <c r="N163" i="52"/>
  <c r="M161" i="52"/>
  <c r="N144" i="52"/>
  <c r="N143" i="52"/>
  <c r="N142" i="52"/>
  <c r="N141" i="52"/>
  <c r="M139" i="52"/>
  <c r="N122" i="52"/>
  <c r="N121" i="52"/>
  <c r="N120" i="52"/>
  <c r="N119" i="52"/>
  <c r="M117" i="52"/>
  <c r="N100" i="52"/>
  <c r="N99" i="52"/>
  <c r="N98" i="52"/>
  <c r="N97" i="52"/>
  <c r="M95" i="52"/>
  <c r="N78" i="52"/>
  <c r="N77" i="52"/>
  <c r="N76" i="52"/>
  <c r="N75" i="52"/>
  <c r="M73" i="52"/>
  <c r="N56" i="52"/>
  <c r="N55" i="52"/>
  <c r="N54" i="52"/>
  <c r="N53" i="52"/>
  <c r="M51" i="52"/>
  <c r="N34" i="52"/>
  <c r="N33" i="52"/>
  <c r="N32" i="52"/>
  <c r="N31" i="52"/>
  <c r="M29" i="52"/>
  <c r="N12" i="52"/>
  <c r="N11" i="52"/>
  <c r="N10" i="52"/>
  <c r="N9" i="52"/>
  <c r="L267" i="52"/>
  <c r="J267" i="52"/>
  <c r="H267" i="52"/>
  <c r="F267" i="52"/>
  <c r="L266" i="52"/>
  <c r="J266" i="52"/>
  <c r="H266" i="52"/>
  <c r="F266" i="52"/>
  <c r="L265" i="52"/>
  <c r="J265" i="52"/>
  <c r="H265" i="52"/>
  <c r="F265" i="52"/>
  <c r="L264" i="52"/>
  <c r="J264" i="52"/>
  <c r="H264" i="52"/>
  <c r="F264" i="52"/>
  <c r="L263" i="52"/>
  <c r="J263" i="52"/>
  <c r="H263" i="52"/>
  <c r="F263" i="52"/>
  <c r="L262" i="52"/>
  <c r="J262" i="52"/>
  <c r="H262" i="52"/>
  <c r="F262" i="52"/>
  <c r="L261" i="52"/>
  <c r="J261" i="52"/>
  <c r="H261" i="52"/>
  <c r="F261" i="52"/>
  <c r="L260" i="52"/>
  <c r="J260" i="52"/>
  <c r="H260" i="52"/>
  <c r="F260" i="52"/>
  <c r="L259" i="52"/>
  <c r="J259" i="52"/>
  <c r="H259" i="52"/>
  <c r="F259" i="52"/>
  <c r="L258" i="52"/>
  <c r="J258" i="52"/>
  <c r="H258" i="52"/>
  <c r="F258" i="52"/>
  <c r="L257" i="52"/>
  <c r="J257" i="52"/>
  <c r="H257" i="52"/>
  <c r="F257" i="52"/>
  <c r="L256" i="52"/>
  <c r="J256" i="52"/>
  <c r="H256" i="52"/>
  <c r="F256" i="52"/>
  <c r="L255" i="52"/>
  <c r="J255" i="52"/>
  <c r="H255" i="52"/>
  <c r="F255" i="52"/>
  <c r="B252" i="52"/>
  <c r="L241" i="52"/>
  <c r="J241" i="52"/>
  <c r="H241" i="52"/>
  <c r="F241" i="52"/>
  <c r="L240" i="52"/>
  <c r="J240" i="52"/>
  <c r="H240" i="52"/>
  <c r="F240" i="52"/>
  <c r="L239" i="52"/>
  <c r="J239" i="52"/>
  <c r="H239" i="52"/>
  <c r="F239" i="52"/>
  <c r="L238" i="52"/>
  <c r="J238" i="52"/>
  <c r="H238" i="52"/>
  <c r="F238" i="52"/>
  <c r="L237" i="52"/>
  <c r="J237" i="52"/>
  <c r="H237" i="52"/>
  <c r="F237" i="52"/>
  <c r="L236" i="52"/>
  <c r="J236" i="52"/>
  <c r="H236" i="52"/>
  <c r="F236" i="52"/>
  <c r="L235" i="52"/>
  <c r="J235" i="52"/>
  <c r="H235" i="52"/>
  <c r="F235" i="52"/>
  <c r="L234" i="52"/>
  <c r="J234" i="52"/>
  <c r="H234" i="52"/>
  <c r="F234" i="52"/>
  <c r="L233" i="52"/>
  <c r="J233" i="52"/>
  <c r="H233" i="52"/>
  <c r="F233" i="52"/>
  <c r="L232" i="52"/>
  <c r="J232" i="52"/>
  <c r="H232" i="52"/>
  <c r="F232" i="52"/>
  <c r="L231" i="52"/>
  <c r="J231" i="52"/>
  <c r="H231" i="52"/>
  <c r="F231" i="52"/>
  <c r="L230" i="52"/>
  <c r="J230" i="52"/>
  <c r="H230" i="52"/>
  <c r="F230" i="52"/>
  <c r="L229" i="52"/>
  <c r="J229" i="52"/>
  <c r="H229" i="52"/>
  <c r="F229" i="52"/>
  <c r="B226" i="52"/>
  <c r="L219" i="52"/>
  <c r="J219" i="52"/>
  <c r="H219" i="52"/>
  <c r="F219" i="52"/>
  <c r="L218" i="52"/>
  <c r="J218" i="52"/>
  <c r="H218" i="52"/>
  <c r="F218" i="52"/>
  <c r="L217" i="52"/>
  <c r="J217" i="52"/>
  <c r="H217" i="52"/>
  <c r="F217" i="52"/>
  <c r="L216" i="52"/>
  <c r="J216" i="52"/>
  <c r="H216" i="52"/>
  <c r="F216" i="52"/>
  <c r="L215" i="52"/>
  <c r="J215" i="52"/>
  <c r="H215" i="52"/>
  <c r="F215" i="52"/>
  <c r="L214" i="52"/>
  <c r="J214" i="52"/>
  <c r="H214" i="52"/>
  <c r="F214" i="52"/>
  <c r="L213" i="52"/>
  <c r="J213" i="52"/>
  <c r="H213" i="52"/>
  <c r="F213" i="52"/>
  <c r="L212" i="52"/>
  <c r="J212" i="52"/>
  <c r="H212" i="52"/>
  <c r="F212" i="52"/>
  <c r="L211" i="52"/>
  <c r="J211" i="52"/>
  <c r="H211" i="52"/>
  <c r="F211" i="52"/>
  <c r="L210" i="52"/>
  <c r="J210" i="52"/>
  <c r="H210" i="52"/>
  <c r="F210" i="52"/>
  <c r="L209" i="52"/>
  <c r="J209" i="52"/>
  <c r="H209" i="52"/>
  <c r="F209" i="52"/>
  <c r="L208" i="52"/>
  <c r="J208" i="52"/>
  <c r="H208" i="52"/>
  <c r="F208" i="52"/>
  <c r="L207" i="52"/>
  <c r="J207" i="52"/>
  <c r="H207" i="52"/>
  <c r="F207" i="52"/>
  <c r="B204" i="52"/>
  <c r="L197" i="52"/>
  <c r="J197" i="52"/>
  <c r="H197" i="52"/>
  <c r="F197" i="52"/>
  <c r="L196" i="52"/>
  <c r="J196" i="52"/>
  <c r="H196" i="52"/>
  <c r="F196" i="52"/>
  <c r="L195" i="52"/>
  <c r="J195" i="52"/>
  <c r="H195" i="52"/>
  <c r="F195" i="52"/>
  <c r="L194" i="52"/>
  <c r="J194" i="52"/>
  <c r="H194" i="52"/>
  <c r="F194" i="52"/>
  <c r="L193" i="52"/>
  <c r="J193" i="52"/>
  <c r="H193" i="52"/>
  <c r="F193" i="52"/>
  <c r="L192" i="52"/>
  <c r="J192" i="52"/>
  <c r="H192" i="52"/>
  <c r="F192" i="52"/>
  <c r="L191" i="52"/>
  <c r="J191" i="52"/>
  <c r="H191" i="52"/>
  <c r="F191" i="52"/>
  <c r="L190" i="52"/>
  <c r="J190" i="52"/>
  <c r="H190" i="52"/>
  <c r="F190" i="52"/>
  <c r="L189" i="52"/>
  <c r="J189" i="52"/>
  <c r="H189" i="52"/>
  <c r="F189" i="52"/>
  <c r="L188" i="52"/>
  <c r="J188" i="52"/>
  <c r="H188" i="52"/>
  <c r="F188" i="52"/>
  <c r="L187" i="52"/>
  <c r="J187" i="52"/>
  <c r="H187" i="52"/>
  <c r="F187" i="52"/>
  <c r="L186" i="52"/>
  <c r="J186" i="52"/>
  <c r="H186" i="52"/>
  <c r="F186" i="52"/>
  <c r="L185" i="52"/>
  <c r="J185" i="52"/>
  <c r="H185" i="52"/>
  <c r="F185" i="52"/>
  <c r="B182" i="52"/>
  <c r="L175" i="52"/>
  <c r="J175" i="52"/>
  <c r="H175" i="52"/>
  <c r="F175" i="52"/>
  <c r="L174" i="52"/>
  <c r="J174" i="52"/>
  <c r="H174" i="52"/>
  <c r="F174" i="52"/>
  <c r="L173" i="52"/>
  <c r="J173" i="52"/>
  <c r="H173" i="52"/>
  <c r="F173" i="52"/>
  <c r="L172" i="52"/>
  <c r="J172" i="52"/>
  <c r="H172" i="52"/>
  <c r="F172" i="52"/>
  <c r="L171" i="52"/>
  <c r="J171" i="52"/>
  <c r="H171" i="52"/>
  <c r="F171" i="52"/>
  <c r="L170" i="52"/>
  <c r="J170" i="52"/>
  <c r="H170" i="52"/>
  <c r="F170" i="52"/>
  <c r="L169" i="52"/>
  <c r="J169" i="52"/>
  <c r="H169" i="52"/>
  <c r="F169" i="52"/>
  <c r="L168" i="52"/>
  <c r="J168" i="52"/>
  <c r="H168" i="52"/>
  <c r="F168" i="52"/>
  <c r="L167" i="52"/>
  <c r="J167" i="52"/>
  <c r="H167" i="52"/>
  <c r="F167" i="52"/>
  <c r="L166" i="52"/>
  <c r="J166" i="52"/>
  <c r="H166" i="52"/>
  <c r="F166" i="52"/>
  <c r="L165" i="52"/>
  <c r="J165" i="52"/>
  <c r="H165" i="52"/>
  <c r="F165" i="52"/>
  <c r="L164" i="52"/>
  <c r="J164" i="52"/>
  <c r="H164" i="52"/>
  <c r="F164" i="52"/>
  <c r="L163" i="52"/>
  <c r="J163" i="52"/>
  <c r="H163" i="52"/>
  <c r="F163" i="52"/>
  <c r="B160" i="52"/>
  <c r="L153" i="52"/>
  <c r="J153" i="52"/>
  <c r="H153" i="52"/>
  <c r="F153" i="52"/>
  <c r="L152" i="52"/>
  <c r="J152" i="52"/>
  <c r="H152" i="52"/>
  <c r="F152" i="52"/>
  <c r="L151" i="52"/>
  <c r="J151" i="52"/>
  <c r="H151" i="52"/>
  <c r="F151" i="52"/>
  <c r="L150" i="52"/>
  <c r="J150" i="52"/>
  <c r="H150" i="52"/>
  <c r="F150" i="52"/>
  <c r="L149" i="52"/>
  <c r="J149" i="52"/>
  <c r="H149" i="52"/>
  <c r="F149" i="52"/>
  <c r="L148" i="52"/>
  <c r="J148" i="52"/>
  <c r="H148" i="52"/>
  <c r="F148" i="52"/>
  <c r="L147" i="52"/>
  <c r="J147" i="52"/>
  <c r="H147" i="52"/>
  <c r="F147" i="52"/>
  <c r="L146" i="52"/>
  <c r="J146" i="52"/>
  <c r="H146" i="52"/>
  <c r="F146" i="52"/>
  <c r="L145" i="52"/>
  <c r="J145" i="52"/>
  <c r="H145" i="52"/>
  <c r="F145" i="52"/>
  <c r="L144" i="52"/>
  <c r="J144" i="52"/>
  <c r="H144" i="52"/>
  <c r="F144" i="52"/>
  <c r="L143" i="52"/>
  <c r="J143" i="52"/>
  <c r="H143" i="52"/>
  <c r="F143" i="52"/>
  <c r="L142" i="52"/>
  <c r="J142" i="52"/>
  <c r="H142" i="52"/>
  <c r="F142" i="52"/>
  <c r="L141" i="52"/>
  <c r="J141" i="52"/>
  <c r="H141" i="52"/>
  <c r="F141" i="52"/>
  <c r="B138" i="52"/>
  <c r="L131" i="52"/>
  <c r="J131" i="52"/>
  <c r="H131" i="52"/>
  <c r="F131" i="52"/>
  <c r="L130" i="52"/>
  <c r="J130" i="52"/>
  <c r="H130" i="52"/>
  <c r="F130" i="52"/>
  <c r="L129" i="52"/>
  <c r="J129" i="52"/>
  <c r="H129" i="52"/>
  <c r="F129" i="52"/>
  <c r="L128" i="52"/>
  <c r="J128" i="52"/>
  <c r="H128" i="52"/>
  <c r="F128" i="52"/>
  <c r="L127" i="52"/>
  <c r="J127" i="52"/>
  <c r="H127" i="52"/>
  <c r="F127" i="52"/>
  <c r="L126" i="52"/>
  <c r="J126" i="52"/>
  <c r="H126" i="52"/>
  <c r="F126" i="52"/>
  <c r="L125" i="52"/>
  <c r="J125" i="52"/>
  <c r="H125" i="52"/>
  <c r="F125" i="52"/>
  <c r="L124" i="52"/>
  <c r="J124" i="52"/>
  <c r="H124" i="52"/>
  <c r="F124" i="52"/>
  <c r="L123" i="52"/>
  <c r="J123" i="52"/>
  <c r="H123" i="52"/>
  <c r="F123" i="52"/>
  <c r="L122" i="52"/>
  <c r="J122" i="52"/>
  <c r="H122" i="52"/>
  <c r="F122" i="52"/>
  <c r="L121" i="52"/>
  <c r="J121" i="52"/>
  <c r="H121" i="52"/>
  <c r="F121" i="52"/>
  <c r="L120" i="52"/>
  <c r="J120" i="52"/>
  <c r="H120" i="52"/>
  <c r="F120" i="52"/>
  <c r="L119" i="52"/>
  <c r="J119" i="52"/>
  <c r="H119" i="52"/>
  <c r="F119" i="52"/>
  <c r="B116" i="52"/>
  <c r="L109" i="52"/>
  <c r="J109" i="52"/>
  <c r="H109" i="52"/>
  <c r="F109" i="52"/>
  <c r="L108" i="52"/>
  <c r="J108" i="52"/>
  <c r="H108" i="52"/>
  <c r="F108" i="52"/>
  <c r="L107" i="52"/>
  <c r="J107" i="52"/>
  <c r="H107" i="52"/>
  <c r="F107" i="52"/>
  <c r="L106" i="52"/>
  <c r="J106" i="52"/>
  <c r="H106" i="52"/>
  <c r="F106" i="52"/>
  <c r="L105" i="52"/>
  <c r="J105" i="52"/>
  <c r="H105" i="52"/>
  <c r="F105" i="52"/>
  <c r="L104" i="52"/>
  <c r="J104" i="52"/>
  <c r="H104" i="52"/>
  <c r="F104" i="52"/>
  <c r="L103" i="52"/>
  <c r="J103" i="52"/>
  <c r="H103" i="52"/>
  <c r="F103" i="52"/>
  <c r="L102" i="52"/>
  <c r="J102" i="52"/>
  <c r="H102" i="52"/>
  <c r="F102" i="52"/>
  <c r="L101" i="52"/>
  <c r="J101" i="52"/>
  <c r="H101" i="52"/>
  <c r="F101" i="52"/>
  <c r="L100" i="52"/>
  <c r="J100" i="52"/>
  <c r="H100" i="52"/>
  <c r="F100" i="52"/>
  <c r="L99" i="52"/>
  <c r="J99" i="52"/>
  <c r="H99" i="52"/>
  <c r="F99" i="52"/>
  <c r="L98" i="52"/>
  <c r="J98" i="52"/>
  <c r="H98" i="52"/>
  <c r="F98" i="52"/>
  <c r="L97" i="52"/>
  <c r="J97" i="52"/>
  <c r="H97" i="52"/>
  <c r="F97" i="52"/>
  <c r="L87" i="52"/>
  <c r="J87" i="52"/>
  <c r="H87" i="52"/>
  <c r="F87" i="52"/>
  <c r="L86" i="52"/>
  <c r="J86" i="52"/>
  <c r="H86" i="52"/>
  <c r="F86" i="52"/>
  <c r="L85" i="52"/>
  <c r="J85" i="52"/>
  <c r="H85" i="52"/>
  <c r="F85" i="52"/>
  <c r="L84" i="52"/>
  <c r="J84" i="52"/>
  <c r="H84" i="52"/>
  <c r="F84" i="52"/>
  <c r="L83" i="52"/>
  <c r="J83" i="52"/>
  <c r="H83" i="52"/>
  <c r="F83" i="52"/>
  <c r="L82" i="52"/>
  <c r="J82" i="52"/>
  <c r="H82" i="52"/>
  <c r="F82" i="52"/>
  <c r="L81" i="52"/>
  <c r="J81" i="52"/>
  <c r="H81" i="52"/>
  <c r="F81" i="52"/>
  <c r="L80" i="52"/>
  <c r="J80" i="52"/>
  <c r="H80" i="52"/>
  <c r="F80" i="52"/>
  <c r="L79" i="52"/>
  <c r="J79" i="52"/>
  <c r="H79" i="52"/>
  <c r="F79" i="52"/>
  <c r="L78" i="52"/>
  <c r="J78" i="52"/>
  <c r="H78" i="52"/>
  <c r="F78" i="52"/>
  <c r="L77" i="52"/>
  <c r="J77" i="52"/>
  <c r="H77" i="52"/>
  <c r="F77" i="52"/>
  <c r="L76" i="52"/>
  <c r="J76" i="52"/>
  <c r="H76" i="52"/>
  <c r="F76" i="52"/>
  <c r="L75" i="52"/>
  <c r="J75" i="52"/>
  <c r="H75" i="52"/>
  <c r="F75" i="52"/>
  <c r="L65" i="52"/>
  <c r="J65" i="52"/>
  <c r="H65" i="52"/>
  <c r="F65" i="52"/>
  <c r="L64" i="52"/>
  <c r="J64" i="52"/>
  <c r="H64" i="52"/>
  <c r="F64" i="52"/>
  <c r="L63" i="52"/>
  <c r="J63" i="52"/>
  <c r="H63" i="52"/>
  <c r="F63" i="52"/>
  <c r="L62" i="52"/>
  <c r="J62" i="52"/>
  <c r="H62" i="52"/>
  <c r="F62" i="52"/>
  <c r="L61" i="52"/>
  <c r="J61" i="52"/>
  <c r="H61" i="52"/>
  <c r="F61" i="52"/>
  <c r="L60" i="52"/>
  <c r="J60" i="52"/>
  <c r="H60" i="52"/>
  <c r="F60" i="52"/>
  <c r="L59" i="52"/>
  <c r="J59" i="52"/>
  <c r="H59" i="52"/>
  <c r="F59" i="52"/>
  <c r="L58" i="52"/>
  <c r="J58" i="52"/>
  <c r="H58" i="52"/>
  <c r="F58" i="52"/>
  <c r="L57" i="52"/>
  <c r="J57" i="52"/>
  <c r="H57" i="52"/>
  <c r="F57" i="52"/>
  <c r="L56" i="52"/>
  <c r="J56" i="52"/>
  <c r="H56" i="52"/>
  <c r="F56" i="52"/>
  <c r="L55" i="52"/>
  <c r="J55" i="52"/>
  <c r="H55" i="52"/>
  <c r="F55" i="52"/>
  <c r="L54" i="52"/>
  <c r="J54" i="52"/>
  <c r="H54" i="52"/>
  <c r="F54" i="52"/>
  <c r="L53" i="52"/>
  <c r="J53" i="52"/>
  <c r="H53" i="52"/>
  <c r="F53" i="52"/>
  <c r="L43" i="52"/>
  <c r="J43" i="52"/>
  <c r="H43" i="52"/>
  <c r="F43" i="52"/>
  <c r="L42" i="52"/>
  <c r="J42" i="52"/>
  <c r="H42" i="52"/>
  <c r="F42" i="52"/>
  <c r="L41" i="52"/>
  <c r="J41" i="52"/>
  <c r="H41" i="52"/>
  <c r="F41" i="52"/>
  <c r="L40" i="52"/>
  <c r="J40" i="52"/>
  <c r="H40" i="52"/>
  <c r="F40" i="52"/>
  <c r="L39" i="52"/>
  <c r="J39" i="52"/>
  <c r="H39" i="52"/>
  <c r="F39" i="52"/>
  <c r="L38" i="52"/>
  <c r="J38" i="52"/>
  <c r="H38" i="52"/>
  <c r="F38" i="52"/>
  <c r="L37" i="52"/>
  <c r="J37" i="52"/>
  <c r="H37" i="52"/>
  <c r="F37" i="52"/>
  <c r="L36" i="52"/>
  <c r="J36" i="52"/>
  <c r="H36" i="52"/>
  <c r="F36" i="52"/>
  <c r="L35" i="52"/>
  <c r="J35" i="52"/>
  <c r="H35" i="52"/>
  <c r="F35" i="52"/>
  <c r="L34" i="52"/>
  <c r="J34" i="52"/>
  <c r="H34" i="52"/>
  <c r="F34" i="52"/>
  <c r="L33" i="52"/>
  <c r="J33" i="52"/>
  <c r="H33" i="52"/>
  <c r="F33" i="52"/>
  <c r="L32" i="52"/>
  <c r="J32" i="52"/>
  <c r="H32" i="52"/>
  <c r="F32" i="52"/>
  <c r="L31" i="52"/>
  <c r="J31" i="52"/>
  <c r="H31" i="52"/>
  <c r="F31" i="52"/>
  <c r="L21" i="52"/>
  <c r="J21" i="52"/>
  <c r="H21" i="52"/>
  <c r="F21" i="52"/>
  <c r="L20" i="52"/>
  <c r="J20" i="52"/>
  <c r="H20" i="52"/>
  <c r="F20" i="52"/>
  <c r="L19" i="52"/>
  <c r="J19" i="52"/>
  <c r="H19" i="52"/>
  <c r="F19" i="52"/>
  <c r="L18" i="52"/>
  <c r="J18" i="52"/>
  <c r="H18" i="52"/>
  <c r="F18" i="52"/>
  <c r="L17" i="52"/>
  <c r="J17" i="52"/>
  <c r="H17" i="52"/>
  <c r="F17" i="52"/>
  <c r="L16" i="52"/>
  <c r="J16" i="52"/>
  <c r="H16" i="52"/>
  <c r="F16" i="52"/>
  <c r="L15" i="52"/>
  <c r="J15" i="52"/>
  <c r="H15" i="52"/>
  <c r="F15" i="52"/>
  <c r="L14" i="52"/>
  <c r="J14" i="52"/>
  <c r="H14" i="52"/>
  <c r="F14" i="52"/>
  <c r="L13" i="52"/>
  <c r="J13" i="52"/>
  <c r="H13" i="52"/>
  <c r="F13" i="52"/>
  <c r="L12" i="52"/>
  <c r="J12" i="52"/>
  <c r="H12" i="52"/>
  <c r="F12" i="52"/>
  <c r="L11" i="52"/>
  <c r="J11" i="52"/>
  <c r="H11" i="52"/>
  <c r="F11" i="52"/>
  <c r="L10" i="52"/>
  <c r="J10" i="52"/>
  <c r="H10" i="52"/>
  <c r="F10" i="52"/>
  <c r="L9" i="52"/>
  <c r="J9" i="52"/>
  <c r="H9" i="52"/>
  <c r="F9" i="52"/>
  <c r="K7" i="52"/>
  <c r="K227" i="52" s="1"/>
  <c r="I7" i="52"/>
  <c r="I205" i="52" s="1"/>
  <c r="N100" i="51"/>
  <c r="N99" i="51"/>
  <c r="N98" i="51"/>
  <c r="N97" i="51"/>
  <c r="N96" i="51"/>
  <c r="N78" i="51"/>
  <c r="N77" i="51"/>
  <c r="N76" i="51"/>
  <c r="N75" i="51"/>
  <c r="N74" i="51"/>
  <c r="N56" i="51"/>
  <c r="N55" i="51"/>
  <c r="N54" i="51"/>
  <c r="N53" i="51"/>
  <c r="N52" i="51"/>
  <c r="N34" i="51"/>
  <c r="N33" i="51"/>
  <c r="N32" i="51"/>
  <c r="N31" i="51"/>
  <c r="N30" i="51"/>
  <c r="N12" i="51"/>
  <c r="N11" i="51"/>
  <c r="N10" i="51"/>
  <c r="N9" i="51"/>
  <c r="N8" i="51"/>
  <c r="L65" i="51"/>
  <c r="J65" i="51"/>
  <c r="H65" i="51"/>
  <c r="F65" i="51"/>
  <c r="L64" i="51"/>
  <c r="J64" i="51"/>
  <c r="H64" i="51"/>
  <c r="F64" i="51"/>
  <c r="L63" i="51"/>
  <c r="J63" i="51"/>
  <c r="H63" i="51"/>
  <c r="F63" i="51"/>
  <c r="L62" i="51"/>
  <c r="J62" i="51"/>
  <c r="H62" i="51"/>
  <c r="F62" i="51"/>
  <c r="L61" i="51"/>
  <c r="J61" i="51"/>
  <c r="H61" i="51"/>
  <c r="F61" i="51"/>
  <c r="L60" i="51"/>
  <c r="J60" i="51"/>
  <c r="H60" i="51"/>
  <c r="F60" i="51"/>
  <c r="L59" i="51"/>
  <c r="J59" i="51"/>
  <c r="H59" i="51"/>
  <c r="F59" i="51"/>
  <c r="L58" i="51"/>
  <c r="J58" i="51"/>
  <c r="H58" i="51"/>
  <c r="F58" i="51"/>
  <c r="L57" i="51"/>
  <c r="J57" i="51"/>
  <c r="H57" i="51"/>
  <c r="F57" i="51"/>
  <c r="L56" i="51"/>
  <c r="J56" i="51"/>
  <c r="H56" i="51"/>
  <c r="F56" i="51"/>
  <c r="L55" i="51"/>
  <c r="J55" i="51"/>
  <c r="H55" i="51"/>
  <c r="F55" i="51"/>
  <c r="L54" i="51"/>
  <c r="J54" i="51"/>
  <c r="H54" i="51"/>
  <c r="F54" i="51"/>
  <c r="L53" i="51"/>
  <c r="J53" i="51"/>
  <c r="H53" i="51"/>
  <c r="F53" i="51"/>
  <c r="L52" i="51"/>
  <c r="J52" i="51"/>
  <c r="H52" i="51"/>
  <c r="L43" i="51"/>
  <c r="J43" i="51"/>
  <c r="H43" i="51"/>
  <c r="F43" i="51"/>
  <c r="L42" i="51"/>
  <c r="J42" i="51"/>
  <c r="H42" i="51"/>
  <c r="F42" i="51"/>
  <c r="L41" i="51"/>
  <c r="J41" i="51"/>
  <c r="H41" i="51"/>
  <c r="F41" i="51"/>
  <c r="L40" i="51"/>
  <c r="J40" i="51"/>
  <c r="H40" i="51"/>
  <c r="F40" i="51"/>
  <c r="L39" i="51"/>
  <c r="J39" i="51"/>
  <c r="H39" i="51"/>
  <c r="F39" i="51"/>
  <c r="L38" i="51"/>
  <c r="J38" i="51"/>
  <c r="H38" i="51"/>
  <c r="F38" i="51"/>
  <c r="L37" i="51"/>
  <c r="J37" i="51"/>
  <c r="H37" i="51"/>
  <c r="F37" i="51"/>
  <c r="L36" i="51"/>
  <c r="J36" i="51"/>
  <c r="H36" i="51"/>
  <c r="F36" i="51"/>
  <c r="L35" i="51"/>
  <c r="J35" i="51"/>
  <c r="H35" i="51"/>
  <c r="F35" i="51"/>
  <c r="L34" i="51"/>
  <c r="J34" i="51"/>
  <c r="H34" i="51"/>
  <c r="F34" i="51"/>
  <c r="L33" i="51"/>
  <c r="J33" i="51"/>
  <c r="H33" i="51"/>
  <c r="F33" i="51"/>
  <c r="L32" i="51"/>
  <c r="J32" i="51"/>
  <c r="H32" i="51"/>
  <c r="F32" i="51"/>
  <c r="L31" i="51"/>
  <c r="J31" i="51"/>
  <c r="H31" i="51"/>
  <c r="F31" i="51"/>
  <c r="L30" i="51"/>
  <c r="J30" i="51"/>
  <c r="H30" i="51"/>
  <c r="L21" i="51"/>
  <c r="J21" i="51"/>
  <c r="H21" i="51"/>
  <c r="F21" i="51"/>
  <c r="L20" i="51"/>
  <c r="J20" i="51"/>
  <c r="H20" i="51"/>
  <c r="F20" i="51"/>
  <c r="L19" i="51"/>
  <c r="J19" i="51"/>
  <c r="H19" i="51"/>
  <c r="F19" i="51"/>
  <c r="L18" i="51"/>
  <c r="J18" i="51"/>
  <c r="H18" i="51"/>
  <c r="F18" i="51"/>
  <c r="L17" i="51"/>
  <c r="J17" i="51"/>
  <c r="H17" i="51"/>
  <c r="F17" i="51"/>
  <c r="L16" i="51"/>
  <c r="J16" i="51"/>
  <c r="H16" i="51"/>
  <c r="F16" i="51"/>
  <c r="L15" i="51"/>
  <c r="J15" i="51"/>
  <c r="H15" i="51"/>
  <c r="F15" i="51"/>
  <c r="L14" i="51"/>
  <c r="J14" i="51"/>
  <c r="H14" i="51"/>
  <c r="F14" i="51"/>
  <c r="L13" i="51"/>
  <c r="J13" i="51"/>
  <c r="H13" i="51"/>
  <c r="F13" i="51"/>
  <c r="L12" i="51"/>
  <c r="J12" i="51"/>
  <c r="H12" i="51"/>
  <c r="F12" i="51"/>
  <c r="L11" i="51"/>
  <c r="J11" i="51"/>
  <c r="H11" i="51"/>
  <c r="F11" i="51"/>
  <c r="L10" i="51"/>
  <c r="J10" i="51"/>
  <c r="H10" i="51"/>
  <c r="F10" i="51"/>
  <c r="L9" i="51"/>
  <c r="J9" i="51"/>
  <c r="H9" i="51"/>
  <c r="F9" i="51"/>
  <c r="K7" i="51"/>
  <c r="I7" i="51" s="1"/>
  <c r="N276" i="49"/>
  <c r="N275" i="49"/>
  <c r="N274" i="49"/>
  <c r="N273" i="49"/>
  <c r="M271" i="49"/>
  <c r="N272" i="49" s="1"/>
  <c r="N254" i="49"/>
  <c r="N253" i="49"/>
  <c r="N252" i="49"/>
  <c r="N251" i="49"/>
  <c r="N250" i="49"/>
  <c r="M249" i="49"/>
  <c r="N232" i="49"/>
  <c r="N231" i="49"/>
  <c r="N230" i="49"/>
  <c r="N229" i="49"/>
  <c r="M227" i="49"/>
  <c r="N228" i="49" s="1"/>
  <c r="N210" i="49"/>
  <c r="N209" i="49"/>
  <c r="N208" i="49"/>
  <c r="N207" i="49"/>
  <c r="M205" i="49"/>
  <c r="N206" i="49" s="1"/>
  <c r="N188" i="49"/>
  <c r="N187" i="49"/>
  <c r="N186" i="49"/>
  <c r="N185" i="49"/>
  <c r="N184" i="49"/>
  <c r="M183" i="49"/>
  <c r="N166" i="49"/>
  <c r="N165" i="49"/>
  <c r="N164" i="49"/>
  <c r="N163" i="49"/>
  <c r="N162" i="49"/>
  <c r="M161" i="49"/>
  <c r="N144" i="49"/>
  <c r="N143" i="49"/>
  <c r="N142" i="49"/>
  <c r="N141" i="49"/>
  <c r="N140" i="49"/>
  <c r="M139" i="49"/>
  <c r="N122" i="49"/>
  <c r="N121" i="49"/>
  <c r="N120" i="49"/>
  <c r="N119" i="49"/>
  <c r="M117" i="49"/>
  <c r="N118" i="49" s="1"/>
  <c r="N100" i="49"/>
  <c r="N99" i="49"/>
  <c r="N98" i="49"/>
  <c r="N97" i="49"/>
  <c r="N96" i="49"/>
  <c r="M95" i="49"/>
  <c r="N78" i="49"/>
  <c r="N77" i="49"/>
  <c r="N76" i="49"/>
  <c r="N75" i="49"/>
  <c r="N74" i="49"/>
  <c r="M73" i="49"/>
  <c r="N56" i="49"/>
  <c r="N55" i="49"/>
  <c r="N54" i="49"/>
  <c r="N53" i="49"/>
  <c r="N52" i="49"/>
  <c r="M51" i="49"/>
  <c r="N34" i="49"/>
  <c r="N33" i="49"/>
  <c r="N32" i="49"/>
  <c r="N31" i="49"/>
  <c r="M29" i="49"/>
  <c r="N30" i="49" s="1"/>
  <c r="N12" i="49"/>
  <c r="N11" i="49"/>
  <c r="N10" i="49"/>
  <c r="N9" i="49"/>
  <c r="N8" i="49"/>
  <c r="L285" i="49"/>
  <c r="J285" i="49"/>
  <c r="H285" i="49"/>
  <c r="F285" i="49"/>
  <c r="L284" i="49"/>
  <c r="J284" i="49"/>
  <c r="H284" i="49"/>
  <c r="F284" i="49"/>
  <c r="L283" i="49"/>
  <c r="J283" i="49"/>
  <c r="H283" i="49"/>
  <c r="F283" i="49"/>
  <c r="L282" i="49"/>
  <c r="J282" i="49"/>
  <c r="H282" i="49"/>
  <c r="F282" i="49"/>
  <c r="L281" i="49"/>
  <c r="J281" i="49"/>
  <c r="H281" i="49"/>
  <c r="F281" i="49"/>
  <c r="L280" i="49"/>
  <c r="J280" i="49"/>
  <c r="H280" i="49"/>
  <c r="F280" i="49"/>
  <c r="L279" i="49"/>
  <c r="J279" i="49"/>
  <c r="H279" i="49"/>
  <c r="F279" i="49"/>
  <c r="L278" i="49"/>
  <c r="J278" i="49"/>
  <c r="H278" i="49"/>
  <c r="F278" i="49"/>
  <c r="L277" i="49"/>
  <c r="J277" i="49"/>
  <c r="H277" i="49"/>
  <c r="F277" i="49"/>
  <c r="L276" i="49"/>
  <c r="J276" i="49"/>
  <c r="H276" i="49"/>
  <c r="F276" i="49"/>
  <c r="L275" i="49"/>
  <c r="J275" i="49"/>
  <c r="H275" i="49"/>
  <c r="F275" i="49"/>
  <c r="L274" i="49"/>
  <c r="J274" i="49"/>
  <c r="H274" i="49"/>
  <c r="F274" i="49"/>
  <c r="L273" i="49"/>
  <c r="J273" i="49"/>
  <c r="H273" i="49"/>
  <c r="F273" i="49"/>
  <c r="B270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L254" i="49"/>
  <c r="J254" i="49"/>
  <c r="H254" i="49"/>
  <c r="F254" i="49"/>
  <c r="L253" i="49"/>
  <c r="J253" i="49"/>
  <c r="H253" i="49"/>
  <c r="F253" i="49"/>
  <c r="L252" i="49"/>
  <c r="J252" i="49"/>
  <c r="H252" i="49"/>
  <c r="F252" i="49"/>
  <c r="L251" i="49"/>
  <c r="J251" i="49"/>
  <c r="H251" i="49"/>
  <c r="F251" i="49"/>
  <c r="B248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K7" i="49"/>
  <c r="K73" i="49" s="1"/>
  <c r="L74" i="49" s="1"/>
  <c r="N8" i="53" l="1"/>
  <c r="K51" i="53"/>
  <c r="N52" i="53" s="1"/>
  <c r="I7" i="53"/>
  <c r="N8" i="52"/>
  <c r="K205" i="52"/>
  <c r="I29" i="52"/>
  <c r="I139" i="52"/>
  <c r="K161" i="52"/>
  <c r="I183" i="52"/>
  <c r="K29" i="52"/>
  <c r="I117" i="52"/>
  <c r="K139" i="52"/>
  <c r="K183" i="52"/>
  <c r="I95" i="52"/>
  <c r="K117" i="52"/>
  <c r="K95" i="52"/>
  <c r="I253" i="52"/>
  <c r="K51" i="52"/>
  <c r="I161" i="52"/>
  <c r="L8" i="52"/>
  <c r="I73" i="52"/>
  <c r="I227" i="52"/>
  <c r="K253" i="52"/>
  <c r="I51" i="52"/>
  <c r="G7" i="52"/>
  <c r="K73" i="52"/>
  <c r="L8" i="51"/>
  <c r="J8" i="51"/>
  <c r="G7" i="51"/>
  <c r="K139" i="49"/>
  <c r="L140" i="49" s="1"/>
  <c r="K227" i="49"/>
  <c r="L228" i="49" s="1"/>
  <c r="K95" i="49"/>
  <c r="L96" i="49" s="1"/>
  <c r="K183" i="49"/>
  <c r="L184" i="49" s="1"/>
  <c r="K271" i="49"/>
  <c r="L272" i="49" s="1"/>
  <c r="I7" i="49"/>
  <c r="K29" i="49"/>
  <c r="L30" i="49" s="1"/>
  <c r="I95" i="49"/>
  <c r="J96" i="49" s="1"/>
  <c r="L8" i="49"/>
  <c r="K51" i="49"/>
  <c r="L52" i="49" s="1"/>
  <c r="K117" i="49"/>
  <c r="L118" i="49" s="1"/>
  <c r="K161" i="49"/>
  <c r="L162" i="49" s="1"/>
  <c r="K205" i="49"/>
  <c r="L206" i="49" s="1"/>
  <c r="K249" i="49"/>
  <c r="L250" i="49" s="1"/>
  <c r="I73" i="49"/>
  <c r="J74" i="49" s="1"/>
  <c r="G7" i="53" l="1"/>
  <c r="I29" i="53"/>
  <c r="L8" i="53"/>
  <c r="I51" i="53"/>
  <c r="J8" i="53"/>
  <c r="G183" i="52"/>
  <c r="G51" i="52"/>
  <c r="G205" i="52"/>
  <c r="E7" i="52"/>
  <c r="G227" i="52"/>
  <c r="G73" i="52"/>
  <c r="G29" i="52"/>
  <c r="G253" i="52"/>
  <c r="G95" i="52"/>
  <c r="G139" i="52"/>
  <c r="G117" i="52"/>
  <c r="G161" i="52"/>
  <c r="J8" i="52"/>
  <c r="H8" i="51"/>
  <c r="E7" i="51"/>
  <c r="I29" i="49"/>
  <c r="J30" i="49" s="1"/>
  <c r="G7" i="49"/>
  <c r="I51" i="49"/>
  <c r="J52" i="49" s="1"/>
  <c r="I249" i="49"/>
  <c r="J250" i="49" s="1"/>
  <c r="I205" i="49"/>
  <c r="J206" i="49" s="1"/>
  <c r="I117" i="49"/>
  <c r="J118" i="49" s="1"/>
  <c r="I161" i="49"/>
  <c r="J162" i="49" s="1"/>
  <c r="J8" i="49"/>
  <c r="I271" i="49"/>
  <c r="J272" i="49" s="1"/>
  <c r="I227" i="49"/>
  <c r="J228" i="49" s="1"/>
  <c r="I183" i="49"/>
  <c r="J184" i="49" s="1"/>
  <c r="I139" i="49"/>
  <c r="J140" i="49" s="1"/>
  <c r="L52" i="53" l="1"/>
  <c r="L30" i="53"/>
  <c r="G51" i="53"/>
  <c r="G29" i="53"/>
  <c r="E7" i="53"/>
  <c r="H8" i="53" s="1"/>
  <c r="E161" i="52"/>
  <c r="E117" i="52"/>
  <c r="E183" i="52"/>
  <c r="E51" i="52"/>
  <c r="E205" i="52"/>
  <c r="C7" i="52"/>
  <c r="F8" i="52" s="1"/>
  <c r="E227" i="52"/>
  <c r="E73" i="52"/>
  <c r="E253" i="52"/>
  <c r="E139" i="52"/>
  <c r="E29" i="52"/>
  <c r="E95" i="52"/>
  <c r="H8" i="52"/>
  <c r="F8" i="51"/>
  <c r="C7" i="51"/>
  <c r="G271" i="49"/>
  <c r="H272" i="49" s="1"/>
  <c r="G51" i="49"/>
  <c r="H52" i="49" s="1"/>
  <c r="H8" i="49"/>
  <c r="G161" i="49"/>
  <c r="H162" i="49" s="1"/>
  <c r="G29" i="49"/>
  <c r="H30" i="49" s="1"/>
  <c r="G205" i="49"/>
  <c r="H206" i="49" s="1"/>
  <c r="G73" i="49"/>
  <c r="H74" i="49" s="1"/>
  <c r="G249" i="49"/>
  <c r="H250" i="49" s="1"/>
  <c r="G95" i="49"/>
  <c r="H96" i="49" s="1"/>
  <c r="G139" i="49"/>
  <c r="H140" i="49" s="1"/>
  <c r="E7" i="49"/>
  <c r="G183" i="49"/>
  <c r="H184" i="49" s="1"/>
  <c r="G227" i="49"/>
  <c r="H228" i="49" s="1"/>
  <c r="G117" i="49"/>
  <c r="H118" i="49" s="1"/>
  <c r="E51" i="53" l="1"/>
  <c r="E29" i="53"/>
  <c r="C7" i="53"/>
  <c r="H30" i="53"/>
  <c r="H52" i="53"/>
  <c r="J30" i="53"/>
  <c r="J52" i="53"/>
  <c r="C139" i="52"/>
  <c r="D140" i="52" s="1"/>
  <c r="C29" i="52"/>
  <c r="D30" i="52" s="1"/>
  <c r="C161" i="52"/>
  <c r="D162" i="52" s="1"/>
  <c r="C183" i="52"/>
  <c r="D184" i="52" s="1"/>
  <c r="C51" i="52"/>
  <c r="D52" i="52" s="1"/>
  <c r="C117" i="52"/>
  <c r="D118" i="52" s="1"/>
  <c r="C205" i="52"/>
  <c r="D206" i="52" s="1"/>
  <c r="C227" i="52"/>
  <c r="D228" i="52" s="1"/>
  <c r="C73" i="52"/>
  <c r="D74" i="52" s="1"/>
  <c r="C95" i="52"/>
  <c r="D96" i="52" s="1"/>
  <c r="C253" i="52"/>
  <c r="D254" i="52" s="1"/>
  <c r="D8" i="52"/>
  <c r="C51" i="51"/>
  <c r="D52" i="51" s="1"/>
  <c r="D8" i="51"/>
  <c r="E29" i="51"/>
  <c r="F30" i="51" s="1"/>
  <c r="E51" i="51"/>
  <c r="F52" i="51" s="1"/>
  <c r="C29" i="51"/>
  <c r="D30" i="51" s="1"/>
  <c r="E95" i="49"/>
  <c r="F96" i="49" s="1"/>
  <c r="E51" i="49"/>
  <c r="F52" i="49" s="1"/>
  <c r="C7" i="49"/>
  <c r="E29" i="49"/>
  <c r="F30" i="49" s="1"/>
  <c r="F8" i="49"/>
  <c r="E73" i="49"/>
  <c r="F74" i="49" s="1"/>
  <c r="E249" i="49"/>
  <c r="F250" i="49" s="1"/>
  <c r="E117" i="49"/>
  <c r="F118" i="49" s="1"/>
  <c r="E139" i="49"/>
  <c r="F140" i="49" s="1"/>
  <c r="E271" i="49"/>
  <c r="F272" i="49" s="1"/>
  <c r="E205" i="49"/>
  <c r="F206" i="49" s="1"/>
  <c r="E183" i="49"/>
  <c r="F184" i="49" s="1"/>
  <c r="E227" i="49"/>
  <c r="F228" i="49" s="1"/>
  <c r="E161" i="49"/>
  <c r="F162" i="49" s="1"/>
  <c r="C51" i="53" l="1"/>
  <c r="D52" i="53" s="1"/>
  <c r="D8" i="53"/>
  <c r="C29" i="53"/>
  <c r="D30" i="53" s="1"/>
  <c r="F30" i="53"/>
  <c r="F8" i="53"/>
  <c r="F52" i="53"/>
  <c r="C29" i="49"/>
  <c r="D30" i="49" s="1"/>
  <c r="C73" i="49"/>
  <c r="D74" i="49" s="1"/>
  <c r="C271" i="49"/>
  <c r="D272" i="49" s="1"/>
  <c r="C205" i="49"/>
  <c r="D206" i="49" s="1"/>
  <c r="C227" i="49"/>
  <c r="D228" i="49" s="1"/>
  <c r="C161" i="49"/>
  <c r="D162" i="49" s="1"/>
  <c r="C183" i="49"/>
  <c r="D184" i="49" s="1"/>
  <c r="C117" i="49"/>
  <c r="D118" i="49" s="1"/>
  <c r="C139" i="49"/>
  <c r="D140" i="49" s="1"/>
  <c r="C95" i="49"/>
  <c r="D96" i="49" s="1"/>
  <c r="D8" i="49"/>
  <c r="C51" i="49"/>
  <c r="D52" i="49" s="1"/>
  <c r="C249" i="49"/>
  <c r="D250" i="49" s="1"/>
  <c r="I135" i="45" l="1"/>
  <c r="H135" i="45"/>
  <c r="G135" i="45"/>
  <c r="T5" i="45"/>
  <c r="M5" i="45"/>
  <c r="J5" i="45"/>
  <c r="I5" i="45"/>
  <c r="F5" i="45"/>
  <c r="S5" i="45"/>
  <c r="N135" i="44"/>
  <c r="M135" i="44"/>
  <c r="L135" i="44"/>
  <c r="T5" i="44"/>
  <c r="Q5" i="44"/>
  <c r="R5" i="44"/>
  <c r="M5" i="44"/>
  <c r="H5" i="44"/>
  <c r="J5" i="44"/>
  <c r="F5" i="44"/>
  <c r="O135" i="43"/>
  <c r="M135" i="43"/>
  <c r="L135" i="43"/>
  <c r="K135" i="43"/>
  <c r="I135" i="43"/>
  <c r="S5" i="43"/>
  <c r="L5" i="43"/>
  <c r="N5" i="43"/>
  <c r="I5" i="43"/>
  <c r="K133" i="42"/>
  <c r="N5" i="42"/>
  <c r="F5" i="42"/>
  <c r="N133" i="41"/>
  <c r="M133" i="41"/>
  <c r="H133" i="41"/>
  <c r="T5" i="41"/>
  <c r="R5" i="41"/>
  <c r="P5" i="41"/>
  <c r="L5" i="41"/>
  <c r="J5" i="41"/>
  <c r="I5" i="41"/>
  <c r="H5" i="41"/>
  <c r="F5" i="41"/>
  <c r="I133" i="40"/>
  <c r="H133" i="40"/>
  <c r="G133" i="40"/>
  <c r="T5" i="40"/>
  <c r="S5" i="40"/>
  <c r="R5" i="40"/>
  <c r="J5" i="40"/>
  <c r="I5" i="40"/>
  <c r="F5" i="40"/>
  <c r="O123" i="39"/>
  <c r="M123" i="39"/>
  <c r="L123" i="39"/>
  <c r="K123" i="39"/>
  <c r="I123" i="39"/>
  <c r="H123" i="39"/>
  <c r="G123" i="39"/>
  <c r="M5" i="39"/>
  <c r="H5" i="39"/>
  <c r="J5" i="37"/>
  <c r="I5" i="37"/>
  <c r="B3" i="37"/>
  <c r="Q5" i="36"/>
  <c r="I5" i="36"/>
  <c r="B3" i="36"/>
  <c r="AK29" i="35"/>
  <c r="V29" i="35"/>
  <c r="I29" i="35"/>
  <c r="AV7" i="35"/>
  <c r="AS7" i="35"/>
  <c r="AK7" i="35"/>
  <c r="J96" i="31"/>
  <c r="D96" i="31"/>
  <c r="L96" i="31"/>
  <c r="F96" i="31"/>
  <c r="L74" i="31"/>
  <c r="F74" i="31"/>
  <c r="D74" i="31"/>
  <c r="J74" i="31"/>
  <c r="D52" i="31"/>
  <c r="L52" i="31"/>
  <c r="J52" i="31"/>
  <c r="H52" i="31"/>
  <c r="F52" i="31"/>
  <c r="D30" i="31"/>
  <c r="H8" i="31"/>
  <c r="F8" i="31"/>
  <c r="J8" i="31"/>
  <c r="D8" i="31"/>
  <c r="J272" i="30"/>
  <c r="H272" i="30"/>
  <c r="D272" i="30"/>
  <c r="N272" i="30"/>
  <c r="L272" i="30"/>
  <c r="B270" i="30"/>
  <c r="L250" i="30"/>
  <c r="H250" i="30"/>
  <c r="F250" i="30"/>
  <c r="D250" i="30"/>
  <c r="N250" i="30"/>
  <c r="B248" i="30"/>
  <c r="L228" i="30"/>
  <c r="D228" i="30"/>
  <c r="N228" i="30"/>
  <c r="F228" i="30"/>
  <c r="B226" i="30"/>
  <c r="L206" i="30"/>
  <c r="J206" i="30"/>
  <c r="H206" i="30"/>
  <c r="N206" i="30"/>
  <c r="F206" i="30"/>
  <c r="D206" i="30"/>
  <c r="B204" i="30"/>
  <c r="N184" i="30"/>
  <c r="L184" i="30"/>
  <c r="D184" i="30"/>
  <c r="J184" i="30"/>
  <c r="H184" i="30"/>
  <c r="F184" i="30"/>
  <c r="B182" i="30"/>
  <c r="H162" i="30"/>
  <c r="D162" i="30"/>
  <c r="N162" i="30"/>
  <c r="L162" i="30"/>
  <c r="J162" i="30"/>
  <c r="F162" i="30"/>
  <c r="B160" i="30"/>
  <c r="L140" i="30"/>
  <c r="H140" i="30"/>
  <c r="F140" i="30"/>
  <c r="D140" i="30"/>
  <c r="N140" i="30"/>
  <c r="J140" i="30"/>
  <c r="B138" i="30"/>
  <c r="L118" i="30"/>
  <c r="J118" i="30"/>
  <c r="H118" i="30"/>
  <c r="N118" i="30"/>
  <c r="D118" i="30"/>
  <c r="B116" i="30"/>
  <c r="N96" i="30"/>
  <c r="H96" i="30"/>
  <c r="F96" i="30"/>
  <c r="F74" i="30"/>
  <c r="J74" i="30"/>
  <c r="H74" i="30"/>
  <c r="D74" i="30"/>
  <c r="D52" i="30"/>
  <c r="N30" i="30"/>
  <c r="J30" i="30"/>
  <c r="F30" i="30"/>
  <c r="D30" i="30"/>
  <c r="L30" i="30"/>
  <c r="H8" i="30"/>
  <c r="F8" i="30"/>
  <c r="K6" i="28"/>
  <c r="J6" i="28"/>
  <c r="B4" i="28"/>
  <c r="K6" i="27"/>
  <c r="I6" i="27"/>
  <c r="B3" i="27"/>
  <c r="K6" i="26"/>
  <c r="J6" i="26"/>
  <c r="B4" i="26"/>
  <c r="X7" i="22"/>
  <c r="W7" i="22"/>
  <c r="V7" i="22"/>
  <c r="L7" i="22"/>
  <c r="K7" i="22"/>
  <c r="B4" i="22"/>
  <c r="R8" i="21"/>
  <c r="I8" i="21"/>
  <c r="H8" i="21"/>
  <c r="B5" i="21"/>
  <c r="N7" i="19"/>
  <c r="M7" i="19"/>
  <c r="F7" i="19"/>
  <c r="B4" i="19"/>
  <c r="X6" i="18"/>
  <c r="B3" i="18"/>
  <c r="K7" i="17"/>
  <c r="J7" i="17"/>
  <c r="I7" i="17"/>
  <c r="B4" i="17"/>
  <c r="W7" i="16"/>
  <c r="V7" i="16"/>
  <c r="U7" i="16"/>
  <c r="K7" i="16"/>
  <c r="B4" i="16"/>
  <c r="B4" i="15"/>
  <c r="J9" i="14"/>
  <c r="B6" i="14"/>
  <c r="K6" i="13"/>
  <c r="I6" i="13"/>
  <c r="B3" i="13"/>
  <c r="T5" i="12"/>
  <c r="R6" i="6"/>
  <c r="J6" i="6"/>
  <c r="B3" i="6"/>
  <c r="W6" i="5"/>
  <c r="U6" i="5"/>
  <c r="S6" i="5"/>
  <c r="M6" i="5"/>
  <c r="K6" i="5"/>
  <c r="I6" i="5"/>
  <c r="B3" i="5"/>
  <c r="L152" i="3"/>
  <c r="L79" i="3"/>
  <c r="L58" i="2"/>
  <c r="J58" i="2"/>
  <c r="K58" i="2"/>
  <c r="L6" i="2"/>
  <c r="B39" i="1"/>
  <c r="B38" i="1"/>
  <c r="B37" i="1"/>
  <c r="M2" i="1"/>
  <c r="Q12" i="9" l="1"/>
  <c r="U6" i="12"/>
  <c r="D83" i="11"/>
  <c r="O9" i="9"/>
  <c r="U8" i="12"/>
  <c r="D105" i="11"/>
  <c r="I11" i="9"/>
  <c r="D85" i="11"/>
  <c r="D107" i="11"/>
  <c r="A14" i="12"/>
  <c r="G10" i="9"/>
  <c r="D87" i="11"/>
  <c r="D109" i="11"/>
  <c r="U10" i="12"/>
  <c r="A15" i="12"/>
  <c r="E135" i="14"/>
  <c r="D37" i="16"/>
  <c r="E20" i="9"/>
  <c r="D89" i="11"/>
  <c r="D111" i="11"/>
  <c r="E79" i="14"/>
  <c r="K10" i="9"/>
  <c r="Q11" i="9"/>
  <c r="E16" i="9"/>
  <c r="G18" i="9"/>
  <c r="I20" i="9"/>
  <c r="D113" i="11"/>
  <c r="G9" i="9"/>
  <c r="O10" i="9"/>
  <c r="E12" i="9"/>
  <c r="G14" i="9"/>
  <c r="I16" i="9"/>
  <c r="K18" i="9"/>
  <c r="M20" i="9"/>
  <c r="D77" i="11"/>
  <c r="A11" i="12"/>
  <c r="F93" i="14"/>
  <c r="E79" i="16"/>
  <c r="I12" i="9"/>
  <c r="K14" i="9"/>
  <c r="M16" i="9"/>
  <c r="O18" i="9"/>
  <c r="Q20" i="9"/>
  <c r="D79" i="11"/>
  <c r="D101" i="11"/>
  <c r="M12" i="9"/>
  <c r="O14" i="9"/>
  <c r="Q16" i="9"/>
  <c r="D81" i="11"/>
  <c r="D103" i="11"/>
  <c r="K13" i="9"/>
  <c r="E15" i="9"/>
  <c r="M15" i="9"/>
  <c r="G17" i="9"/>
  <c r="O17" i="9"/>
  <c r="I19" i="9"/>
  <c r="Q19" i="9"/>
  <c r="K21" i="9"/>
  <c r="D9" i="11"/>
  <c r="D13" i="11"/>
  <c r="D17" i="11"/>
  <c r="D21" i="11"/>
  <c r="D33" i="11"/>
  <c r="D37" i="11"/>
  <c r="D41" i="11"/>
  <c r="D57" i="11"/>
  <c r="D61" i="11"/>
  <c r="D65" i="11"/>
  <c r="D51" i="14"/>
  <c r="F79" i="14"/>
  <c r="G93" i="14"/>
  <c r="F135" i="14"/>
  <c r="E149" i="14"/>
  <c r="U8" i="18"/>
  <c r="I10" i="9"/>
  <c r="Q10" i="9"/>
  <c r="K12" i="9"/>
  <c r="E14" i="9"/>
  <c r="M14" i="9"/>
  <c r="G16" i="9"/>
  <c r="O16" i="9"/>
  <c r="I18" i="9"/>
  <c r="Q18" i="9"/>
  <c r="K20" i="9"/>
  <c r="D78" i="11"/>
  <c r="D82" i="11"/>
  <c r="D86" i="11"/>
  <c r="D90" i="11"/>
  <c r="D102" i="11"/>
  <c r="D106" i="11"/>
  <c r="D110" i="11"/>
  <c r="E51" i="14"/>
  <c r="G79" i="14"/>
  <c r="D121" i="14"/>
  <c r="G135" i="14"/>
  <c r="F149" i="14"/>
  <c r="E163" i="14"/>
  <c r="C107" i="16"/>
  <c r="I9" i="9"/>
  <c r="Q9" i="9"/>
  <c r="K11" i="9"/>
  <c r="E13" i="9"/>
  <c r="M13" i="9"/>
  <c r="G15" i="9"/>
  <c r="O15" i="9"/>
  <c r="I17" i="9"/>
  <c r="Q17" i="9"/>
  <c r="K19" i="9"/>
  <c r="E21" i="9"/>
  <c r="M21" i="9"/>
  <c r="D10" i="11"/>
  <c r="D14" i="11"/>
  <c r="D18" i="11"/>
  <c r="D34" i="11"/>
  <c r="D38" i="11"/>
  <c r="D42" i="11"/>
  <c r="D54" i="11"/>
  <c r="D58" i="11"/>
  <c r="D62" i="11"/>
  <c r="D66" i="11"/>
  <c r="D37" i="14"/>
  <c r="F51" i="14"/>
  <c r="E121" i="14"/>
  <c r="G149" i="14"/>
  <c r="G163" i="14"/>
  <c r="D23" i="16"/>
  <c r="F107" i="16"/>
  <c r="D23" i="14"/>
  <c r="E37" i="14"/>
  <c r="G51" i="14"/>
  <c r="D65" i="14"/>
  <c r="D107" i="14"/>
  <c r="F121" i="14"/>
  <c r="K9" i="9"/>
  <c r="E11" i="9"/>
  <c r="M11" i="9"/>
  <c r="G13" i="9"/>
  <c r="O13" i="9"/>
  <c r="I15" i="9"/>
  <c r="Q15" i="9"/>
  <c r="K17" i="9"/>
  <c r="E19" i="9"/>
  <c r="M19" i="9"/>
  <c r="G21" i="9"/>
  <c r="O21" i="9"/>
  <c r="D11" i="11"/>
  <c r="D15" i="11"/>
  <c r="D19" i="11"/>
  <c r="D31" i="11"/>
  <c r="D35" i="11"/>
  <c r="D39" i="11"/>
  <c r="D43" i="11"/>
  <c r="D55" i="11"/>
  <c r="D59" i="11"/>
  <c r="D63" i="11"/>
  <c r="D67" i="11"/>
  <c r="E23" i="14"/>
  <c r="F37" i="14"/>
  <c r="E65" i="14"/>
  <c r="E107" i="14"/>
  <c r="G121" i="14"/>
  <c r="E10" i="9"/>
  <c r="M10" i="9"/>
  <c r="G12" i="9"/>
  <c r="O12" i="9"/>
  <c r="I14" i="9"/>
  <c r="Q14" i="9"/>
  <c r="K16" i="9"/>
  <c r="E18" i="9"/>
  <c r="M18" i="9"/>
  <c r="G20" i="9"/>
  <c r="O20" i="9"/>
  <c r="D80" i="11"/>
  <c r="D84" i="11"/>
  <c r="D88" i="11"/>
  <c r="D100" i="11"/>
  <c r="D104" i="11"/>
  <c r="D108" i="11"/>
  <c r="D112" i="11"/>
  <c r="F23" i="14"/>
  <c r="G37" i="14"/>
  <c r="F65" i="14"/>
  <c r="D93" i="14"/>
  <c r="F107" i="14"/>
  <c r="E9" i="9"/>
  <c r="M9" i="9"/>
  <c r="G11" i="9"/>
  <c r="O11" i="9"/>
  <c r="I13" i="9"/>
  <c r="Q13" i="9"/>
  <c r="K15" i="9"/>
  <c r="E17" i="9"/>
  <c r="M17" i="9"/>
  <c r="G19" i="9"/>
  <c r="O19" i="9"/>
  <c r="I21" i="9"/>
  <c r="D8" i="11"/>
  <c r="D12" i="11"/>
  <c r="D16" i="11"/>
  <c r="D20" i="11"/>
  <c r="D32" i="11"/>
  <c r="D36" i="11"/>
  <c r="D40" i="11"/>
  <c r="D44" i="11"/>
  <c r="D56" i="11"/>
  <c r="D60" i="11"/>
  <c r="D64" i="11"/>
  <c r="G23" i="14"/>
  <c r="G65" i="14"/>
  <c r="D79" i="14"/>
  <c r="E93" i="14"/>
  <c r="G107" i="14"/>
  <c r="F163" i="14"/>
  <c r="F78" i="18"/>
  <c r="F23" i="16"/>
  <c r="E8" i="18"/>
  <c r="G9" i="17"/>
  <c r="R9" i="17"/>
  <c r="D50" i="18"/>
  <c r="N78" i="18"/>
  <c r="F121" i="16"/>
  <c r="D149" i="16"/>
  <c r="M8" i="18"/>
  <c r="L50" i="18"/>
  <c r="V78" i="18"/>
  <c r="D135" i="14"/>
  <c r="D149" i="14"/>
  <c r="D163" i="14"/>
  <c r="T50" i="18"/>
  <c r="N9" i="19"/>
  <c r="L19" i="30"/>
  <c r="J187" i="30"/>
  <c r="J121" i="30"/>
  <c r="L167" i="30"/>
  <c r="F10" i="30"/>
  <c r="F16" i="30"/>
  <c r="H10" i="30"/>
  <c r="H13" i="30"/>
  <c r="F17" i="30"/>
  <c r="N31" i="30"/>
  <c r="F35" i="30"/>
  <c r="L53" i="30"/>
  <c r="F63" i="30"/>
  <c r="F11" i="30"/>
  <c r="J13" i="30"/>
  <c r="F59" i="30"/>
  <c r="J101" i="30"/>
  <c r="L109" i="30"/>
  <c r="J14" i="30"/>
  <c r="H17" i="30"/>
  <c r="F21" i="30"/>
  <c r="J41" i="30"/>
  <c r="H85" i="30"/>
  <c r="L54" i="30"/>
  <c r="H59" i="30"/>
  <c r="H64" i="30"/>
  <c r="J123" i="30"/>
  <c r="H11" i="30"/>
  <c r="L14" i="30"/>
  <c r="H18" i="30"/>
  <c r="J37" i="30"/>
  <c r="L55" i="30"/>
  <c r="H60" i="30"/>
  <c r="H103" i="30"/>
  <c r="L125" i="30"/>
  <c r="F174" i="30"/>
  <c r="J231" i="30"/>
  <c r="F9" i="30"/>
  <c r="F12" i="30"/>
  <c r="J18" i="30"/>
  <c r="L58" i="30"/>
  <c r="J60" i="30"/>
  <c r="L65" i="30"/>
  <c r="F98" i="30"/>
  <c r="J105" i="30"/>
  <c r="H12" i="30"/>
  <c r="L15" i="30"/>
  <c r="L18" i="30"/>
  <c r="L56" i="30"/>
  <c r="L61" i="30"/>
  <c r="J127" i="30"/>
  <c r="L210" i="30"/>
  <c r="J12" i="30"/>
  <c r="J99" i="30"/>
  <c r="H107" i="30"/>
  <c r="F128" i="30"/>
  <c r="L231" i="30"/>
  <c r="J235" i="30"/>
  <c r="H277" i="30"/>
  <c r="L283" i="30"/>
  <c r="H9" i="30"/>
  <c r="J10" i="30"/>
  <c r="J11" i="30"/>
  <c r="L13" i="30"/>
  <c r="H16" i="30"/>
  <c r="J17" i="30"/>
  <c r="F20" i="30"/>
  <c r="H21" i="30"/>
  <c r="F33" i="30"/>
  <c r="F39" i="30"/>
  <c r="F58" i="30"/>
  <c r="J64" i="30"/>
  <c r="F97" i="30"/>
  <c r="H98" i="30"/>
  <c r="L99" i="30"/>
  <c r="L105" i="30"/>
  <c r="F120" i="30"/>
  <c r="F124" i="30"/>
  <c r="J130" i="30"/>
  <c r="J185" i="30"/>
  <c r="F188" i="30"/>
  <c r="J236" i="30"/>
  <c r="J9" i="30"/>
  <c r="L11" i="30"/>
  <c r="L12" i="30"/>
  <c r="F15" i="30"/>
  <c r="L17" i="30"/>
  <c r="H20" i="30"/>
  <c r="J21" i="30"/>
  <c r="F31" i="30"/>
  <c r="L36" i="30"/>
  <c r="F43" i="30"/>
  <c r="J59" i="30"/>
  <c r="F62" i="30"/>
  <c r="H97" i="30"/>
  <c r="J98" i="30"/>
  <c r="F100" i="30"/>
  <c r="L101" i="30"/>
  <c r="H106" i="30"/>
  <c r="F108" i="30"/>
  <c r="L120" i="30"/>
  <c r="F122" i="30"/>
  <c r="J126" i="30"/>
  <c r="H128" i="30"/>
  <c r="L165" i="30"/>
  <c r="J168" i="30"/>
  <c r="L171" i="30"/>
  <c r="L208" i="30"/>
  <c r="J232" i="30"/>
  <c r="H273" i="30"/>
  <c r="H285" i="30"/>
  <c r="L9" i="30"/>
  <c r="L10" i="30"/>
  <c r="N11" i="30"/>
  <c r="N12" i="30"/>
  <c r="H15" i="30"/>
  <c r="J16" i="30"/>
  <c r="F19" i="30"/>
  <c r="L21" i="30"/>
  <c r="J34" i="30"/>
  <c r="L40" i="30"/>
  <c r="F57" i="30"/>
  <c r="J97" i="30"/>
  <c r="N98" i="30"/>
  <c r="H102" i="30"/>
  <c r="F104" i="30"/>
  <c r="L108" i="30"/>
  <c r="L122" i="30"/>
  <c r="H124" i="30"/>
  <c r="L130" i="30"/>
  <c r="F186" i="30"/>
  <c r="H233" i="30"/>
  <c r="J237" i="30"/>
  <c r="N9" i="30"/>
  <c r="N10" i="30"/>
  <c r="F14" i="30"/>
  <c r="J15" i="30"/>
  <c r="L16" i="30"/>
  <c r="H19" i="30"/>
  <c r="J20" i="30"/>
  <c r="J32" i="30"/>
  <c r="H38" i="30"/>
  <c r="F54" i="30"/>
  <c r="H100" i="30"/>
  <c r="L104" i="30"/>
  <c r="J106" i="30"/>
  <c r="H119" i="30"/>
  <c r="N120" i="30"/>
  <c r="L126" i="30"/>
  <c r="H131" i="30"/>
  <c r="L163" i="30"/>
  <c r="H166" i="30"/>
  <c r="H169" i="30"/>
  <c r="J172" i="30"/>
  <c r="L175" i="30"/>
  <c r="H209" i="30"/>
  <c r="J218" i="30"/>
  <c r="N229" i="30"/>
  <c r="L237" i="30"/>
  <c r="L274" i="30"/>
  <c r="J280" i="30"/>
  <c r="F13" i="30"/>
  <c r="H14" i="30"/>
  <c r="F18" i="30"/>
  <c r="J19" i="30"/>
  <c r="L20" i="30"/>
  <c r="H42" i="30"/>
  <c r="F53" i="30"/>
  <c r="F60" i="30"/>
  <c r="F65" i="30"/>
  <c r="L97" i="30"/>
  <c r="N100" i="30"/>
  <c r="J102" i="30"/>
  <c r="F107" i="30"/>
  <c r="H121" i="30"/>
  <c r="N122" i="30"/>
  <c r="H127" i="30"/>
  <c r="F129" i="30"/>
  <c r="N186" i="30"/>
  <c r="L230" i="30"/>
  <c r="H234" i="30"/>
  <c r="N33" i="30"/>
  <c r="N97" i="30"/>
  <c r="F99" i="30"/>
  <c r="F103" i="30"/>
  <c r="J109" i="30"/>
  <c r="J119" i="30"/>
  <c r="H123" i="30"/>
  <c r="F125" i="30"/>
  <c r="L129" i="30"/>
  <c r="J131" i="30"/>
  <c r="H164" i="30"/>
  <c r="F170" i="30"/>
  <c r="H173" i="30"/>
  <c r="H207" i="30"/>
  <c r="J234" i="30"/>
  <c r="F282" i="30"/>
  <c r="F163" i="30"/>
  <c r="N163" i="30"/>
  <c r="J164" i="30"/>
  <c r="F165" i="30"/>
  <c r="N165" i="30"/>
  <c r="J166" i="30"/>
  <c r="F167" i="30"/>
  <c r="L168" i="30"/>
  <c r="J169" i="30"/>
  <c r="H170" i="30"/>
  <c r="F171" i="30"/>
  <c r="L172" i="30"/>
  <c r="J173" i="30"/>
  <c r="H174" i="30"/>
  <c r="F175" i="30"/>
  <c r="L185" i="30"/>
  <c r="H186" i="30"/>
  <c r="L187" i="30"/>
  <c r="H188" i="30"/>
  <c r="L189" i="30"/>
  <c r="J190" i="30"/>
  <c r="H191" i="30"/>
  <c r="F192" i="30"/>
  <c r="L193" i="30"/>
  <c r="J194" i="30"/>
  <c r="H195" i="30"/>
  <c r="F196" i="30"/>
  <c r="L197" i="30"/>
  <c r="J207" i="30"/>
  <c r="F208" i="30"/>
  <c r="N208" i="30"/>
  <c r="J209" i="30"/>
  <c r="F210" i="30"/>
  <c r="N210" i="30"/>
  <c r="J211" i="30"/>
  <c r="H212" i="30"/>
  <c r="F213" i="30"/>
  <c r="L214" i="30"/>
  <c r="J215" i="30"/>
  <c r="H216" i="30"/>
  <c r="F217" i="30"/>
  <c r="L218" i="30"/>
  <c r="L219" i="30"/>
  <c r="N230" i="30"/>
  <c r="L232" i="30"/>
  <c r="J233" i="30"/>
  <c r="L235" i="30"/>
  <c r="L236" i="30"/>
  <c r="F239" i="30"/>
  <c r="L240" i="30"/>
  <c r="L9" i="31"/>
  <c r="H12" i="31"/>
  <c r="L13" i="31"/>
  <c r="H15" i="31"/>
  <c r="J18" i="31"/>
  <c r="F20" i="31"/>
  <c r="L21" i="31"/>
  <c r="F62" i="31"/>
  <c r="H31" i="30"/>
  <c r="L32" i="30"/>
  <c r="H33" i="30"/>
  <c r="L34" i="30"/>
  <c r="H35" i="30"/>
  <c r="F36" i="30"/>
  <c r="L37" i="30"/>
  <c r="J38" i="30"/>
  <c r="H39" i="30"/>
  <c r="F40" i="30"/>
  <c r="L41" i="30"/>
  <c r="J42" i="30"/>
  <c r="H43" i="30"/>
  <c r="F229" i="30"/>
  <c r="N231" i="30"/>
  <c r="L233" i="30"/>
  <c r="L234" i="30"/>
  <c r="F238" i="30"/>
  <c r="H239" i="30"/>
  <c r="N273" i="30"/>
  <c r="F275" i="30"/>
  <c r="J276" i="30"/>
  <c r="J279" i="30"/>
  <c r="F281" i="30"/>
  <c r="L282" i="30"/>
  <c r="H284" i="30"/>
  <c r="F33" i="31"/>
  <c r="N99" i="30"/>
  <c r="J100" i="30"/>
  <c r="F101" i="30"/>
  <c r="L102" i="30"/>
  <c r="J103" i="30"/>
  <c r="H104" i="30"/>
  <c r="F105" i="30"/>
  <c r="L106" i="30"/>
  <c r="J107" i="30"/>
  <c r="H108" i="30"/>
  <c r="F109" i="30"/>
  <c r="L119" i="30"/>
  <c r="H120" i="30"/>
  <c r="L121" i="30"/>
  <c r="H122" i="30"/>
  <c r="L123" i="30"/>
  <c r="J124" i="30"/>
  <c r="H125" i="30"/>
  <c r="F126" i="30"/>
  <c r="L127" i="30"/>
  <c r="J128" i="30"/>
  <c r="H129" i="30"/>
  <c r="F130" i="30"/>
  <c r="L131" i="30"/>
  <c r="H163" i="30"/>
  <c r="L164" i="30"/>
  <c r="H165" i="30"/>
  <c r="L166" i="30"/>
  <c r="H167" i="30"/>
  <c r="F168" i="30"/>
  <c r="L169" i="30"/>
  <c r="J170" i="30"/>
  <c r="H171" i="30"/>
  <c r="F172" i="30"/>
  <c r="L173" i="30"/>
  <c r="J174" i="30"/>
  <c r="H175" i="30"/>
  <c r="F185" i="30"/>
  <c r="N185" i="30"/>
  <c r="J186" i="30"/>
  <c r="F187" i="30"/>
  <c r="N187" i="30"/>
  <c r="J188" i="30"/>
  <c r="F189" i="30"/>
  <c r="L190" i="30"/>
  <c r="J191" i="30"/>
  <c r="H192" i="30"/>
  <c r="F193" i="30"/>
  <c r="L194" i="30"/>
  <c r="J195" i="30"/>
  <c r="H196" i="30"/>
  <c r="F197" i="30"/>
  <c r="L207" i="30"/>
  <c r="H208" i="30"/>
  <c r="L209" i="30"/>
  <c r="H210" i="30"/>
  <c r="L211" i="30"/>
  <c r="J212" i="30"/>
  <c r="H213" i="30"/>
  <c r="F214" i="30"/>
  <c r="L215" i="30"/>
  <c r="J216" i="30"/>
  <c r="H229" i="30"/>
  <c r="F230" i="30"/>
  <c r="N232" i="30"/>
  <c r="L239" i="30"/>
  <c r="H275" i="30"/>
  <c r="L276" i="30"/>
  <c r="F278" i="30"/>
  <c r="L279" i="30"/>
  <c r="H281" i="30"/>
  <c r="J284" i="30"/>
  <c r="J31" i="30"/>
  <c r="F32" i="30"/>
  <c r="N32" i="30"/>
  <c r="J33" i="30"/>
  <c r="F34" i="30"/>
  <c r="N34" i="30"/>
  <c r="J35" i="30"/>
  <c r="H36" i="30"/>
  <c r="F37" i="30"/>
  <c r="L38" i="30"/>
  <c r="J39" i="30"/>
  <c r="H40" i="30"/>
  <c r="F41" i="30"/>
  <c r="L42" i="30"/>
  <c r="J43" i="30"/>
  <c r="H230" i="30"/>
  <c r="F231" i="30"/>
  <c r="F236" i="30"/>
  <c r="F237" i="30"/>
  <c r="H238" i="30"/>
  <c r="F53" i="31"/>
  <c r="F65" i="31"/>
  <c r="L98" i="30"/>
  <c r="H99" i="30"/>
  <c r="L100" i="30"/>
  <c r="H101" i="30"/>
  <c r="F102" i="30"/>
  <c r="L103" i="30"/>
  <c r="J104" i="30"/>
  <c r="H105" i="30"/>
  <c r="F106" i="30"/>
  <c r="L107" i="30"/>
  <c r="J108" i="30"/>
  <c r="H109" i="30"/>
  <c r="F119" i="30"/>
  <c r="N119" i="30"/>
  <c r="J120" i="30"/>
  <c r="F121" i="30"/>
  <c r="N121" i="30"/>
  <c r="J122" i="30"/>
  <c r="F123" i="30"/>
  <c r="L124" i="30"/>
  <c r="J125" i="30"/>
  <c r="H126" i="30"/>
  <c r="F127" i="30"/>
  <c r="L128" i="30"/>
  <c r="J129" i="30"/>
  <c r="H130" i="30"/>
  <c r="F131" i="30"/>
  <c r="J163" i="30"/>
  <c r="F164" i="30"/>
  <c r="N164" i="30"/>
  <c r="J165" i="30"/>
  <c r="F166" i="30"/>
  <c r="N166" i="30"/>
  <c r="J167" i="30"/>
  <c r="H168" i="30"/>
  <c r="F169" i="30"/>
  <c r="L170" i="30"/>
  <c r="J171" i="30"/>
  <c r="H172" i="30"/>
  <c r="F173" i="30"/>
  <c r="L174" i="30"/>
  <c r="J175" i="30"/>
  <c r="H185" i="30"/>
  <c r="L186" i="30"/>
  <c r="H187" i="30"/>
  <c r="F207" i="30"/>
  <c r="N207" i="30"/>
  <c r="J208" i="30"/>
  <c r="F209" i="30"/>
  <c r="N209" i="30"/>
  <c r="J210" i="30"/>
  <c r="J229" i="30"/>
  <c r="H231" i="30"/>
  <c r="F232" i="30"/>
  <c r="F234" i="30"/>
  <c r="F235" i="30"/>
  <c r="H237" i="30"/>
  <c r="J238" i="30"/>
  <c r="J241" i="30"/>
  <c r="H10" i="31"/>
  <c r="L11" i="31"/>
  <c r="J14" i="31"/>
  <c r="F16" i="31"/>
  <c r="L17" i="31"/>
  <c r="H19" i="31"/>
  <c r="L31" i="30"/>
  <c r="H32" i="30"/>
  <c r="L33" i="30"/>
  <c r="H34" i="30"/>
  <c r="L35" i="30"/>
  <c r="J36" i="30"/>
  <c r="H37" i="30"/>
  <c r="F38" i="30"/>
  <c r="L39" i="30"/>
  <c r="J40" i="30"/>
  <c r="H41" i="30"/>
  <c r="F42" i="30"/>
  <c r="L43" i="30"/>
  <c r="L229" i="30"/>
  <c r="J230" i="30"/>
  <c r="H232" i="30"/>
  <c r="F233" i="30"/>
  <c r="H235" i="30"/>
  <c r="H236" i="30"/>
  <c r="L238" i="30"/>
  <c r="F240" i="30"/>
  <c r="L241" i="30"/>
  <c r="F273" i="30"/>
  <c r="J274" i="30"/>
  <c r="N275" i="30"/>
  <c r="F277" i="30"/>
  <c r="L278" i="30"/>
  <c r="M9" i="5"/>
  <c r="J9" i="5"/>
  <c r="L9" i="5"/>
  <c r="J24" i="5"/>
  <c r="M24" i="5"/>
  <c r="L24" i="5"/>
  <c r="F123" i="3"/>
  <c r="F191" i="3"/>
  <c r="K39" i="15"/>
  <c r="I39" i="15"/>
  <c r="K218" i="3"/>
  <c r="J218" i="3"/>
  <c r="W15" i="5"/>
  <c r="T15" i="5"/>
  <c r="V15" i="5"/>
  <c r="V50" i="5"/>
  <c r="U50" i="5"/>
  <c r="T50" i="5"/>
  <c r="S50" i="5"/>
  <c r="S16" i="6"/>
  <c r="L32" i="2"/>
  <c r="W7" i="5"/>
  <c r="T7" i="5"/>
  <c r="V7" i="5"/>
  <c r="T22" i="5"/>
  <c r="W22" i="5"/>
  <c r="V22" i="5"/>
  <c r="K15" i="2"/>
  <c r="J15" i="2"/>
  <c r="G42" i="2"/>
  <c r="K9" i="3"/>
  <c r="J9" i="3"/>
  <c r="F115" i="3"/>
  <c r="F187" i="3"/>
  <c r="L75" i="2"/>
  <c r="T18" i="5"/>
  <c r="V18" i="5"/>
  <c r="J20" i="5"/>
  <c r="L20" i="5"/>
  <c r="V26" i="5"/>
  <c r="T26" i="5"/>
  <c r="K39" i="6"/>
  <c r="I112" i="14"/>
  <c r="J112" i="14"/>
  <c r="E42" i="2"/>
  <c r="K17" i="3"/>
  <c r="J17" i="3"/>
  <c r="K33" i="3"/>
  <c r="L33" i="3"/>
  <c r="J33" i="3"/>
  <c r="F117" i="3"/>
  <c r="F195" i="3"/>
  <c r="M36" i="5"/>
  <c r="L36" i="5"/>
  <c r="J36" i="5"/>
  <c r="S46" i="6"/>
  <c r="S39" i="6"/>
  <c r="K47" i="6"/>
  <c r="J47" i="6"/>
  <c r="I47" i="6"/>
  <c r="K73" i="2"/>
  <c r="L73" i="2"/>
  <c r="J73" i="2"/>
  <c r="F113" i="3"/>
  <c r="L29" i="3"/>
  <c r="L37" i="3"/>
  <c r="F114" i="3"/>
  <c r="F116" i="3"/>
  <c r="F118" i="3"/>
  <c r="F120" i="3"/>
  <c r="F122" i="3"/>
  <c r="F186" i="3"/>
  <c r="F188" i="3"/>
  <c r="F190" i="3"/>
  <c r="F192" i="3"/>
  <c r="F194" i="3"/>
  <c r="F196" i="3"/>
  <c r="M7" i="5"/>
  <c r="L7" i="5"/>
  <c r="J7" i="5"/>
  <c r="T11" i="5"/>
  <c r="W11" i="5"/>
  <c r="V11" i="5"/>
  <c r="J13" i="5"/>
  <c r="L13" i="5"/>
  <c r="V42" i="5"/>
  <c r="T42" i="5"/>
  <c r="S47" i="6"/>
  <c r="R47" i="6"/>
  <c r="Q47" i="6"/>
  <c r="K7" i="12"/>
  <c r="L7" i="12"/>
  <c r="I137" i="14"/>
  <c r="J137" i="14"/>
  <c r="L36" i="3"/>
  <c r="F121" i="3"/>
  <c r="F193" i="3"/>
  <c r="K16" i="6"/>
  <c r="E43" i="2"/>
  <c r="G43" i="2"/>
  <c r="K74" i="2"/>
  <c r="J74" i="2"/>
  <c r="L74" i="2"/>
  <c r="M52" i="5"/>
  <c r="L52" i="5"/>
  <c r="J52" i="5"/>
  <c r="K46" i="6"/>
  <c r="I57" i="14"/>
  <c r="J57" i="14"/>
  <c r="H65" i="14"/>
  <c r="W34" i="5"/>
  <c r="V34" i="5"/>
  <c r="T34" i="5"/>
  <c r="I77" i="14"/>
  <c r="J77" i="14"/>
  <c r="K25" i="3"/>
  <c r="J25" i="3"/>
  <c r="F119" i="3"/>
  <c r="F189" i="3"/>
  <c r="L44" i="5"/>
  <c r="J44" i="5"/>
  <c r="L28" i="5"/>
  <c r="J28" i="5"/>
  <c r="K10" i="12"/>
  <c r="L10" i="12"/>
  <c r="W12" i="5"/>
  <c r="S12" i="5"/>
  <c r="U12" i="5"/>
  <c r="W23" i="5"/>
  <c r="S23" i="5"/>
  <c r="U23" i="5"/>
  <c r="I48" i="14"/>
  <c r="J48" i="14"/>
  <c r="I90" i="14"/>
  <c r="J90" i="14"/>
  <c r="I125" i="14"/>
  <c r="J125" i="14"/>
  <c r="K56" i="15"/>
  <c r="I56" i="15"/>
  <c r="W9" i="5"/>
  <c r="V9" i="5"/>
  <c r="T9" i="5"/>
  <c r="M11" i="5"/>
  <c r="L11" i="5"/>
  <c r="J11" i="5"/>
  <c r="V20" i="5"/>
  <c r="T20" i="5"/>
  <c r="M22" i="5"/>
  <c r="L22" i="5"/>
  <c r="J22" i="5"/>
  <c r="V28" i="5"/>
  <c r="T28" i="5"/>
  <c r="L30" i="5"/>
  <c r="J30" i="5"/>
  <c r="W36" i="5"/>
  <c r="M38" i="5"/>
  <c r="S22" i="14"/>
  <c r="I40" i="14"/>
  <c r="J40" i="14"/>
  <c r="I103" i="14"/>
  <c r="J103" i="14"/>
  <c r="I154" i="14"/>
  <c r="J154" i="14"/>
  <c r="K158" i="15"/>
  <c r="I158" i="15"/>
  <c r="J159" i="13"/>
  <c r="I159" i="13"/>
  <c r="I82" i="14"/>
  <c r="J82" i="14"/>
  <c r="I116" i="14"/>
  <c r="J116" i="14"/>
  <c r="I128" i="14"/>
  <c r="J128" i="14"/>
  <c r="I156" i="14"/>
  <c r="J156" i="14"/>
  <c r="T30" i="5"/>
  <c r="V30" i="5"/>
  <c r="J32" i="5"/>
  <c r="L32" i="5"/>
  <c r="T38" i="5"/>
  <c r="W38" i="5"/>
  <c r="V38" i="5"/>
  <c r="J40" i="5"/>
  <c r="L40" i="5"/>
  <c r="T46" i="5"/>
  <c r="V46" i="5"/>
  <c r="J48" i="5"/>
  <c r="M48" i="5"/>
  <c r="L48" i="5"/>
  <c r="K12" i="6"/>
  <c r="S12" i="6"/>
  <c r="K43" i="6"/>
  <c r="S43" i="6"/>
  <c r="K6" i="12"/>
  <c r="L6" i="12"/>
  <c r="V16" i="13"/>
  <c r="U16" i="13"/>
  <c r="J15" i="14"/>
  <c r="I15" i="14"/>
  <c r="H23" i="14"/>
  <c r="I95" i="14"/>
  <c r="J95" i="14"/>
  <c r="I158" i="14"/>
  <c r="J158" i="14"/>
  <c r="T12" i="12"/>
  <c r="S12" i="12"/>
  <c r="I73" i="14"/>
  <c r="J73" i="14"/>
  <c r="I145" i="14"/>
  <c r="J145" i="14"/>
  <c r="I160" i="14"/>
  <c r="J160" i="14"/>
  <c r="W13" i="5"/>
  <c r="V13" i="5"/>
  <c r="T13" i="5"/>
  <c r="L15" i="5"/>
  <c r="J15" i="5"/>
  <c r="L18" i="5"/>
  <c r="J18" i="5"/>
  <c r="W24" i="5"/>
  <c r="V24" i="5"/>
  <c r="T24" i="5"/>
  <c r="I86" i="14"/>
  <c r="J86" i="14"/>
  <c r="I120" i="14"/>
  <c r="J120" i="14"/>
  <c r="I162" i="14"/>
  <c r="J162" i="14"/>
  <c r="I99" i="14"/>
  <c r="J99" i="14"/>
  <c r="H107" i="14"/>
  <c r="J14" i="14"/>
  <c r="I14" i="14"/>
  <c r="J22" i="14"/>
  <c r="I22" i="14"/>
  <c r="I39" i="14"/>
  <c r="J39" i="14"/>
  <c r="I47" i="14"/>
  <c r="J47" i="14"/>
  <c r="I56" i="14"/>
  <c r="J56" i="14"/>
  <c r="I64" i="14"/>
  <c r="J64" i="14"/>
  <c r="I133" i="14"/>
  <c r="J133" i="14"/>
  <c r="I142" i="14"/>
  <c r="J142" i="14"/>
  <c r="I151" i="14"/>
  <c r="J151" i="14"/>
  <c r="U19" i="16"/>
  <c r="V19" i="16"/>
  <c r="H79" i="16"/>
  <c r="X66" i="18"/>
  <c r="J13" i="14"/>
  <c r="I13" i="14"/>
  <c r="J21" i="14"/>
  <c r="I21" i="14"/>
  <c r="I46" i="14"/>
  <c r="J46" i="14"/>
  <c r="I55" i="14"/>
  <c r="J55" i="14"/>
  <c r="I63" i="14"/>
  <c r="J63" i="14"/>
  <c r="I72" i="14"/>
  <c r="J72" i="14"/>
  <c r="I76" i="14"/>
  <c r="J76" i="14"/>
  <c r="I81" i="14"/>
  <c r="J81" i="14"/>
  <c r="I85" i="14"/>
  <c r="J85" i="14"/>
  <c r="H93" i="14"/>
  <c r="I89" i="14"/>
  <c r="J89" i="14"/>
  <c r="I98" i="14"/>
  <c r="J98" i="14"/>
  <c r="I102" i="14"/>
  <c r="J102" i="14"/>
  <c r="I106" i="14"/>
  <c r="J106" i="14"/>
  <c r="I111" i="14"/>
  <c r="J111" i="14"/>
  <c r="I115" i="14"/>
  <c r="J115" i="14"/>
  <c r="I119" i="14"/>
  <c r="J119" i="14"/>
  <c r="I124" i="14"/>
  <c r="J124" i="14"/>
  <c r="I130" i="14"/>
  <c r="J130" i="14"/>
  <c r="I139" i="14"/>
  <c r="J139" i="14"/>
  <c r="I147" i="14"/>
  <c r="J147" i="14"/>
  <c r="J12" i="14"/>
  <c r="I12" i="14"/>
  <c r="J20" i="14"/>
  <c r="I20" i="14"/>
  <c r="I36" i="14"/>
  <c r="J36" i="14"/>
  <c r="I45" i="14"/>
  <c r="J45" i="14"/>
  <c r="I54" i="14"/>
  <c r="J54" i="14"/>
  <c r="I62" i="14"/>
  <c r="J62" i="14"/>
  <c r="I71" i="14"/>
  <c r="H79" i="14"/>
  <c r="J71" i="14"/>
  <c r="I127" i="14"/>
  <c r="J127" i="14"/>
  <c r="H135" i="14"/>
  <c r="I144" i="14"/>
  <c r="J144" i="14"/>
  <c r="I153" i="14"/>
  <c r="J153" i="14"/>
  <c r="V20" i="16"/>
  <c r="U20" i="16"/>
  <c r="J11" i="14"/>
  <c r="I11" i="14"/>
  <c r="J19" i="14"/>
  <c r="I19" i="14"/>
  <c r="I35" i="14"/>
  <c r="J35" i="14"/>
  <c r="I44" i="14"/>
  <c r="J44" i="14"/>
  <c r="I53" i="14"/>
  <c r="J53" i="14"/>
  <c r="I61" i="14"/>
  <c r="J61" i="14"/>
  <c r="I70" i="14"/>
  <c r="J70" i="14"/>
  <c r="I75" i="14"/>
  <c r="J75" i="14"/>
  <c r="I84" i="14"/>
  <c r="J84" i="14"/>
  <c r="I88" i="14"/>
  <c r="J88" i="14"/>
  <c r="I92" i="14"/>
  <c r="J92" i="14"/>
  <c r="I97" i="14"/>
  <c r="J97" i="14"/>
  <c r="I101" i="14"/>
  <c r="J101" i="14"/>
  <c r="I105" i="14"/>
  <c r="J105" i="14"/>
  <c r="I110" i="14"/>
  <c r="J110" i="14"/>
  <c r="I114" i="14"/>
  <c r="J114" i="14"/>
  <c r="I118" i="14"/>
  <c r="J118" i="14"/>
  <c r="I123" i="14"/>
  <c r="J123" i="14"/>
  <c r="I132" i="14"/>
  <c r="J132" i="14"/>
  <c r="I141" i="14"/>
  <c r="J141" i="14"/>
  <c r="H149" i="14"/>
  <c r="I155" i="14"/>
  <c r="J155" i="14"/>
  <c r="H163" i="14"/>
  <c r="I157" i="14"/>
  <c r="J157" i="14"/>
  <c r="I159" i="14"/>
  <c r="J159" i="14"/>
  <c r="I161" i="14"/>
  <c r="J161" i="14"/>
  <c r="K30" i="15"/>
  <c r="I30" i="15"/>
  <c r="K85" i="16"/>
  <c r="J18" i="14"/>
  <c r="I18" i="14"/>
  <c r="I34" i="14"/>
  <c r="J34" i="14"/>
  <c r="I43" i="14"/>
  <c r="J43" i="14"/>
  <c r="H51" i="14"/>
  <c r="I60" i="14"/>
  <c r="J60" i="14"/>
  <c r="I69" i="14"/>
  <c r="J69" i="14"/>
  <c r="I129" i="14"/>
  <c r="J129" i="14"/>
  <c r="I138" i="14"/>
  <c r="J138" i="14"/>
  <c r="I146" i="14"/>
  <c r="J146" i="14"/>
  <c r="I17" i="14"/>
  <c r="J17" i="14"/>
  <c r="I33" i="14"/>
  <c r="J33" i="14"/>
  <c r="I42" i="14"/>
  <c r="J42" i="14"/>
  <c r="I50" i="14"/>
  <c r="J50" i="14"/>
  <c r="I59" i="14"/>
  <c r="J59" i="14"/>
  <c r="I68" i="14"/>
  <c r="J68" i="14"/>
  <c r="I74" i="14"/>
  <c r="J74" i="14"/>
  <c r="I78" i="14"/>
  <c r="J78" i="14"/>
  <c r="I83" i="14"/>
  <c r="J83" i="14"/>
  <c r="I87" i="14"/>
  <c r="J87" i="14"/>
  <c r="I91" i="14"/>
  <c r="J91" i="14"/>
  <c r="I96" i="14"/>
  <c r="J96" i="14"/>
  <c r="I100" i="14"/>
  <c r="J100" i="14"/>
  <c r="I104" i="14"/>
  <c r="J104" i="14"/>
  <c r="I109" i="14"/>
  <c r="J109" i="14"/>
  <c r="I113" i="14"/>
  <c r="J113" i="14"/>
  <c r="H121" i="14"/>
  <c r="I117" i="14"/>
  <c r="J117" i="14"/>
  <c r="I126" i="14"/>
  <c r="J126" i="14"/>
  <c r="I134" i="14"/>
  <c r="J134" i="14"/>
  <c r="I143" i="14"/>
  <c r="J143" i="14"/>
  <c r="I152" i="14"/>
  <c r="J152" i="14"/>
  <c r="H93" i="16"/>
  <c r="J16" i="14"/>
  <c r="I16" i="14"/>
  <c r="J25" i="14"/>
  <c r="I25" i="14"/>
  <c r="J26" i="14"/>
  <c r="I26" i="14"/>
  <c r="J27" i="14"/>
  <c r="I27" i="14"/>
  <c r="J28" i="14"/>
  <c r="I28" i="14"/>
  <c r="H37" i="14"/>
  <c r="J29" i="14"/>
  <c r="I29" i="14"/>
  <c r="J30" i="14"/>
  <c r="I30" i="14"/>
  <c r="J31" i="14"/>
  <c r="I31" i="14"/>
  <c r="I32" i="14"/>
  <c r="J32" i="14"/>
  <c r="I41" i="14"/>
  <c r="J41" i="14"/>
  <c r="I49" i="14"/>
  <c r="J49" i="14"/>
  <c r="I58" i="14"/>
  <c r="J58" i="14"/>
  <c r="I67" i="14"/>
  <c r="J67" i="14"/>
  <c r="I131" i="14"/>
  <c r="J131" i="14"/>
  <c r="I140" i="14"/>
  <c r="J140" i="14"/>
  <c r="I148" i="14"/>
  <c r="J148" i="14"/>
  <c r="K71" i="16"/>
  <c r="J43" i="17"/>
  <c r="I43" i="17"/>
  <c r="X23" i="18"/>
  <c r="H107" i="16"/>
  <c r="J13" i="17"/>
  <c r="I13" i="17"/>
  <c r="X57" i="18"/>
  <c r="H9" i="16"/>
  <c r="K90" i="16" s="1"/>
  <c r="K48" i="16"/>
  <c r="K57" i="16"/>
  <c r="K83" i="16"/>
  <c r="K143" i="16"/>
  <c r="J26" i="17"/>
  <c r="I26" i="17"/>
  <c r="J95" i="17"/>
  <c r="I95" i="17"/>
  <c r="K137" i="16"/>
  <c r="J146" i="17"/>
  <c r="I146" i="17"/>
  <c r="P13" i="19"/>
  <c r="P11" i="19"/>
  <c r="P10" i="19"/>
  <c r="O9" i="19"/>
  <c r="P18" i="19"/>
  <c r="P27" i="19"/>
  <c r="P17" i="19"/>
  <c r="H157" i="21"/>
  <c r="K157" i="22"/>
  <c r="J157" i="22"/>
  <c r="H27" i="21"/>
  <c r="W16" i="22"/>
  <c r="V16" i="22"/>
  <c r="H35" i="21"/>
  <c r="H44" i="21"/>
  <c r="H53" i="21"/>
  <c r="H61" i="21"/>
  <c r="H70" i="21"/>
  <c r="W11" i="22"/>
  <c r="V11" i="22"/>
  <c r="K14" i="22"/>
  <c r="J14" i="22"/>
  <c r="W19" i="22"/>
  <c r="V19" i="22"/>
  <c r="K23" i="22"/>
  <c r="J23" i="22"/>
  <c r="K8" i="27"/>
  <c r="K16" i="27"/>
  <c r="L155" i="28"/>
  <c r="J155" i="28"/>
  <c r="M155" i="28"/>
  <c r="K57" i="27"/>
  <c r="K19" i="27"/>
  <c r="K86" i="27"/>
  <c r="K112" i="27"/>
  <c r="K22" i="27"/>
  <c r="K123" i="27"/>
  <c r="K9" i="27"/>
  <c r="J9" i="27"/>
  <c r="I9" i="27"/>
  <c r="K17" i="27"/>
  <c r="J17" i="27"/>
  <c r="I17" i="27"/>
  <c r="K18" i="27"/>
  <c r="J18" i="27"/>
  <c r="I18" i="27"/>
  <c r="M46" i="28"/>
  <c r="J56" i="28"/>
  <c r="M56" i="28"/>
  <c r="L56" i="28"/>
  <c r="K10" i="27"/>
  <c r="K40" i="27"/>
  <c r="M12" i="28"/>
  <c r="L27" i="28"/>
  <c r="M27" i="28"/>
  <c r="J27" i="28"/>
  <c r="M8" i="28"/>
  <c r="K12" i="27"/>
  <c r="K13" i="27"/>
  <c r="K100" i="27"/>
  <c r="I14" i="27"/>
  <c r="K14" i="27"/>
  <c r="J14" i="27"/>
  <c r="L36" i="28"/>
  <c r="J36" i="28"/>
  <c r="M36" i="28"/>
  <c r="L44" i="28"/>
  <c r="M44" i="28"/>
  <c r="J44" i="28"/>
  <c r="L18" i="28"/>
  <c r="M18" i="28"/>
  <c r="J18" i="28"/>
  <c r="J26" i="28"/>
  <c r="L26" i="28"/>
  <c r="M26" i="28"/>
  <c r="J43" i="28"/>
  <c r="M43" i="28"/>
  <c r="L43" i="28"/>
  <c r="M128" i="28"/>
  <c r="L10" i="28"/>
  <c r="J10" i="28"/>
  <c r="M10" i="28"/>
  <c r="J17" i="28"/>
  <c r="M17" i="28"/>
  <c r="L17" i="28"/>
  <c r="J30" i="28"/>
  <c r="L30" i="28"/>
  <c r="M30" i="28"/>
  <c r="M64" i="28"/>
  <c r="J9" i="28"/>
  <c r="M9" i="28"/>
  <c r="L9" i="28"/>
  <c r="M25" i="28"/>
  <c r="M38" i="28"/>
  <c r="J52" i="28"/>
  <c r="L52" i="28"/>
  <c r="M52" i="28"/>
  <c r="M113" i="28"/>
  <c r="M16" i="28"/>
  <c r="M29" i="28"/>
  <c r="M33" i="28"/>
  <c r="L82" i="28"/>
  <c r="J82" i="28"/>
  <c r="M82" i="28"/>
  <c r="L61" i="28"/>
  <c r="M61" i="28"/>
  <c r="J61" i="28"/>
  <c r="M98" i="28"/>
  <c r="K22" i="28"/>
  <c r="J22" i="28"/>
  <c r="I22" i="28"/>
  <c r="M22" i="28"/>
  <c r="L22" i="28"/>
  <c r="M121" i="28"/>
  <c r="J13" i="28"/>
  <c r="M13" i="28"/>
  <c r="L13" i="28"/>
  <c r="J39" i="28"/>
  <c r="M39" i="28"/>
  <c r="L39" i="28"/>
  <c r="M143" i="28"/>
  <c r="J47" i="28"/>
  <c r="M47" i="28"/>
  <c r="L47" i="28"/>
  <c r="I55" i="28"/>
  <c r="M55" i="28"/>
  <c r="K55" i="28"/>
  <c r="M68" i="28"/>
  <c r="K68" i="28"/>
  <c r="I68" i="28"/>
  <c r="M85" i="28"/>
  <c r="M81" i="28"/>
  <c r="M124" i="28"/>
  <c r="M139" i="28"/>
  <c r="M154" i="28"/>
  <c r="L53" i="28"/>
  <c r="M53" i="28"/>
  <c r="J53" i="28"/>
  <c r="J60" i="28"/>
  <c r="M60" i="28"/>
  <c r="L60" i="28"/>
  <c r="M70" i="28"/>
  <c r="L70" i="28"/>
  <c r="J70" i="28"/>
  <c r="M87" i="28"/>
  <c r="M107" i="28"/>
  <c r="M122" i="28"/>
  <c r="L122" i="28"/>
  <c r="J122" i="28"/>
  <c r="L129" i="28"/>
  <c r="J129" i="28"/>
  <c r="M129" i="28"/>
  <c r="M137" i="28"/>
  <c r="M152" i="28"/>
  <c r="L73" i="28"/>
  <c r="J73" i="28"/>
  <c r="M73" i="28"/>
  <c r="M59" i="28"/>
  <c r="I59" i="28"/>
  <c r="K59" i="28"/>
  <c r="L112" i="28"/>
  <c r="J112" i="28"/>
  <c r="M112" i="28"/>
  <c r="M120" i="28"/>
  <c r="M135" i="28"/>
  <c r="M51" i="28"/>
  <c r="M72" i="28"/>
  <c r="M89" i="28"/>
  <c r="M100" i="28"/>
  <c r="M158" i="28"/>
  <c r="M42" i="28"/>
  <c r="J65" i="28"/>
  <c r="L65" i="28"/>
  <c r="M65" i="28"/>
  <c r="M79" i="28"/>
  <c r="L79" i="28"/>
  <c r="J79" i="28"/>
  <c r="J69" i="28"/>
  <c r="M69" i="28"/>
  <c r="L69" i="28"/>
  <c r="J78" i="28"/>
  <c r="M78" i="28"/>
  <c r="L78" i="28"/>
  <c r="AJ14" i="35"/>
  <c r="AK14" i="35"/>
  <c r="AL14" i="35"/>
  <c r="AL17" i="35"/>
  <c r="H280" i="30"/>
  <c r="J283" i="30"/>
  <c r="F285" i="30"/>
  <c r="F106" i="31"/>
  <c r="F31" i="31"/>
  <c r="F35" i="31"/>
  <c r="F9" i="31"/>
  <c r="N9" i="31"/>
  <c r="J10" i="31"/>
  <c r="F11" i="31"/>
  <c r="N11" i="31"/>
  <c r="J12" i="31"/>
  <c r="F13" i="31"/>
  <c r="L14" i="31"/>
  <c r="J15" i="31"/>
  <c r="H16" i="31"/>
  <c r="F17" i="31"/>
  <c r="L18" i="31"/>
  <c r="J19" i="31"/>
  <c r="H20" i="31"/>
  <c r="F21" i="31"/>
  <c r="H9" i="31"/>
  <c r="L10" i="31"/>
  <c r="H11" i="31"/>
  <c r="L12" i="31"/>
  <c r="H13" i="31"/>
  <c r="F14" i="31"/>
  <c r="L15" i="31"/>
  <c r="J16" i="31"/>
  <c r="H17" i="31"/>
  <c r="F18" i="31"/>
  <c r="L19" i="31"/>
  <c r="J20" i="31"/>
  <c r="H21" i="31"/>
  <c r="H10" i="35"/>
  <c r="J239" i="30"/>
  <c r="F36" i="31"/>
  <c r="AB9" i="35"/>
  <c r="AL18" i="35"/>
  <c r="P13" i="36"/>
  <c r="Q13" i="36"/>
  <c r="J9" i="31"/>
  <c r="F10" i="31"/>
  <c r="N10" i="31"/>
  <c r="J11" i="31"/>
  <c r="F12" i="31"/>
  <c r="N12" i="31"/>
  <c r="J13" i="31"/>
  <c r="H14" i="31"/>
  <c r="F15" i="31"/>
  <c r="L16" i="31"/>
  <c r="J17" i="31"/>
  <c r="H18" i="31"/>
  <c r="F19" i="31"/>
  <c r="L20" i="31"/>
  <c r="J21" i="31"/>
  <c r="AR10" i="35"/>
  <c r="AS10" i="35"/>
  <c r="AL9" i="35"/>
  <c r="AB17" i="35"/>
  <c r="AL8" i="35"/>
  <c r="AL15" i="35"/>
  <c r="J28" i="37"/>
  <c r="I28" i="37"/>
  <c r="I128" i="39"/>
  <c r="H30" i="35"/>
  <c r="I30" i="35"/>
  <c r="W36" i="35"/>
  <c r="V36" i="35"/>
  <c r="W38" i="35"/>
  <c r="V38" i="35"/>
  <c r="J7" i="36"/>
  <c r="I7" i="36"/>
  <c r="AL38" i="35"/>
  <c r="AK38" i="35"/>
  <c r="AK39" i="35"/>
  <c r="AL39" i="35"/>
  <c r="AK40" i="35"/>
  <c r="AL40" i="35"/>
  <c r="AL30" i="35"/>
  <c r="AK30" i="35"/>
  <c r="AK31" i="35"/>
  <c r="AL31" i="35"/>
  <c r="AK32" i="35"/>
  <c r="AL32" i="35"/>
  <c r="J17" i="36"/>
  <c r="I17" i="36"/>
  <c r="J41" i="36"/>
  <c r="I41" i="36"/>
  <c r="I20" i="36"/>
  <c r="J20" i="36"/>
  <c r="W30" i="35"/>
  <c r="V30" i="35"/>
  <c r="K128" i="39"/>
  <c r="O128" i="39"/>
  <c r="N128" i="39"/>
  <c r="L128" i="39"/>
  <c r="M128" i="39"/>
  <c r="J20" i="37"/>
  <c r="I20" i="37"/>
  <c r="I51" i="37"/>
  <c r="J51" i="37"/>
  <c r="H125" i="39"/>
  <c r="G125" i="39"/>
  <c r="I125" i="39"/>
  <c r="L137" i="42"/>
  <c r="O137" i="42"/>
  <c r="N137" i="42"/>
  <c r="M137" i="42"/>
  <c r="J11" i="37"/>
  <c r="I11" i="37"/>
  <c r="J47" i="37"/>
  <c r="I47" i="37"/>
  <c r="R12" i="40"/>
  <c r="Q12" i="40"/>
  <c r="P12" i="40"/>
  <c r="T12" i="40"/>
  <c r="S12" i="40"/>
  <c r="T9" i="41"/>
  <c r="J10" i="37"/>
  <c r="I10" i="37"/>
  <c r="T9" i="39"/>
  <c r="S9" i="39"/>
  <c r="N11" i="39"/>
  <c r="Q9" i="39"/>
  <c r="R9" i="39"/>
  <c r="P9" i="39"/>
  <c r="O9" i="39"/>
  <c r="J7" i="37"/>
  <c r="I7" i="37"/>
  <c r="P7" i="39"/>
  <c r="T7" i="39"/>
  <c r="S7" i="39"/>
  <c r="R7" i="39"/>
  <c r="Q7" i="39"/>
  <c r="O7" i="39"/>
  <c r="I10" i="39"/>
  <c r="G10" i="39"/>
  <c r="H10" i="39"/>
  <c r="J19" i="37"/>
  <c r="I19" i="37"/>
  <c r="J27" i="37"/>
  <c r="I27" i="37"/>
  <c r="L6" i="39"/>
  <c r="K6" i="39"/>
  <c r="H7" i="39"/>
  <c r="I7" i="39"/>
  <c r="G7" i="39"/>
  <c r="M9" i="41"/>
  <c r="J9" i="41"/>
  <c r="G138" i="42"/>
  <c r="H138" i="42"/>
  <c r="I138" i="42"/>
  <c r="K8" i="39"/>
  <c r="M8" i="39"/>
  <c r="L8" i="39"/>
  <c r="E11" i="39"/>
  <c r="T11" i="40"/>
  <c r="S11" i="40"/>
  <c r="R11" i="40"/>
  <c r="Q11" i="40"/>
  <c r="P11" i="40"/>
  <c r="I140" i="43"/>
  <c r="J8" i="37"/>
  <c r="I8" i="37"/>
  <c r="P6" i="39"/>
  <c r="R6" i="39"/>
  <c r="Q6" i="39"/>
  <c r="O6" i="39"/>
  <c r="I9" i="39"/>
  <c r="H9" i="39"/>
  <c r="G9" i="39"/>
  <c r="F11" i="39"/>
  <c r="N125" i="39"/>
  <c r="O125" i="39"/>
  <c r="M125" i="39"/>
  <c r="L125" i="39"/>
  <c r="K125" i="39"/>
  <c r="M138" i="40"/>
  <c r="L138" i="40"/>
  <c r="O138" i="40"/>
  <c r="N138" i="40"/>
  <c r="R13" i="43"/>
  <c r="S13" i="43"/>
  <c r="M7" i="39"/>
  <c r="L7" i="39"/>
  <c r="K7" i="39"/>
  <c r="R10" i="39"/>
  <c r="Q10" i="39"/>
  <c r="O10" i="39"/>
  <c r="S10" i="39"/>
  <c r="P10" i="39"/>
  <c r="T10" i="39"/>
  <c r="C129" i="39"/>
  <c r="O136" i="40"/>
  <c r="N136" i="40"/>
  <c r="M136" i="40"/>
  <c r="L136" i="40"/>
  <c r="T6" i="42"/>
  <c r="S6" i="42"/>
  <c r="R6" i="42"/>
  <c r="F11" i="42"/>
  <c r="I12" i="40"/>
  <c r="H12" i="40"/>
  <c r="G134" i="42"/>
  <c r="I134" i="42"/>
  <c r="H134" i="42"/>
  <c r="L9" i="39"/>
  <c r="K9" i="39"/>
  <c r="J11" i="39"/>
  <c r="M9" i="39"/>
  <c r="I126" i="39"/>
  <c r="M12" i="40"/>
  <c r="L12" i="40"/>
  <c r="F7" i="42"/>
  <c r="R10" i="44"/>
  <c r="Q10" i="44"/>
  <c r="T10" i="44"/>
  <c r="S10" i="44"/>
  <c r="P10" i="44"/>
  <c r="T10" i="40"/>
  <c r="AA20" i="40" s="1"/>
  <c r="S10" i="40"/>
  <c r="R10" i="40"/>
  <c r="H11" i="40"/>
  <c r="I11" i="40"/>
  <c r="P12" i="43"/>
  <c r="Q12" i="43"/>
  <c r="M126" i="39"/>
  <c r="L126" i="39"/>
  <c r="K126" i="39"/>
  <c r="F129" i="39"/>
  <c r="H127" i="39"/>
  <c r="I127" i="39"/>
  <c r="G127" i="39"/>
  <c r="R8" i="43"/>
  <c r="S8" i="43"/>
  <c r="I142" i="43"/>
  <c r="D16" i="44"/>
  <c r="F6" i="42"/>
  <c r="M143" i="43"/>
  <c r="L143" i="43"/>
  <c r="C11" i="39"/>
  <c r="O124" i="39"/>
  <c r="L124" i="39"/>
  <c r="N124" i="39"/>
  <c r="M124" i="39"/>
  <c r="T6" i="40"/>
  <c r="T7" i="40"/>
  <c r="AA19" i="40" s="1"/>
  <c r="R7" i="40"/>
  <c r="S7" i="40"/>
  <c r="R8" i="40"/>
  <c r="S8" i="40"/>
  <c r="T8" i="40"/>
  <c r="S9" i="40"/>
  <c r="R9" i="40"/>
  <c r="T9" i="40"/>
  <c r="L11" i="40"/>
  <c r="M11" i="40"/>
  <c r="G135" i="40"/>
  <c r="I135" i="40"/>
  <c r="H135" i="40"/>
  <c r="G138" i="40"/>
  <c r="I138" i="40"/>
  <c r="H138" i="40"/>
  <c r="M7" i="41"/>
  <c r="L7" i="41"/>
  <c r="O137" i="41"/>
  <c r="N137" i="41"/>
  <c r="M137" i="41"/>
  <c r="L137" i="41"/>
  <c r="M136" i="42"/>
  <c r="O136" i="42"/>
  <c r="N136" i="42"/>
  <c r="L136" i="42"/>
  <c r="J12" i="43"/>
  <c r="L15" i="44"/>
  <c r="M15" i="44"/>
  <c r="N15" i="44"/>
  <c r="H6" i="39"/>
  <c r="G6" i="39"/>
  <c r="I8" i="39"/>
  <c r="H8" i="39"/>
  <c r="G8" i="39"/>
  <c r="S8" i="39"/>
  <c r="P8" i="39"/>
  <c r="O8" i="39"/>
  <c r="T8" i="39"/>
  <c r="R8" i="39"/>
  <c r="Q8" i="39"/>
  <c r="D11" i="39"/>
  <c r="M10" i="39"/>
  <c r="L10" i="39"/>
  <c r="K10" i="39"/>
  <c r="J129" i="39"/>
  <c r="M127" i="39"/>
  <c r="L127" i="39"/>
  <c r="K127" i="39"/>
  <c r="I134" i="40"/>
  <c r="H134" i="40"/>
  <c r="G134" i="40"/>
  <c r="I137" i="40"/>
  <c r="H137" i="40"/>
  <c r="G137" i="40"/>
  <c r="H135" i="41"/>
  <c r="G135" i="41"/>
  <c r="L12" i="43"/>
  <c r="M12" i="43"/>
  <c r="M138" i="43"/>
  <c r="L138" i="43"/>
  <c r="J6" i="41"/>
  <c r="T6" i="41"/>
  <c r="J10" i="41"/>
  <c r="I10" i="41"/>
  <c r="H10" i="41"/>
  <c r="T10" i="41"/>
  <c r="AA20" i="41" s="1"/>
  <c r="M12" i="41"/>
  <c r="L12" i="41"/>
  <c r="H138" i="41"/>
  <c r="G138" i="41"/>
  <c r="R11" i="42"/>
  <c r="T11" i="42"/>
  <c r="S11" i="42"/>
  <c r="Q11" i="42"/>
  <c r="P11" i="42"/>
  <c r="H12" i="42"/>
  <c r="I12" i="42"/>
  <c r="L12" i="44"/>
  <c r="N12" i="44"/>
  <c r="M12" i="44"/>
  <c r="J7" i="41"/>
  <c r="I7" i="41"/>
  <c r="H7" i="41"/>
  <c r="S7" i="41"/>
  <c r="R7" i="41"/>
  <c r="Q7" i="41"/>
  <c r="P7" i="41"/>
  <c r="AA19" i="41"/>
  <c r="T7" i="41"/>
  <c r="J11" i="41"/>
  <c r="I11" i="41"/>
  <c r="H11" i="41"/>
  <c r="S11" i="41"/>
  <c r="R11" i="41"/>
  <c r="Q11" i="41"/>
  <c r="P11" i="41"/>
  <c r="T11" i="41"/>
  <c r="N136" i="41"/>
  <c r="M136" i="41"/>
  <c r="L136" i="41"/>
  <c r="O136" i="41"/>
  <c r="I11" i="42"/>
  <c r="H11" i="42"/>
  <c r="O138" i="42"/>
  <c r="M138" i="42"/>
  <c r="N138" i="42"/>
  <c r="L138" i="42"/>
  <c r="M142" i="43"/>
  <c r="L142" i="43"/>
  <c r="I144" i="43"/>
  <c r="H137" i="41"/>
  <c r="G137" i="41"/>
  <c r="F8" i="42"/>
  <c r="F10" i="42"/>
  <c r="L12" i="42"/>
  <c r="M12" i="42"/>
  <c r="J6" i="43"/>
  <c r="Q7" i="43"/>
  <c r="P7" i="43"/>
  <c r="J11" i="43"/>
  <c r="I139" i="43"/>
  <c r="K16" i="44"/>
  <c r="N6" i="44"/>
  <c r="L6" i="44"/>
  <c r="M6" i="44"/>
  <c r="L13" i="44"/>
  <c r="N13" i="44"/>
  <c r="M13" i="44"/>
  <c r="L135" i="40"/>
  <c r="O135" i="40"/>
  <c r="N135" i="40"/>
  <c r="M135" i="40"/>
  <c r="I8" i="41"/>
  <c r="H8" i="41"/>
  <c r="M8" i="41"/>
  <c r="J8" i="41"/>
  <c r="T8" i="41"/>
  <c r="I12" i="41"/>
  <c r="H12" i="41"/>
  <c r="J12" i="41"/>
  <c r="Q12" i="41"/>
  <c r="P12" i="41"/>
  <c r="S12" i="41"/>
  <c r="T12" i="41"/>
  <c r="R12" i="41"/>
  <c r="L138" i="41"/>
  <c r="N138" i="41"/>
  <c r="O138" i="41"/>
  <c r="M138" i="41"/>
  <c r="I136" i="42"/>
  <c r="H136" i="42"/>
  <c r="G136" i="42"/>
  <c r="G136" i="40"/>
  <c r="H136" i="40"/>
  <c r="I136" i="40"/>
  <c r="O135" i="41"/>
  <c r="M135" i="41"/>
  <c r="L135" i="41"/>
  <c r="N135" i="41"/>
  <c r="L11" i="42"/>
  <c r="M11" i="42"/>
  <c r="J146" i="43"/>
  <c r="M136" i="43"/>
  <c r="L136" i="43"/>
  <c r="I138" i="43"/>
  <c r="T11" i="44"/>
  <c r="R11" i="44"/>
  <c r="Q11" i="44"/>
  <c r="P11" i="44"/>
  <c r="S11" i="44"/>
  <c r="T9" i="45"/>
  <c r="S9" i="45"/>
  <c r="R9" i="45"/>
  <c r="Q9" i="45"/>
  <c r="P9" i="45"/>
  <c r="O137" i="40"/>
  <c r="N137" i="40"/>
  <c r="M137" i="40"/>
  <c r="L137" i="40"/>
  <c r="M11" i="41"/>
  <c r="L11" i="41"/>
  <c r="H136" i="41"/>
  <c r="G136" i="41"/>
  <c r="F12" i="42"/>
  <c r="P12" i="42"/>
  <c r="T12" i="42"/>
  <c r="R12" i="42"/>
  <c r="Q12" i="42"/>
  <c r="S12" i="42"/>
  <c r="H137" i="42"/>
  <c r="I137" i="42"/>
  <c r="G137" i="42"/>
  <c r="O139" i="43"/>
  <c r="N139" i="43"/>
  <c r="L139" i="43"/>
  <c r="M139" i="43"/>
  <c r="N14" i="44"/>
  <c r="L14" i="44"/>
  <c r="M14" i="44"/>
  <c r="I137" i="43"/>
  <c r="H137" i="43"/>
  <c r="G137" i="43"/>
  <c r="N141" i="43"/>
  <c r="M141" i="43"/>
  <c r="L141" i="43"/>
  <c r="O141" i="43"/>
  <c r="L145" i="43"/>
  <c r="M145" i="43"/>
  <c r="C16" i="44"/>
  <c r="J8" i="44"/>
  <c r="I8" i="44"/>
  <c r="H8" i="44"/>
  <c r="I11" i="44"/>
  <c r="H11" i="44"/>
  <c r="J11" i="44"/>
  <c r="S14" i="44"/>
  <c r="R14" i="44"/>
  <c r="Q14" i="44"/>
  <c r="P14" i="44"/>
  <c r="T14" i="44"/>
  <c r="I135" i="42"/>
  <c r="H135" i="42"/>
  <c r="G135" i="42"/>
  <c r="F6" i="44"/>
  <c r="E16" i="44"/>
  <c r="F16" i="44" s="1"/>
  <c r="F7" i="44"/>
  <c r="F10" i="44"/>
  <c r="L11" i="44"/>
  <c r="N11" i="44"/>
  <c r="M11" i="44"/>
  <c r="F12" i="44"/>
  <c r="I136" i="43"/>
  <c r="F146" i="43"/>
  <c r="M140" i="43"/>
  <c r="L140" i="43"/>
  <c r="P6" i="44"/>
  <c r="O16" i="44"/>
  <c r="S6" i="44"/>
  <c r="Q6" i="44"/>
  <c r="T6" i="44"/>
  <c r="R6" i="44"/>
  <c r="F15" i="44"/>
  <c r="C16" i="45"/>
  <c r="N12" i="45"/>
  <c r="M12" i="45"/>
  <c r="L12" i="45"/>
  <c r="H137" i="45"/>
  <c r="G137" i="45"/>
  <c r="D18" i="47"/>
  <c r="L137" i="43"/>
  <c r="N137" i="43"/>
  <c r="O137" i="43"/>
  <c r="M137" i="43"/>
  <c r="I141" i="43"/>
  <c r="L144" i="43"/>
  <c r="N144" i="43"/>
  <c r="O144" i="43"/>
  <c r="M144" i="43"/>
  <c r="I145" i="43"/>
  <c r="H6" i="44"/>
  <c r="G16" i="44"/>
  <c r="J6" i="44"/>
  <c r="I6" i="44"/>
  <c r="M8" i="44"/>
  <c r="L8" i="44"/>
  <c r="N8" i="44"/>
  <c r="F9" i="44"/>
  <c r="S9" i="44"/>
  <c r="R9" i="44"/>
  <c r="Q9" i="44"/>
  <c r="T9" i="44"/>
  <c r="P9" i="44"/>
  <c r="I10" i="44"/>
  <c r="H10" i="44"/>
  <c r="J10" i="44"/>
  <c r="J12" i="44"/>
  <c r="I12" i="44"/>
  <c r="H12" i="44"/>
  <c r="F13" i="44"/>
  <c r="F14" i="44"/>
  <c r="D16" i="45"/>
  <c r="J13" i="45"/>
  <c r="I13" i="45"/>
  <c r="H13" i="45"/>
  <c r="N135" i="42"/>
  <c r="M135" i="42"/>
  <c r="O135" i="42"/>
  <c r="L135" i="42"/>
  <c r="I143" i="43"/>
  <c r="N7" i="44"/>
  <c r="M7" i="44"/>
  <c r="L7" i="44"/>
  <c r="T8" i="44"/>
  <c r="S8" i="44"/>
  <c r="Q8" i="44"/>
  <c r="R8" i="44"/>
  <c r="P8" i="44"/>
  <c r="J9" i="44"/>
  <c r="I9" i="44"/>
  <c r="H9" i="44"/>
  <c r="N10" i="44"/>
  <c r="M10" i="44"/>
  <c r="L10" i="44"/>
  <c r="F11" i="44"/>
  <c r="F9" i="45"/>
  <c r="D8" i="46"/>
  <c r="D15" i="48"/>
  <c r="L10" i="45"/>
  <c r="N10" i="45"/>
  <c r="M10" i="45"/>
  <c r="F11" i="45"/>
  <c r="T14" i="45"/>
  <c r="R14" i="45"/>
  <c r="Q14" i="45"/>
  <c r="S14" i="45"/>
  <c r="P14" i="45"/>
  <c r="N15" i="45"/>
  <c r="M15" i="45"/>
  <c r="L15" i="45"/>
  <c r="H139" i="45"/>
  <c r="G139" i="45"/>
  <c r="H142" i="45"/>
  <c r="G142" i="45"/>
  <c r="H145" i="45"/>
  <c r="G145" i="45"/>
  <c r="D21" i="46"/>
  <c r="D13" i="47"/>
  <c r="D10" i="48"/>
  <c r="T15" i="44"/>
  <c r="S15" i="44"/>
  <c r="R15" i="44"/>
  <c r="Q15" i="44"/>
  <c r="P15" i="44"/>
  <c r="E16" i="45"/>
  <c r="F16" i="45" s="1"/>
  <c r="F6" i="45"/>
  <c r="F7" i="45"/>
  <c r="F8" i="45"/>
  <c r="T8" i="45"/>
  <c r="S8" i="45"/>
  <c r="R8" i="45"/>
  <c r="Q8" i="45"/>
  <c r="P8" i="45"/>
  <c r="J9" i="45"/>
  <c r="I9" i="45"/>
  <c r="H9" i="45"/>
  <c r="P12" i="45"/>
  <c r="T12" i="45"/>
  <c r="S12" i="45"/>
  <c r="R12" i="45"/>
  <c r="Q12" i="45"/>
  <c r="F14" i="45"/>
  <c r="O136" i="45"/>
  <c r="N136" i="45"/>
  <c r="D9" i="46"/>
  <c r="D16" i="46"/>
  <c r="R12" i="44"/>
  <c r="S12" i="44"/>
  <c r="Q12" i="44"/>
  <c r="P12" i="44"/>
  <c r="T12" i="44"/>
  <c r="P13" i="44"/>
  <c r="S13" i="44"/>
  <c r="R13" i="44"/>
  <c r="Q13" i="44"/>
  <c r="T13" i="44"/>
  <c r="J14" i="44"/>
  <c r="I14" i="44"/>
  <c r="H14" i="44"/>
  <c r="J15" i="44"/>
  <c r="I15" i="44"/>
  <c r="H15" i="44"/>
  <c r="L139" i="44"/>
  <c r="M139" i="44"/>
  <c r="R6" i="45"/>
  <c r="O16" i="45"/>
  <c r="T6" i="45"/>
  <c r="S6" i="45"/>
  <c r="Q6" i="45"/>
  <c r="P6" i="45"/>
  <c r="P7" i="45"/>
  <c r="T7" i="45"/>
  <c r="S7" i="45"/>
  <c r="R7" i="45"/>
  <c r="Q7" i="45"/>
  <c r="J8" i="45"/>
  <c r="I8" i="45"/>
  <c r="H8" i="45"/>
  <c r="D14" i="47"/>
  <c r="D21" i="47"/>
  <c r="D11" i="48"/>
  <c r="D18" i="48"/>
  <c r="H13" i="44"/>
  <c r="J13" i="44"/>
  <c r="I13" i="44"/>
  <c r="M144" i="44"/>
  <c r="L144" i="44"/>
  <c r="J6" i="45"/>
  <c r="I6" i="45"/>
  <c r="H6" i="45"/>
  <c r="G16" i="45"/>
  <c r="H7" i="45"/>
  <c r="J7" i="45"/>
  <c r="I7" i="45"/>
  <c r="T10" i="45"/>
  <c r="R10" i="45"/>
  <c r="Q10" i="45"/>
  <c r="S10" i="45"/>
  <c r="P10" i="45"/>
  <c r="N11" i="45"/>
  <c r="M11" i="45"/>
  <c r="L11" i="45"/>
  <c r="J14" i="45"/>
  <c r="I14" i="45"/>
  <c r="H14" i="45"/>
  <c r="D17" i="46"/>
  <c r="D9" i="47"/>
  <c r="F10" i="45"/>
  <c r="H12" i="45"/>
  <c r="J12" i="45"/>
  <c r="I12" i="45"/>
  <c r="T13" i="45"/>
  <c r="S13" i="45"/>
  <c r="Q13" i="45"/>
  <c r="P13" i="45"/>
  <c r="R13" i="45"/>
  <c r="D12" i="46"/>
  <c r="D19" i="48"/>
  <c r="I7" i="44"/>
  <c r="H7" i="44"/>
  <c r="J7" i="44"/>
  <c r="S7" i="44"/>
  <c r="R7" i="44"/>
  <c r="Q7" i="44"/>
  <c r="T7" i="44"/>
  <c r="P7" i="44"/>
  <c r="F8" i="44"/>
  <c r="N9" i="44"/>
  <c r="M9" i="44"/>
  <c r="L9" i="44"/>
  <c r="L14" i="45"/>
  <c r="M14" i="45"/>
  <c r="N14" i="45"/>
  <c r="F15" i="45"/>
  <c r="D10" i="47"/>
  <c r="D17" i="47"/>
  <c r="D14" i="48"/>
  <c r="K16" i="45"/>
  <c r="N6" i="45"/>
  <c r="M6" i="45"/>
  <c r="L6" i="45"/>
  <c r="N7" i="45"/>
  <c r="M7" i="45"/>
  <c r="L7" i="45"/>
  <c r="N8" i="45"/>
  <c r="M8" i="45"/>
  <c r="L8" i="45"/>
  <c r="J10" i="45"/>
  <c r="I10" i="45"/>
  <c r="H10" i="45"/>
  <c r="F13" i="45"/>
  <c r="H143" i="45"/>
  <c r="G143" i="45"/>
  <c r="D13" i="46"/>
  <c r="D20" i="46"/>
  <c r="L9" i="45"/>
  <c r="N9" i="45"/>
  <c r="M9" i="45"/>
  <c r="J11" i="45"/>
  <c r="H11" i="45"/>
  <c r="I11" i="45"/>
  <c r="R11" i="45"/>
  <c r="P11" i="45"/>
  <c r="T11" i="45"/>
  <c r="S11" i="45"/>
  <c r="Q11" i="45"/>
  <c r="F12" i="45"/>
  <c r="N13" i="45"/>
  <c r="L13" i="45"/>
  <c r="M13" i="45"/>
  <c r="J15" i="45"/>
  <c r="H15" i="45"/>
  <c r="I15" i="45"/>
  <c r="R15" i="45"/>
  <c r="P15" i="45"/>
  <c r="T15" i="45"/>
  <c r="S15" i="45"/>
  <c r="Q15" i="45"/>
  <c r="D10" i="46"/>
  <c r="D14" i="46"/>
  <c r="D18" i="46"/>
  <c r="D11" i="47"/>
  <c r="D15" i="47"/>
  <c r="D19" i="47"/>
  <c r="D8" i="48"/>
  <c r="D12" i="48"/>
  <c r="D16" i="48"/>
  <c r="D20" i="48"/>
  <c r="D11" i="46"/>
  <c r="D15" i="46"/>
  <c r="D19" i="46"/>
  <c r="D8" i="47"/>
  <c r="D12" i="47"/>
  <c r="D16" i="47"/>
  <c r="D20" i="47"/>
  <c r="D9" i="48"/>
  <c r="D13" i="48"/>
  <c r="D17" i="48"/>
  <c r="D21" i="48"/>
  <c r="K31" i="2"/>
  <c r="J31" i="2"/>
  <c r="K6" i="3"/>
  <c r="J6" i="2"/>
  <c r="L31" i="2"/>
  <c r="J6" i="3"/>
  <c r="J152" i="3"/>
  <c r="K6" i="2"/>
  <c r="L6" i="3"/>
  <c r="J79" i="3"/>
  <c r="K6" i="6"/>
  <c r="S6" i="6"/>
  <c r="K5" i="12"/>
  <c r="J5" i="12"/>
  <c r="I5" i="12"/>
  <c r="J7" i="16"/>
  <c r="J6" i="5"/>
  <c r="L5" i="12"/>
  <c r="W7" i="17"/>
  <c r="V7" i="17"/>
  <c r="U7" i="17"/>
  <c r="K79" i="3"/>
  <c r="L6" i="5"/>
  <c r="T6" i="5"/>
  <c r="K152" i="3"/>
  <c r="V6" i="5"/>
  <c r="I6" i="6"/>
  <c r="Q6" i="6"/>
  <c r="S5" i="12"/>
  <c r="U5" i="12"/>
  <c r="J6" i="13"/>
  <c r="U6" i="13"/>
  <c r="I9" i="14"/>
  <c r="T9" i="14"/>
  <c r="J7" i="15"/>
  <c r="I7" i="15"/>
  <c r="L7" i="15"/>
  <c r="W7" i="15"/>
  <c r="V5" i="12"/>
  <c r="V6" i="13"/>
  <c r="K7" i="15"/>
  <c r="X7" i="15"/>
  <c r="W6" i="13"/>
  <c r="M7" i="15"/>
  <c r="Y7" i="15"/>
  <c r="R6" i="18"/>
  <c r="Q6" i="18"/>
  <c r="J6" i="18"/>
  <c r="I6" i="18"/>
  <c r="E7" i="19"/>
  <c r="I7" i="16"/>
  <c r="Y6" i="18"/>
  <c r="J7" i="19"/>
  <c r="H7" i="19"/>
  <c r="V7" i="19"/>
  <c r="L7" i="19"/>
  <c r="X7" i="19"/>
  <c r="R7" i="19"/>
  <c r="P7" i="19"/>
  <c r="Q8" i="21"/>
  <c r="J7" i="22"/>
  <c r="J6" i="27"/>
  <c r="I6" i="26"/>
  <c r="I6" i="28"/>
  <c r="J8" i="30"/>
  <c r="N8" i="30"/>
  <c r="L8" i="30"/>
  <c r="L74" i="30"/>
  <c r="N74" i="30"/>
  <c r="N52" i="30"/>
  <c r="L6" i="28"/>
  <c r="H30" i="30"/>
  <c r="H52" i="30"/>
  <c r="J96" i="30"/>
  <c r="L8" i="31"/>
  <c r="M6" i="28"/>
  <c r="D8" i="30"/>
  <c r="L52" i="30"/>
  <c r="H30" i="31"/>
  <c r="J30" i="31"/>
  <c r="J52" i="30"/>
  <c r="D96" i="30"/>
  <c r="F118" i="30"/>
  <c r="J228" i="30"/>
  <c r="H228" i="30"/>
  <c r="L96" i="30"/>
  <c r="M51" i="31"/>
  <c r="N52" i="31" s="1"/>
  <c r="M95" i="31"/>
  <c r="N96" i="31" s="1"/>
  <c r="M29" i="31"/>
  <c r="F52" i="30"/>
  <c r="L30" i="31"/>
  <c r="J250" i="30"/>
  <c r="F272" i="30"/>
  <c r="N8" i="31"/>
  <c r="N8" i="33"/>
  <c r="M73" i="31"/>
  <c r="N74" i="31" s="1"/>
  <c r="F30" i="31"/>
  <c r="H74" i="31"/>
  <c r="H96" i="31"/>
  <c r="M51" i="33"/>
  <c r="M95" i="33"/>
  <c r="N96" i="33" s="1"/>
  <c r="M73" i="33"/>
  <c r="M29" i="33"/>
  <c r="P5" i="39"/>
  <c r="T5" i="39"/>
  <c r="S5" i="39"/>
  <c r="R5" i="39"/>
  <c r="Q5" i="39"/>
  <c r="O5" i="39"/>
  <c r="V7" i="35"/>
  <c r="H7" i="35"/>
  <c r="AB7" i="35"/>
  <c r="AT7" i="35"/>
  <c r="AR7" i="35"/>
  <c r="P5" i="36"/>
  <c r="J5" i="36"/>
  <c r="N7" i="35"/>
  <c r="AL7" i="35"/>
  <c r="AJ7" i="35"/>
  <c r="AU7" i="35"/>
  <c r="AL29" i="35"/>
  <c r="W29" i="35"/>
  <c r="Q5" i="37"/>
  <c r="H29" i="35"/>
  <c r="J5" i="42"/>
  <c r="H5" i="42"/>
  <c r="I5" i="42"/>
  <c r="N5" i="40"/>
  <c r="L5" i="40"/>
  <c r="G5" i="39"/>
  <c r="M5" i="40"/>
  <c r="N133" i="40"/>
  <c r="M133" i="40"/>
  <c r="L133" i="40"/>
  <c r="O133" i="40"/>
  <c r="I5" i="39"/>
  <c r="K133" i="40"/>
  <c r="Q5" i="40"/>
  <c r="K5" i="39"/>
  <c r="N123" i="39"/>
  <c r="P5" i="37"/>
  <c r="L5" i="39"/>
  <c r="H5" i="40"/>
  <c r="T5" i="42"/>
  <c r="S5" i="42"/>
  <c r="R5" i="42"/>
  <c r="P5" i="42"/>
  <c r="Q5" i="42"/>
  <c r="H133" i="42"/>
  <c r="G133" i="42"/>
  <c r="I133" i="42"/>
  <c r="F5" i="43"/>
  <c r="P5" i="40"/>
  <c r="I133" i="41"/>
  <c r="G133" i="41"/>
  <c r="Q5" i="41"/>
  <c r="O133" i="41"/>
  <c r="J5" i="43"/>
  <c r="H5" i="43"/>
  <c r="T5" i="43"/>
  <c r="S5" i="41"/>
  <c r="L133" i="42"/>
  <c r="H135" i="43"/>
  <c r="M5" i="41"/>
  <c r="K133" i="41"/>
  <c r="L5" i="42"/>
  <c r="M133" i="42"/>
  <c r="M5" i="43"/>
  <c r="G135" i="43"/>
  <c r="N5" i="44"/>
  <c r="L5" i="44"/>
  <c r="N5" i="41"/>
  <c r="L133" i="41"/>
  <c r="M5" i="42"/>
  <c r="N133" i="42"/>
  <c r="R5" i="43"/>
  <c r="P5" i="43"/>
  <c r="O133" i="42"/>
  <c r="Q5" i="43"/>
  <c r="L5" i="45"/>
  <c r="N5" i="45"/>
  <c r="P5" i="44"/>
  <c r="N135" i="43"/>
  <c r="I5" i="44"/>
  <c r="S5" i="44"/>
  <c r="O135" i="44"/>
  <c r="H135" i="44"/>
  <c r="G135" i="44"/>
  <c r="N135" i="45"/>
  <c r="L135" i="45"/>
  <c r="K135" i="45"/>
  <c r="I135" i="44"/>
  <c r="P5" i="45"/>
  <c r="M135" i="45"/>
  <c r="H5" i="45"/>
  <c r="Q5" i="45"/>
  <c r="O135" i="45"/>
  <c r="K135" i="44"/>
  <c r="R5" i="45"/>
  <c r="F75" i="30"/>
  <c r="F87" i="30"/>
  <c r="L62" i="31"/>
  <c r="F219" i="30"/>
  <c r="F216" i="30"/>
  <c r="J75" i="30"/>
  <c r="L36" i="31"/>
  <c r="F64" i="31"/>
  <c r="F77" i="31"/>
  <c r="N11" i="33"/>
  <c r="L284" i="30"/>
  <c r="F98" i="31"/>
  <c r="V12" i="35"/>
  <c r="V8" i="35"/>
  <c r="H12" i="35"/>
  <c r="AB14" i="35"/>
  <c r="F148" i="18"/>
  <c r="D63" i="22"/>
  <c r="F160" i="26"/>
  <c r="E76" i="26"/>
  <c r="F76" i="26"/>
  <c r="F104" i="26"/>
  <c r="D132" i="26"/>
  <c r="H20" i="27"/>
  <c r="F160" i="28"/>
  <c r="F118" i="28"/>
  <c r="J145" i="30"/>
  <c r="H153" i="30"/>
  <c r="F143" i="30"/>
  <c r="F146" i="30"/>
  <c r="L147" i="30"/>
  <c r="N53" i="30"/>
  <c r="H76" i="28"/>
  <c r="D132" i="28"/>
  <c r="H20" i="28"/>
  <c r="E90" i="28"/>
  <c r="L64" i="30"/>
  <c r="F259" i="30"/>
  <c r="F253" i="30"/>
  <c r="F254" i="30"/>
  <c r="H255" i="30"/>
  <c r="H258" i="30"/>
  <c r="J259" i="30"/>
  <c r="H259" i="30"/>
  <c r="H79" i="31"/>
  <c r="H42" i="31"/>
  <c r="H60" i="31"/>
  <c r="H63" i="31"/>
  <c r="H65" i="31"/>
  <c r="H105" i="31"/>
  <c r="E146" i="28"/>
  <c r="J43" i="31"/>
  <c r="J99" i="31"/>
  <c r="J53" i="31"/>
  <c r="J76" i="31"/>
  <c r="J60" i="31"/>
  <c r="H101" i="31"/>
  <c r="L80" i="30"/>
  <c r="J31" i="31"/>
  <c r="N9" i="35"/>
  <c r="L38" i="31"/>
  <c r="L104" i="31"/>
  <c r="L34" i="31"/>
  <c r="L43" i="31"/>
  <c r="J76" i="30"/>
  <c r="F80" i="30"/>
  <c r="L56" i="31"/>
  <c r="F191" i="30"/>
  <c r="L216" i="30"/>
  <c r="L63" i="31"/>
  <c r="F108" i="31"/>
  <c r="F78" i="31"/>
  <c r="N9" i="33"/>
  <c r="F87" i="31"/>
  <c r="F86" i="31"/>
  <c r="V10" i="35"/>
  <c r="H15" i="35"/>
  <c r="AB18" i="35"/>
  <c r="AB16" i="35"/>
  <c r="AB8" i="35"/>
  <c r="H13" i="35"/>
  <c r="H40" i="21"/>
  <c r="F62" i="26"/>
  <c r="E20" i="27"/>
  <c r="E146" i="26"/>
  <c r="G62" i="27"/>
  <c r="F148" i="30"/>
  <c r="H142" i="30"/>
  <c r="F151" i="30"/>
  <c r="N144" i="30"/>
  <c r="F153" i="30"/>
  <c r="J144" i="30"/>
  <c r="N78" i="30"/>
  <c r="N55" i="30"/>
  <c r="L60" i="30"/>
  <c r="L75" i="30"/>
  <c r="F258" i="30"/>
  <c r="H252" i="30"/>
  <c r="N252" i="30"/>
  <c r="L256" i="30"/>
  <c r="L257" i="30"/>
  <c r="H77" i="31"/>
  <c r="H38" i="31"/>
  <c r="H55" i="31"/>
  <c r="H62" i="31"/>
  <c r="H53" i="31"/>
  <c r="H64" i="31"/>
  <c r="J39" i="31"/>
  <c r="J97" i="31"/>
  <c r="J42" i="31"/>
  <c r="J56" i="31"/>
  <c r="H83" i="30"/>
  <c r="H132" i="28"/>
  <c r="L86" i="30"/>
  <c r="H80" i="31"/>
  <c r="N15" i="35"/>
  <c r="L87" i="31"/>
  <c r="L103" i="31"/>
  <c r="L32" i="31"/>
  <c r="L106" i="31"/>
  <c r="F77" i="30"/>
  <c r="F84" i="30"/>
  <c r="L58" i="31"/>
  <c r="L191" i="30"/>
  <c r="J77" i="30"/>
  <c r="F83" i="31"/>
  <c r="N100" i="33"/>
  <c r="F280" i="30"/>
  <c r="F82" i="31"/>
  <c r="F42" i="31"/>
  <c r="V13" i="35"/>
  <c r="H18" i="35"/>
  <c r="H9" i="35"/>
  <c r="L8" i="42"/>
  <c r="F9" i="43"/>
  <c r="H62" i="21"/>
  <c r="E49" i="22"/>
  <c r="C146" i="27"/>
  <c r="D132" i="27"/>
  <c r="C132" i="28"/>
  <c r="F90" i="27"/>
  <c r="G90" i="27"/>
  <c r="F76" i="28"/>
  <c r="F62" i="28"/>
  <c r="G48" i="28"/>
  <c r="L153" i="30"/>
  <c r="H147" i="30"/>
  <c r="L141" i="30"/>
  <c r="H150" i="30"/>
  <c r="F144" i="30"/>
  <c r="J148" i="30"/>
  <c r="F150" i="30"/>
  <c r="N76" i="30"/>
  <c r="N54" i="30"/>
  <c r="H34" i="28"/>
  <c r="E48" i="28"/>
  <c r="F86" i="30"/>
  <c r="L263" i="30"/>
  <c r="H257" i="30"/>
  <c r="L251" i="30"/>
  <c r="J263" i="30"/>
  <c r="J251" i="30"/>
  <c r="L252" i="30"/>
  <c r="F255" i="30"/>
  <c r="H256" i="30"/>
  <c r="F256" i="30"/>
  <c r="H75" i="31"/>
  <c r="H106" i="31"/>
  <c r="H35" i="31"/>
  <c r="H54" i="31"/>
  <c r="H32" i="31"/>
  <c r="H39" i="31"/>
  <c r="J84" i="31"/>
  <c r="J107" i="31"/>
  <c r="J103" i="31"/>
  <c r="J81" i="31"/>
  <c r="J36" i="31"/>
  <c r="J37" i="31"/>
  <c r="H79" i="30"/>
  <c r="L63" i="30"/>
  <c r="J35" i="31"/>
  <c r="L82" i="30"/>
  <c r="L57" i="30"/>
  <c r="N14" i="35"/>
  <c r="L83" i="31"/>
  <c r="L84" i="31"/>
  <c r="L39" i="31"/>
  <c r="L101" i="31"/>
  <c r="J78" i="30"/>
  <c r="L60" i="31"/>
  <c r="F212" i="30"/>
  <c r="L33" i="31"/>
  <c r="F78" i="30"/>
  <c r="L107" i="31"/>
  <c r="F54" i="31"/>
  <c r="F56" i="31"/>
  <c r="N12" i="33"/>
  <c r="N274" i="30"/>
  <c r="L280" i="30"/>
  <c r="F43" i="31"/>
  <c r="N97" i="33"/>
  <c r="V16" i="35"/>
  <c r="H17" i="35"/>
  <c r="AB15" i="35"/>
  <c r="H8" i="35"/>
  <c r="N17" i="35"/>
  <c r="F9" i="42"/>
  <c r="L85" i="31"/>
  <c r="L79" i="31"/>
  <c r="L65" i="31"/>
  <c r="L105" i="31"/>
  <c r="L31" i="31"/>
  <c r="F79" i="30"/>
  <c r="L102" i="31"/>
  <c r="L212" i="30"/>
  <c r="L97" i="31"/>
  <c r="N10" i="33"/>
  <c r="F57" i="31"/>
  <c r="F39" i="31"/>
  <c r="V15" i="35"/>
  <c r="N13" i="35"/>
  <c r="H14" i="35"/>
  <c r="H97" i="21"/>
  <c r="E90" i="26"/>
  <c r="D146" i="27"/>
  <c r="C146" i="28"/>
  <c r="F160" i="27"/>
  <c r="F90" i="28"/>
  <c r="J146" i="30"/>
  <c r="J149" i="30"/>
  <c r="J143" i="30"/>
  <c r="L146" i="30"/>
  <c r="H148" i="30"/>
  <c r="D118" i="28"/>
  <c r="D104" i="28"/>
  <c r="L77" i="30"/>
  <c r="E118" i="28"/>
  <c r="D76" i="28"/>
  <c r="F82" i="30"/>
  <c r="F55" i="30"/>
  <c r="H81" i="30"/>
  <c r="J256" i="30"/>
  <c r="H263" i="30"/>
  <c r="H251" i="30"/>
  <c r="N253" i="30"/>
  <c r="N254" i="30"/>
  <c r="L254" i="30"/>
  <c r="H40" i="31"/>
  <c r="H102" i="31"/>
  <c r="H33" i="31"/>
  <c r="H103" i="31"/>
  <c r="H37" i="31"/>
  <c r="J80" i="31"/>
  <c r="J102" i="31"/>
  <c r="J64" i="31"/>
  <c r="J40" i="31"/>
  <c r="J85" i="31"/>
  <c r="J34" i="31"/>
  <c r="H77" i="30"/>
  <c r="H43" i="31"/>
  <c r="L85" i="30"/>
  <c r="L62" i="30"/>
  <c r="E63" i="22"/>
  <c r="G118" i="27"/>
  <c r="F118" i="27"/>
  <c r="E104" i="26"/>
  <c r="L145" i="30"/>
  <c r="L148" i="30"/>
  <c r="N142" i="30"/>
  <c r="H149" i="30"/>
  <c r="H141" i="30"/>
  <c r="L142" i="30"/>
  <c r="N77" i="30"/>
  <c r="N56" i="30"/>
  <c r="L83" i="30"/>
  <c r="F56" i="30"/>
  <c r="L87" i="30"/>
  <c r="L255" i="30"/>
  <c r="H260" i="30"/>
  <c r="L261" i="30"/>
  <c r="J252" i="30"/>
  <c r="J253" i="30"/>
  <c r="H253" i="30"/>
  <c r="H85" i="31"/>
  <c r="H59" i="31"/>
  <c r="H31" i="31"/>
  <c r="H109" i="31"/>
  <c r="H100" i="31"/>
  <c r="H34" i="31"/>
  <c r="L59" i="30"/>
  <c r="J41" i="31"/>
  <c r="J79" i="31"/>
  <c r="J63" i="31"/>
  <c r="J100" i="31"/>
  <c r="J106" i="31"/>
  <c r="J87" i="31"/>
  <c r="H75" i="30"/>
  <c r="J77" i="31"/>
  <c r="D62" i="28"/>
  <c r="L81" i="30"/>
  <c r="L81" i="31"/>
  <c r="L77" i="31"/>
  <c r="L64" i="31"/>
  <c r="L100" i="31"/>
  <c r="L35" i="31"/>
  <c r="J81" i="30"/>
  <c r="L109" i="31"/>
  <c r="F81" i="30"/>
  <c r="F59" i="31"/>
  <c r="F102" i="31"/>
  <c r="F58" i="31"/>
  <c r="F107" i="31"/>
  <c r="V18" i="35"/>
  <c r="V11" i="35"/>
  <c r="AB13" i="35"/>
  <c r="N10" i="35"/>
  <c r="N12" i="35"/>
  <c r="H11" i="35"/>
  <c r="E76" i="27"/>
  <c r="G160" i="27"/>
  <c r="F20" i="28"/>
  <c r="F34" i="28"/>
  <c r="G104" i="28"/>
  <c r="H151" i="30"/>
  <c r="F142" i="30"/>
  <c r="J147" i="30"/>
  <c r="F141" i="30"/>
  <c r="N75" i="30"/>
  <c r="D90" i="28"/>
  <c r="D34" i="28"/>
  <c r="H261" i="30"/>
  <c r="L258" i="30"/>
  <c r="F260" i="30"/>
  <c r="F263" i="30"/>
  <c r="F251" i="30"/>
  <c r="F252" i="30"/>
  <c r="H81" i="31"/>
  <c r="H58" i="31"/>
  <c r="H97" i="31"/>
  <c r="H82" i="31"/>
  <c r="H108" i="31"/>
  <c r="J109" i="31"/>
  <c r="J78" i="31"/>
  <c r="J54" i="31"/>
  <c r="J75" i="31"/>
  <c r="H98" i="31"/>
  <c r="H160" i="28"/>
  <c r="N251" i="30"/>
  <c r="L78" i="30"/>
  <c r="H78" i="30"/>
  <c r="N18" i="35"/>
  <c r="L78" i="31"/>
  <c r="L75" i="31"/>
  <c r="L53" i="31"/>
  <c r="L99" i="31"/>
  <c r="F83" i="30"/>
  <c r="L41" i="31"/>
  <c r="H217" i="30"/>
  <c r="F195" i="30"/>
  <c r="J83" i="30"/>
  <c r="F60" i="31"/>
  <c r="N98" i="33"/>
  <c r="N276" i="30"/>
  <c r="F75" i="31"/>
  <c r="F84" i="31"/>
  <c r="F103" i="31"/>
  <c r="F101" i="31"/>
  <c r="V14" i="35"/>
  <c r="V9" i="35"/>
  <c r="AB12" i="35"/>
  <c r="AB10" i="35"/>
  <c r="N16" i="35"/>
  <c r="N8" i="35"/>
  <c r="D146" i="44"/>
  <c r="E146" i="44"/>
  <c r="J146" i="44"/>
  <c r="C146" i="45"/>
  <c r="F8" i="43"/>
  <c r="F7" i="43"/>
  <c r="D16" i="43"/>
  <c r="F14" i="43"/>
  <c r="J146" i="45"/>
  <c r="F15" i="43"/>
  <c r="D146" i="45"/>
  <c r="L57" i="31" l="1"/>
  <c r="L37" i="31"/>
  <c r="L108" i="31"/>
  <c r="L42" i="31"/>
  <c r="L84" i="30"/>
  <c r="H128" i="39"/>
  <c r="G128" i="39"/>
  <c r="E129" i="39"/>
  <c r="O145" i="43"/>
  <c r="N145" i="43"/>
  <c r="N144" i="44"/>
  <c r="O144" i="44"/>
  <c r="S8" i="41"/>
  <c r="R8" i="41"/>
  <c r="H33" i="35"/>
  <c r="I33" i="35"/>
  <c r="N138" i="44"/>
  <c r="O138" i="44"/>
  <c r="J12" i="42"/>
  <c r="J11" i="42"/>
  <c r="L7" i="43"/>
  <c r="M7" i="43"/>
  <c r="G16" i="43"/>
  <c r="H144" i="43"/>
  <c r="K144" i="43" s="1"/>
  <c r="G144" i="43"/>
  <c r="J21" i="37"/>
  <c r="I21" i="37"/>
  <c r="J15" i="37"/>
  <c r="I15" i="37"/>
  <c r="W37" i="35"/>
  <c r="V37" i="35"/>
  <c r="Q8" i="36"/>
  <c r="P8" i="36"/>
  <c r="N137" i="44"/>
  <c r="O137" i="44"/>
  <c r="K137" i="42"/>
  <c r="K136" i="42"/>
  <c r="K135" i="42"/>
  <c r="K138" i="42"/>
  <c r="I29" i="37"/>
  <c r="J29" i="37"/>
  <c r="M138" i="44"/>
  <c r="L138" i="44"/>
  <c r="Q8" i="41"/>
  <c r="P8" i="41"/>
  <c r="N138" i="43"/>
  <c r="O138" i="43"/>
  <c r="F10" i="43"/>
  <c r="H6" i="43"/>
  <c r="F13" i="43"/>
  <c r="I6" i="43"/>
  <c r="C146" i="43"/>
  <c r="N136" i="43"/>
  <c r="O136" i="43"/>
  <c r="I139" i="44"/>
  <c r="I142" i="44"/>
  <c r="M136" i="44"/>
  <c r="I144" i="44"/>
  <c r="L136" i="44"/>
  <c r="O143" i="44"/>
  <c r="N143" i="44"/>
  <c r="N12" i="43"/>
  <c r="N10" i="43"/>
  <c r="N9" i="43"/>
  <c r="N7" i="43"/>
  <c r="Q8" i="43"/>
  <c r="P8" i="43"/>
  <c r="Q10" i="41"/>
  <c r="P10" i="41"/>
  <c r="E146" i="43"/>
  <c r="H136" i="43"/>
  <c r="K136" i="43" s="1"/>
  <c r="G136" i="43"/>
  <c r="AK17" i="35"/>
  <c r="AJ17" i="35"/>
  <c r="Q31" i="37"/>
  <c r="P31" i="37"/>
  <c r="J12" i="37"/>
  <c r="I12" i="37"/>
  <c r="I142" i="45"/>
  <c r="M136" i="45"/>
  <c r="I137" i="45"/>
  <c r="I145" i="45"/>
  <c r="I140" i="45"/>
  <c r="L136" i="45"/>
  <c r="I143" i="45"/>
  <c r="I139" i="45"/>
  <c r="I138" i="45"/>
  <c r="L145" i="44"/>
  <c r="M145" i="44"/>
  <c r="N126" i="39"/>
  <c r="O126" i="39"/>
  <c r="O145" i="44"/>
  <c r="N145" i="44"/>
  <c r="T12" i="43"/>
  <c r="T13" i="43"/>
  <c r="T7" i="43"/>
  <c r="T8" i="43"/>
  <c r="H138" i="45"/>
  <c r="E146" i="45"/>
  <c r="G138" i="45"/>
  <c r="G142" i="44"/>
  <c r="H142" i="44"/>
  <c r="F10" i="40"/>
  <c r="I10" i="40"/>
  <c r="H10" i="40"/>
  <c r="H140" i="45"/>
  <c r="G140" i="45"/>
  <c r="M141" i="44"/>
  <c r="L141" i="44"/>
  <c r="O141" i="44"/>
  <c r="N141" i="44"/>
  <c r="S7" i="43"/>
  <c r="R7" i="43"/>
  <c r="C16" i="43"/>
  <c r="S10" i="41"/>
  <c r="R10" i="41"/>
  <c r="H141" i="43"/>
  <c r="K141" i="43" s="1"/>
  <c r="G141" i="43"/>
  <c r="I135" i="41"/>
  <c r="I138" i="41"/>
  <c r="I137" i="41"/>
  <c r="I136" i="41"/>
  <c r="P9" i="40"/>
  <c r="Q9" i="40"/>
  <c r="J24" i="37"/>
  <c r="I24" i="37"/>
  <c r="M137" i="44"/>
  <c r="L137" i="44"/>
  <c r="R6" i="41"/>
  <c r="S6" i="41"/>
  <c r="H144" i="44"/>
  <c r="G144" i="44"/>
  <c r="L9" i="43"/>
  <c r="M9" i="43"/>
  <c r="H139" i="43"/>
  <c r="K139" i="43" s="1"/>
  <c r="G139" i="43"/>
  <c r="M143" i="44"/>
  <c r="L143" i="44"/>
  <c r="N139" i="44"/>
  <c r="O139" i="44"/>
  <c r="O140" i="43"/>
  <c r="N140" i="43"/>
  <c r="F6" i="41"/>
  <c r="F10" i="41"/>
  <c r="F7" i="41"/>
  <c r="I6" i="41"/>
  <c r="H6" i="41"/>
  <c r="F11" i="41"/>
  <c r="F8" i="41"/>
  <c r="F12" i="41"/>
  <c r="N7" i="41"/>
  <c r="Q6" i="41"/>
  <c r="P6" i="41"/>
  <c r="N12" i="41"/>
  <c r="N11" i="41"/>
  <c r="H140" i="43"/>
  <c r="K140" i="43" s="1"/>
  <c r="G140" i="43"/>
  <c r="S9" i="41"/>
  <c r="R9" i="41"/>
  <c r="F6" i="40"/>
  <c r="F11" i="40"/>
  <c r="F12" i="40"/>
  <c r="F7" i="40"/>
  <c r="F9" i="40"/>
  <c r="F8" i="40"/>
  <c r="K136" i="40"/>
  <c r="K138" i="40"/>
  <c r="K135" i="40"/>
  <c r="K137" i="40"/>
  <c r="P8" i="40"/>
  <c r="Q8" i="40"/>
  <c r="P20" i="36"/>
  <c r="Q20" i="36"/>
  <c r="Q50" i="37"/>
  <c r="P50" i="37"/>
  <c r="H32" i="35"/>
  <c r="I32" i="35"/>
  <c r="Q19" i="37"/>
  <c r="P19" i="37"/>
  <c r="J29" i="36"/>
  <c r="I29" i="36"/>
  <c r="I14" i="36"/>
  <c r="J14" i="36"/>
  <c r="I49" i="36"/>
  <c r="J49" i="36"/>
  <c r="I26" i="36"/>
  <c r="J26" i="36"/>
  <c r="J42" i="36"/>
  <c r="I42" i="36"/>
  <c r="J15" i="36"/>
  <c r="I15" i="36"/>
  <c r="F283" i="30"/>
  <c r="H283" i="30"/>
  <c r="H240" i="30"/>
  <c r="J240" i="30"/>
  <c r="AU10" i="35"/>
  <c r="AT10" i="35"/>
  <c r="F61" i="31"/>
  <c r="H214" i="30"/>
  <c r="J214" i="30"/>
  <c r="L188" i="30"/>
  <c r="N188" i="30"/>
  <c r="H55" i="30"/>
  <c r="J55" i="30"/>
  <c r="L85" i="28"/>
  <c r="J85" i="28"/>
  <c r="J33" i="28"/>
  <c r="L33" i="28"/>
  <c r="J59" i="31"/>
  <c r="L59" i="31"/>
  <c r="H62" i="30"/>
  <c r="J62" i="30"/>
  <c r="L139" i="28"/>
  <c r="J139" i="28"/>
  <c r="L100" i="28"/>
  <c r="J100" i="28"/>
  <c r="L107" i="28"/>
  <c r="J107" i="28"/>
  <c r="K85" i="28"/>
  <c r="I85" i="28"/>
  <c r="I65" i="28"/>
  <c r="K65" i="28"/>
  <c r="K43" i="28"/>
  <c r="I43" i="28"/>
  <c r="K70" i="28"/>
  <c r="I70" i="28"/>
  <c r="I120" i="28"/>
  <c r="K120" i="28"/>
  <c r="I29" i="28"/>
  <c r="K29" i="28"/>
  <c r="I47" i="28"/>
  <c r="K47" i="28"/>
  <c r="AS9" i="35"/>
  <c r="AR9" i="35"/>
  <c r="H40" i="35"/>
  <c r="I40" i="35"/>
  <c r="Q38" i="37"/>
  <c r="P38" i="37"/>
  <c r="I39" i="36"/>
  <c r="J39" i="36"/>
  <c r="J16" i="36"/>
  <c r="I16" i="36"/>
  <c r="J38" i="36"/>
  <c r="I38" i="36"/>
  <c r="F40" i="31"/>
  <c r="H282" i="30"/>
  <c r="J282" i="30"/>
  <c r="F276" i="30"/>
  <c r="H276" i="30"/>
  <c r="AU11" i="35"/>
  <c r="AT11" i="35"/>
  <c r="J213" i="30"/>
  <c r="L213" i="30"/>
  <c r="F194" i="30"/>
  <c r="H194" i="30"/>
  <c r="H65" i="30"/>
  <c r="J65" i="30"/>
  <c r="H54" i="30"/>
  <c r="J54" i="30"/>
  <c r="J8" i="28"/>
  <c r="L8" i="28"/>
  <c r="F262" i="30"/>
  <c r="H262" i="30"/>
  <c r="J81" i="28"/>
  <c r="L81" i="28"/>
  <c r="E62" i="28"/>
  <c r="L55" i="28"/>
  <c r="J55" i="28"/>
  <c r="F152" i="30"/>
  <c r="H152" i="30"/>
  <c r="I56" i="28"/>
  <c r="K56" i="28"/>
  <c r="K52" i="28"/>
  <c r="I52" i="28"/>
  <c r="I155" i="28"/>
  <c r="K155" i="28"/>
  <c r="K10" i="28"/>
  <c r="I10" i="28"/>
  <c r="K79" i="28"/>
  <c r="I79" i="28"/>
  <c r="I113" i="28"/>
  <c r="K113" i="28"/>
  <c r="J8" i="27"/>
  <c r="I8" i="27"/>
  <c r="J51" i="28"/>
  <c r="L51" i="28"/>
  <c r="H104" i="31"/>
  <c r="J104" i="31"/>
  <c r="E132" i="28"/>
  <c r="J124" i="28"/>
  <c r="L124" i="28"/>
  <c r="E34" i="28"/>
  <c r="L29" i="28"/>
  <c r="J29" i="28"/>
  <c r="F145" i="30"/>
  <c r="H145" i="30"/>
  <c r="K51" i="28"/>
  <c r="I51" i="28"/>
  <c r="I64" i="28"/>
  <c r="K64" i="28"/>
  <c r="K60" i="28"/>
  <c r="I60" i="28"/>
  <c r="K72" i="28"/>
  <c r="I72" i="28"/>
  <c r="I18" i="28"/>
  <c r="K18" i="28"/>
  <c r="K87" i="28"/>
  <c r="I87" i="28"/>
  <c r="I122" i="28"/>
  <c r="K122" i="28"/>
  <c r="K100" i="28"/>
  <c r="I100" i="28"/>
  <c r="K16" i="28"/>
  <c r="I16" i="28"/>
  <c r="K117" i="26"/>
  <c r="K95" i="26"/>
  <c r="K14" i="26"/>
  <c r="K26" i="26"/>
  <c r="K57" i="26"/>
  <c r="K138" i="26"/>
  <c r="K9" i="26"/>
  <c r="K74" i="26"/>
  <c r="K17" i="26"/>
  <c r="K23" i="26"/>
  <c r="K31" i="26"/>
  <c r="K78" i="26"/>
  <c r="K155" i="26"/>
  <c r="K112" i="26"/>
  <c r="K109" i="26"/>
  <c r="K60" i="26"/>
  <c r="K69" i="26"/>
  <c r="K154" i="26"/>
  <c r="K86" i="26"/>
  <c r="K66" i="26"/>
  <c r="K40" i="26"/>
  <c r="K92" i="26"/>
  <c r="K100" i="26"/>
  <c r="K103" i="26"/>
  <c r="K52" i="26"/>
  <c r="K143" i="26"/>
  <c r="K152" i="26"/>
  <c r="K135" i="26"/>
  <c r="K121" i="26"/>
  <c r="K13" i="26"/>
  <c r="K43" i="26"/>
  <c r="K83" i="26"/>
  <c r="K129" i="26"/>
  <c r="K126" i="26"/>
  <c r="K10" i="26"/>
  <c r="AK9" i="35"/>
  <c r="AJ9" i="35"/>
  <c r="H31" i="35"/>
  <c r="I31" i="35"/>
  <c r="Q18" i="37"/>
  <c r="P18" i="37"/>
  <c r="P11" i="37"/>
  <c r="Q11" i="37"/>
  <c r="Q48" i="37"/>
  <c r="P48" i="37"/>
  <c r="J6" i="36"/>
  <c r="I6" i="36"/>
  <c r="I24" i="36"/>
  <c r="J24" i="36"/>
  <c r="J45" i="36"/>
  <c r="I45" i="36"/>
  <c r="F97" i="31"/>
  <c r="F105" i="31"/>
  <c r="J281" i="30"/>
  <c r="L281" i="30"/>
  <c r="J275" i="30"/>
  <c r="L275" i="30"/>
  <c r="F55" i="31"/>
  <c r="J79" i="30"/>
  <c r="L79" i="30"/>
  <c r="H193" i="30"/>
  <c r="J193" i="30"/>
  <c r="C146" i="44"/>
  <c r="O136" i="44"/>
  <c r="N136" i="44"/>
  <c r="N143" i="43"/>
  <c r="O143" i="43"/>
  <c r="H143" i="43"/>
  <c r="K143" i="43" s="1"/>
  <c r="G143" i="43"/>
  <c r="P13" i="43"/>
  <c r="Q13" i="43"/>
  <c r="H145" i="43"/>
  <c r="K145" i="43" s="1"/>
  <c r="G145" i="43"/>
  <c r="K136" i="41"/>
  <c r="K138" i="41"/>
  <c r="K135" i="41"/>
  <c r="K137" i="41"/>
  <c r="F11" i="43"/>
  <c r="H11" i="43"/>
  <c r="I11" i="43"/>
  <c r="G124" i="39"/>
  <c r="H124" i="39"/>
  <c r="R6" i="40"/>
  <c r="S6" i="40"/>
  <c r="J37" i="37"/>
  <c r="I37" i="37"/>
  <c r="D129" i="39"/>
  <c r="O127" i="39"/>
  <c r="N127" i="39"/>
  <c r="N11" i="40"/>
  <c r="N12" i="40"/>
  <c r="P6" i="40"/>
  <c r="Q6" i="40"/>
  <c r="L7" i="42"/>
  <c r="M7" i="42"/>
  <c r="Q6" i="37"/>
  <c r="P6" i="37"/>
  <c r="Q20" i="37"/>
  <c r="P20" i="37"/>
  <c r="AS11" i="35"/>
  <c r="AR11" i="35"/>
  <c r="I11" i="36"/>
  <c r="J11" i="36"/>
  <c r="J46" i="36"/>
  <c r="I46" i="36"/>
  <c r="F81" i="31"/>
  <c r="J192" i="30"/>
  <c r="L192" i="30"/>
  <c r="L121" i="28"/>
  <c r="J121" i="28"/>
  <c r="L25" i="28"/>
  <c r="J25" i="28"/>
  <c r="L120" i="28"/>
  <c r="J120" i="28"/>
  <c r="H63" i="30"/>
  <c r="J63" i="30"/>
  <c r="I73" i="28"/>
  <c r="K73" i="28"/>
  <c r="G90" i="28"/>
  <c r="I82" i="28"/>
  <c r="K82" i="28"/>
  <c r="G76" i="28"/>
  <c r="K69" i="28"/>
  <c r="I69" i="28"/>
  <c r="K81" i="28"/>
  <c r="I81" i="28"/>
  <c r="K27" i="28"/>
  <c r="I27" i="28"/>
  <c r="I19" i="27"/>
  <c r="J19" i="27"/>
  <c r="J154" i="26"/>
  <c r="I154" i="26"/>
  <c r="N12" i="42"/>
  <c r="N11" i="42"/>
  <c r="N8" i="42"/>
  <c r="N7" i="42"/>
  <c r="Q6" i="42"/>
  <c r="P6" i="42"/>
  <c r="R12" i="43"/>
  <c r="S12" i="43"/>
  <c r="G138" i="43"/>
  <c r="H138" i="43"/>
  <c r="K138" i="43" s="1"/>
  <c r="L10" i="43"/>
  <c r="M10" i="43"/>
  <c r="H126" i="39"/>
  <c r="G126" i="39"/>
  <c r="J11" i="40"/>
  <c r="J12" i="40"/>
  <c r="J10" i="40"/>
  <c r="J16" i="37"/>
  <c r="I16" i="37"/>
  <c r="Q7" i="40"/>
  <c r="P7" i="40"/>
  <c r="Q10" i="36"/>
  <c r="P10" i="36"/>
  <c r="P25" i="36"/>
  <c r="Q25" i="36"/>
  <c r="Q27" i="37"/>
  <c r="P27" i="37"/>
  <c r="Q7" i="37"/>
  <c r="P7" i="37"/>
  <c r="Q14" i="37"/>
  <c r="P14" i="37"/>
  <c r="P28" i="37"/>
  <c r="Q28" i="37"/>
  <c r="AK8" i="35"/>
  <c r="AJ8" i="35"/>
  <c r="AL36" i="35"/>
  <c r="AK36" i="35"/>
  <c r="AL34" i="35"/>
  <c r="AK34" i="35"/>
  <c r="F99" i="31"/>
  <c r="F37" i="31"/>
  <c r="F79" i="31"/>
  <c r="F85" i="31"/>
  <c r="F274" i="30"/>
  <c r="H274" i="30"/>
  <c r="J217" i="30"/>
  <c r="L217" i="30"/>
  <c r="F211" i="30"/>
  <c r="H211" i="30"/>
  <c r="N99" i="33"/>
  <c r="H53" i="30"/>
  <c r="J53" i="30"/>
  <c r="H57" i="30"/>
  <c r="J57" i="30"/>
  <c r="J98" i="31"/>
  <c r="L98" i="31"/>
  <c r="L128" i="28"/>
  <c r="J128" i="28"/>
  <c r="J135" i="28"/>
  <c r="L135" i="28"/>
  <c r="J72" i="28"/>
  <c r="L72" i="28"/>
  <c r="J46" i="28"/>
  <c r="L46" i="28"/>
  <c r="J151" i="30"/>
  <c r="L151" i="30"/>
  <c r="K8" i="28"/>
  <c r="I8" i="28"/>
  <c r="I98" i="28"/>
  <c r="K98" i="28"/>
  <c r="I78" i="28"/>
  <c r="K78" i="28"/>
  <c r="I89" i="28"/>
  <c r="K89" i="28"/>
  <c r="I36" i="28"/>
  <c r="K36" i="28"/>
  <c r="K107" i="28"/>
  <c r="I107" i="28"/>
  <c r="J86" i="27"/>
  <c r="I86" i="27"/>
  <c r="G20" i="27"/>
  <c r="I12" i="27"/>
  <c r="J12" i="27"/>
  <c r="I129" i="26"/>
  <c r="J129" i="26"/>
  <c r="K123" i="22"/>
  <c r="J123" i="22"/>
  <c r="K19" i="22"/>
  <c r="J19" i="22"/>
  <c r="Q29" i="36"/>
  <c r="P29" i="36"/>
  <c r="AJ18" i="35"/>
  <c r="AK18" i="35"/>
  <c r="P8" i="37"/>
  <c r="Q8" i="37"/>
  <c r="Q36" i="37"/>
  <c r="P36" i="37"/>
  <c r="Q23" i="37"/>
  <c r="P23" i="37"/>
  <c r="P45" i="37"/>
  <c r="Q45" i="37"/>
  <c r="AK35" i="35"/>
  <c r="AL35" i="35"/>
  <c r="AK33" i="35"/>
  <c r="AL33" i="35"/>
  <c r="I23" i="36"/>
  <c r="J23" i="36"/>
  <c r="J12" i="36"/>
  <c r="I12" i="36"/>
  <c r="J31" i="36"/>
  <c r="I31" i="36"/>
  <c r="F34" i="31"/>
  <c r="J285" i="30"/>
  <c r="L285" i="30"/>
  <c r="F279" i="30"/>
  <c r="H279" i="30"/>
  <c r="J273" i="30"/>
  <c r="L273" i="30"/>
  <c r="AT9" i="35"/>
  <c r="AU9" i="35"/>
  <c r="F76" i="30"/>
  <c r="H76" i="30"/>
  <c r="H197" i="30"/>
  <c r="J197" i="30"/>
  <c r="L113" i="28"/>
  <c r="J113" i="28"/>
  <c r="E76" i="28"/>
  <c r="J68" i="28"/>
  <c r="L68" i="28"/>
  <c r="J42" i="28"/>
  <c r="L42" i="28"/>
  <c r="H56" i="30"/>
  <c r="J56" i="30"/>
  <c r="H87" i="30"/>
  <c r="J87" i="30"/>
  <c r="J55" i="31"/>
  <c r="L55" i="31"/>
  <c r="L137" i="28"/>
  <c r="J137" i="28"/>
  <c r="L143" i="28"/>
  <c r="J143" i="28"/>
  <c r="J158" i="28"/>
  <c r="L158" i="28"/>
  <c r="K39" i="28"/>
  <c r="I39" i="28"/>
  <c r="I158" i="28"/>
  <c r="K158" i="28"/>
  <c r="I9" i="28"/>
  <c r="K9" i="28"/>
  <c r="K44" i="28"/>
  <c r="I44" i="28"/>
  <c r="K38" i="28"/>
  <c r="I38" i="28"/>
  <c r="I155" i="26"/>
  <c r="J155" i="26"/>
  <c r="AK15" i="35"/>
  <c r="AJ15" i="35"/>
  <c r="I25" i="36"/>
  <c r="J25" i="36"/>
  <c r="I21" i="36"/>
  <c r="J21" i="36"/>
  <c r="J9" i="36"/>
  <c r="I9" i="36"/>
  <c r="F41" i="31"/>
  <c r="H41" i="31"/>
  <c r="F32" i="31"/>
  <c r="H278" i="30"/>
  <c r="J278" i="30"/>
  <c r="J196" i="30"/>
  <c r="L196" i="30"/>
  <c r="F190" i="30"/>
  <c r="H190" i="30"/>
  <c r="F64" i="30"/>
  <c r="J16" i="28"/>
  <c r="L16" i="28"/>
  <c r="H82" i="30"/>
  <c r="J82" i="30"/>
  <c r="H80" i="30"/>
  <c r="J80" i="30"/>
  <c r="J33" i="31"/>
  <c r="J32" i="31"/>
  <c r="J65" i="31"/>
  <c r="J61" i="31"/>
  <c r="L61" i="31"/>
  <c r="J101" i="31"/>
  <c r="J82" i="31"/>
  <c r="J87" i="28"/>
  <c r="L87" i="28"/>
  <c r="H99" i="31"/>
  <c r="H57" i="31"/>
  <c r="J57" i="31"/>
  <c r="H84" i="31"/>
  <c r="H61" i="31"/>
  <c r="H76" i="31"/>
  <c r="H83" i="31"/>
  <c r="J83" i="31"/>
  <c r="F261" i="30"/>
  <c r="J255" i="30"/>
  <c r="L253" i="30"/>
  <c r="L259" i="30"/>
  <c r="F61" i="30"/>
  <c r="H90" i="28"/>
  <c r="E160" i="28"/>
  <c r="J152" i="28"/>
  <c r="L152" i="28"/>
  <c r="L89" i="28"/>
  <c r="J89" i="28"/>
  <c r="D48" i="28"/>
  <c r="D20" i="28"/>
  <c r="D160" i="28"/>
  <c r="L150" i="30"/>
  <c r="L144" i="30"/>
  <c r="N141" i="30"/>
  <c r="H146" i="30"/>
  <c r="L152" i="30"/>
  <c r="L143" i="30"/>
  <c r="N143" i="30"/>
  <c r="L149" i="30"/>
  <c r="I13" i="28"/>
  <c r="K13" i="28"/>
  <c r="I46" i="28"/>
  <c r="K46" i="28"/>
  <c r="I42" i="28"/>
  <c r="K42" i="28"/>
  <c r="G146" i="28"/>
  <c r="K121" i="28"/>
  <c r="I121" i="28"/>
  <c r="K17" i="28"/>
  <c r="I17" i="28"/>
  <c r="G118" i="28"/>
  <c r="K53" i="28"/>
  <c r="I53" i="28"/>
  <c r="I129" i="28"/>
  <c r="K129" i="28"/>
  <c r="G160" i="28"/>
  <c r="I152" i="28"/>
  <c r="K152" i="28"/>
  <c r="F104" i="28"/>
  <c r="I25" i="28"/>
  <c r="K25" i="28"/>
  <c r="J100" i="27"/>
  <c r="I100" i="27"/>
  <c r="C146" i="26"/>
  <c r="E160" i="26"/>
  <c r="I14" i="26"/>
  <c r="J14" i="26"/>
  <c r="H158" i="21"/>
  <c r="U21" i="22"/>
  <c r="O142" i="43"/>
  <c r="N142" i="43"/>
  <c r="H139" i="44"/>
  <c r="G139" i="44"/>
  <c r="F9" i="41"/>
  <c r="I9" i="41"/>
  <c r="H9" i="41"/>
  <c r="H142" i="43"/>
  <c r="K142" i="43" s="1"/>
  <c r="G142" i="43"/>
  <c r="P9" i="41"/>
  <c r="Q9" i="41"/>
  <c r="F12" i="43"/>
  <c r="H12" i="43"/>
  <c r="I12" i="43"/>
  <c r="D146" i="43"/>
  <c r="P10" i="40"/>
  <c r="Q10" i="40"/>
  <c r="Q9" i="37"/>
  <c r="P9" i="37"/>
  <c r="Q26" i="37"/>
  <c r="P26" i="37"/>
  <c r="Q10" i="37"/>
  <c r="P10" i="37"/>
  <c r="Q43" i="37"/>
  <c r="P43" i="37"/>
  <c r="AV10" i="35"/>
  <c r="AV9" i="35"/>
  <c r="AV11" i="35"/>
  <c r="J8" i="36"/>
  <c r="I8" i="36"/>
  <c r="J37" i="36"/>
  <c r="I37" i="36"/>
  <c r="I18" i="36"/>
  <c r="J18" i="36"/>
  <c r="J34" i="36"/>
  <c r="I34" i="36"/>
  <c r="N11" i="35"/>
  <c r="AQ22" i="35"/>
  <c r="AB11" i="35"/>
  <c r="H16" i="35"/>
  <c r="V17" i="35"/>
  <c r="F109" i="31"/>
  <c r="F100" i="31"/>
  <c r="F80" i="31"/>
  <c r="F76" i="31"/>
  <c r="F104" i="31"/>
  <c r="F38" i="31"/>
  <c r="F284" i="30"/>
  <c r="J277" i="30"/>
  <c r="L277" i="30"/>
  <c r="F241" i="30"/>
  <c r="H241" i="30"/>
  <c r="F63" i="31"/>
  <c r="H219" i="30"/>
  <c r="J219" i="30"/>
  <c r="F215" i="30"/>
  <c r="H215" i="30"/>
  <c r="L195" i="30"/>
  <c r="H189" i="30"/>
  <c r="J189" i="30"/>
  <c r="F218" i="30"/>
  <c r="H218" i="30"/>
  <c r="L54" i="31"/>
  <c r="J85" i="30"/>
  <c r="L82" i="31"/>
  <c r="L80" i="31"/>
  <c r="L40" i="31"/>
  <c r="L76" i="31"/>
  <c r="L76" i="30"/>
  <c r="J257" i="30"/>
  <c r="H61" i="30"/>
  <c r="J61" i="30"/>
  <c r="L59" i="28"/>
  <c r="J59" i="28"/>
  <c r="H86" i="30"/>
  <c r="J86" i="30"/>
  <c r="H84" i="30"/>
  <c r="J84" i="30"/>
  <c r="J58" i="31"/>
  <c r="J38" i="31"/>
  <c r="J108" i="31"/>
  <c r="J62" i="31"/>
  <c r="J105" i="31"/>
  <c r="J86" i="31"/>
  <c r="L86" i="31"/>
  <c r="H36" i="31"/>
  <c r="H86" i="31"/>
  <c r="H107" i="31"/>
  <c r="H56" i="31"/>
  <c r="H78" i="31"/>
  <c r="H87" i="31"/>
  <c r="J262" i="30"/>
  <c r="L262" i="30"/>
  <c r="J261" i="30"/>
  <c r="J258" i="30"/>
  <c r="F257" i="30"/>
  <c r="H254" i="30"/>
  <c r="J260" i="30"/>
  <c r="L260" i="30"/>
  <c r="H58" i="30"/>
  <c r="J58" i="30"/>
  <c r="F85" i="30"/>
  <c r="L154" i="28"/>
  <c r="J154" i="28"/>
  <c r="E104" i="28"/>
  <c r="L98" i="28"/>
  <c r="J98" i="28"/>
  <c r="J254" i="30"/>
  <c r="L64" i="28"/>
  <c r="J64" i="28"/>
  <c r="J38" i="28"/>
  <c r="L38" i="28"/>
  <c r="E20" i="28"/>
  <c r="L12" i="28"/>
  <c r="J12" i="28"/>
  <c r="D146" i="28"/>
  <c r="J142" i="30"/>
  <c r="J152" i="30"/>
  <c r="F149" i="30"/>
  <c r="H143" i="30"/>
  <c r="J141" i="30"/>
  <c r="F147" i="30"/>
  <c r="J153" i="30"/>
  <c r="H144" i="30"/>
  <c r="J150" i="30"/>
  <c r="G20" i="28"/>
  <c r="I12" i="28"/>
  <c r="K12" i="28"/>
  <c r="K112" i="28"/>
  <c r="I112" i="28"/>
  <c r="I33" i="28"/>
  <c r="K33" i="28"/>
  <c r="G34" i="28"/>
  <c r="K26" i="28"/>
  <c r="I26" i="28"/>
  <c r="G132" i="28"/>
  <c r="I124" i="28"/>
  <c r="K124" i="28"/>
  <c r="K61" i="28"/>
  <c r="I61" i="28"/>
  <c r="E20" i="26"/>
  <c r="J31" i="26"/>
  <c r="I31" i="26"/>
  <c r="F148" i="21"/>
  <c r="H140" i="21"/>
  <c r="F162" i="21"/>
  <c r="K128" i="28"/>
  <c r="I128" i="28"/>
  <c r="I135" i="28"/>
  <c r="K135" i="28"/>
  <c r="F146" i="28"/>
  <c r="H48" i="27"/>
  <c r="H160" i="26"/>
  <c r="F146" i="26"/>
  <c r="E118" i="27"/>
  <c r="E146" i="27"/>
  <c r="D146" i="26"/>
  <c r="F118" i="26"/>
  <c r="C118" i="28"/>
  <c r="C62" i="28"/>
  <c r="C76" i="28"/>
  <c r="D118" i="27"/>
  <c r="D76" i="27"/>
  <c r="C132" i="27"/>
  <c r="C160" i="27"/>
  <c r="F76" i="27"/>
  <c r="H146" i="26"/>
  <c r="F20" i="26"/>
  <c r="G62" i="26"/>
  <c r="G48" i="26"/>
  <c r="J40" i="26"/>
  <c r="I40" i="26"/>
  <c r="J9" i="26"/>
  <c r="I9" i="26"/>
  <c r="G104" i="26"/>
  <c r="H119" i="22"/>
  <c r="H21" i="21"/>
  <c r="H161" i="22"/>
  <c r="G119" i="22"/>
  <c r="D162" i="21"/>
  <c r="J144" i="22"/>
  <c r="K144" i="22"/>
  <c r="H63" i="22"/>
  <c r="R21" i="22"/>
  <c r="D147" i="22"/>
  <c r="L110" i="22"/>
  <c r="L109" i="22"/>
  <c r="L144" i="22"/>
  <c r="L10" i="22"/>
  <c r="L23" i="22"/>
  <c r="L19" i="22"/>
  <c r="L11" i="22"/>
  <c r="L157" i="22"/>
  <c r="L14" i="22"/>
  <c r="L18" i="22"/>
  <c r="L123" i="22"/>
  <c r="X45" i="18"/>
  <c r="N65" i="19"/>
  <c r="I139" i="28"/>
  <c r="K139" i="28"/>
  <c r="I137" i="28"/>
  <c r="K137" i="28"/>
  <c r="K143" i="28"/>
  <c r="I143" i="28"/>
  <c r="K30" i="28"/>
  <c r="I30" i="28"/>
  <c r="J16" i="27"/>
  <c r="I16" i="27"/>
  <c r="G76" i="27"/>
  <c r="G34" i="27"/>
  <c r="C20" i="26"/>
  <c r="F34" i="27"/>
  <c r="I13" i="27"/>
  <c r="J13" i="27"/>
  <c r="E132" i="27"/>
  <c r="D104" i="27"/>
  <c r="C34" i="26"/>
  <c r="J92" i="26"/>
  <c r="I92" i="26"/>
  <c r="J60" i="26"/>
  <c r="I60" i="26"/>
  <c r="K11" i="22"/>
  <c r="J11" i="22"/>
  <c r="H123" i="21"/>
  <c r="C92" i="21"/>
  <c r="F91" i="22"/>
  <c r="C162" i="21"/>
  <c r="I88" i="21"/>
  <c r="I54" i="21"/>
  <c r="I97" i="21"/>
  <c r="I35" i="21"/>
  <c r="I70" i="21"/>
  <c r="I140" i="21"/>
  <c r="I17" i="21"/>
  <c r="I114" i="21"/>
  <c r="I66" i="21"/>
  <c r="I157" i="21"/>
  <c r="I28" i="21"/>
  <c r="I105" i="21"/>
  <c r="I48" i="21"/>
  <c r="I21" i="21"/>
  <c r="I62" i="21"/>
  <c r="I44" i="21"/>
  <c r="I123" i="21"/>
  <c r="I57" i="21"/>
  <c r="I131" i="21"/>
  <c r="I31" i="21"/>
  <c r="I53" i="21"/>
  <c r="I13" i="21"/>
  <c r="I74" i="21"/>
  <c r="I80" i="21"/>
  <c r="I158" i="21"/>
  <c r="I40" i="21"/>
  <c r="I61" i="21"/>
  <c r="I71" i="21"/>
  <c r="I27" i="21"/>
  <c r="I45" i="21"/>
  <c r="E119" i="22"/>
  <c r="G21" i="22"/>
  <c r="H74" i="21"/>
  <c r="L34" i="18"/>
  <c r="D104" i="18"/>
  <c r="D20" i="26"/>
  <c r="J112" i="27"/>
  <c r="I112" i="27"/>
  <c r="G146" i="27"/>
  <c r="E90" i="27"/>
  <c r="E48" i="27"/>
  <c r="C20" i="28"/>
  <c r="C90" i="28"/>
  <c r="C48" i="28"/>
  <c r="D20" i="27"/>
  <c r="D48" i="27"/>
  <c r="C48" i="27"/>
  <c r="C118" i="27"/>
  <c r="J100" i="26"/>
  <c r="I100" i="26"/>
  <c r="G76" i="26"/>
  <c r="J69" i="26"/>
  <c r="I69" i="26"/>
  <c r="H45" i="21"/>
  <c r="K10" i="22"/>
  <c r="J10" i="22"/>
  <c r="H91" i="22"/>
  <c r="V160" i="18"/>
  <c r="I154" i="28"/>
  <c r="K154" i="28"/>
  <c r="F48" i="28"/>
  <c r="F132" i="28"/>
  <c r="G62" i="28"/>
  <c r="J57" i="27"/>
  <c r="I57" i="27"/>
  <c r="C20" i="27"/>
  <c r="E62" i="26"/>
  <c r="G104" i="27"/>
  <c r="J123" i="27"/>
  <c r="I123" i="27"/>
  <c r="C62" i="26"/>
  <c r="E34" i="26"/>
  <c r="E34" i="27"/>
  <c r="E104" i="27"/>
  <c r="D34" i="26"/>
  <c r="C34" i="28"/>
  <c r="C160" i="28"/>
  <c r="C104" i="28"/>
  <c r="D76" i="26"/>
  <c r="F48" i="26"/>
  <c r="C76" i="27"/>
  <c r="C34" i="27"/>
  <c r="C104" i="27"/>
  <c r="C160" i="26"/>
  <c r="E132" i="26"/>
  <c r="I109" i="26"/>
  <c r="J109" i="26"/>
  <c r="J78" i="26"/>
  <c r="I78" i="26"/>
  <c r="H80" i="21"/>
  <c r="D50" i="21"/>
  <c r="F77" i="22"/>
  <c r="G161" i="22"/>
  <c r="E64" i="21"/>
  <c r="U104" i="18"/>
  <c r="M51" i="19"/>
  <c r="C90" i="26"/>
  <c r="D104" i="26"/>
  <c r="D62" i="26"/>
  <c r="H48" i="26"/>
  <c r="F34" i="26"/>
  <c r="D34" i="27"/>
  <c r="E62" i="27"/>
  <c r="F146" i="27"/>
  <c r="E118" i="26"/>
  <c r="G132" i="27"/>
  <c r="D160" i="26"/>
  <c r="F132" i="26"/>
  <c r="G132" i="26"/>
  <c r="J117" i="26"/>
  <c r="I117" i="26"/>
  <c r="I86" i="26"/>
  <c r="J86" i="26"/>
  <c r="G35" i="22"/>
  <c r="H114" i="21"/>
  <c r="C50" i="21"/>
  <c r="H13" i="21"/>
  <c r="D105" i="22"/>
  <c r="E35" i="22"/>
  <c r="H133" i="22"/>
  <c r="F64" i="21"/>
  <c r="H57" i="21"/>
  <c r="E161" i="22"/>
  <c r="C119" i="22"/>
  <c r="F36" i="21"/>
  <c r="H28" i="21"/>
  <c r="F106" i="21"/>
  <c r="H147" i="22"/>
  <c r="D148" i="21"/>
  <c r="D77" i="22"/>
  <c r="P31" i="19"/>
  <c r="X71" i="18"/>
  <c r="N37" i="19"/>
  <c r="M90" i="18"/>
  <c r="D62" i="18"/>
  <c r="D90" i="27"/>
  <c r="J22" i="27"/>
  <c r="I22" i="27"/>
  <c r="C132" i="26"/>
  <c r="F62" i="27"/>
  <c r="F48" i="27"/>
  <c r="F132" i="27"/>
  <c r="F104" i="27"/>
  <c r="C62" i="27"/>
  <c r="E160" i="27"/>
  <c r="C104" i="26"/>
  <c r="D160" i="27"/>
  <c r="D62" i="27"/>
  <c r="F20" i="27"/>
  <c r="C90" i="27"/>
  <c r="C118" i="26"/>
  <c r="J23" i="26"/>
  <c r="I23" i="26"/>
  <c r="G146" i="26"/>
  <c r="I138" i="26"/>
  <c r="J138" i="26"/>
  <c r="H21" i="22"/>
  <c r="D91" i="22"/>
  <c r="F92" i="21"/>
  <c r="D118" i="26"/>
  <c r="F90" i="26"/>
  <c r="D90" i="26"/>
  <c r="D48" i="26"/>
  <c r="I10" i="26"/>
  <c r="J10" i="26"/>
  <c r="G20" i="26"/>
  <c r="J13" i="26"/>
  <c r="I13" i="26"/>
  <c r="G90" i="26"/>
  <c r="J83" i="26"/>
  <c r="I83" i="26"/>
  <c r="G160" i="26"/>
  <c r="J152" i="26"/>
  <c r="I152" i="26"/>
  <c r="I52" i="26"/>
  <c r="J52" i="26"/>
  <c r="J121" i="26"/>
  <c r="I121" i="26"/>
  <c r="G91" i="22"/>
  <c r="G148" i="21"/>
  <c r="G36" i="21"/>
  <c r="F35" i="22"/>
  <c r="D78" i="21"/>
  <c r="F161" i="22"/>
  <c r="G77" i="22"/>
  <c r="S21" i="22"/>
  <c r="D161" i="22"/>
  <c r="W15" i="22"/>
  <c r="V15" i="22"/>
  <c r="D106" i="21"/>
  <c r="D119" i="22"/>
  <c r="G63" i="22"/>
  <c r="Q21" i="22"/>
  <c r="F105" i="22"/>
  <c r="G49" i="22"/>
  <c r="E22" i="21"/>
  <c r="N62" i="18"/>
  <c r="F132" i="18"/>
  <c r="T78" i="18"/>
  <c r="N63" i="19"/>
  <c r="T148" i="18"/>
  <c r="V134" i="18"/>
  <c r="F21" i="22"/>
  <c r="H105" i="22"/>
  <c r="E147" i="22"/>
  <c r="D92" i="21"/>
  <c r="C77" i="22"/>
  <c r="E120" i="21"/>
  <c r="E50" i="21"/>
  <c r="E148" i="21"/>
  <c r="V148" i="18"/>
  <c r="V104" i="18"/>
  <c r="M78" i="18"/>
  <c r="M34" i="18"/>
  <c r="D8" i="18"/>
  <c r="E148" i="18"/>
  <c r="M65" i="19"/>
  <c r="K124" i="15"/>
  <c r="I124" i="15"/>
  <c r="H112" i="19"/>
  <c r="F134" i="21"/>
  <c r="C78" i="21"/>
  <c r="F22" i="21"/>
  <c r="E133" i="22"/>
  <c r="F63" i="22"/>
  <c r="F49" i="22"/>
  <c r="P21" i="22"/>
  <c r="C64" i="21"/>
  <c r="C105" i="22"/>
  <c r="E146" i="18"/>
  <c r="D120" i="18"/>
  <c r="T76" i="18"/>
  <c r="N77" i="19"/>
  <c r="F160" i="18"/>
  <c r="F118" i="18"/>
  <c r="E48" i="26"/>
  <c r="I57" i="26"/>
  <c r="J57" i="26"/>
  <c r="J126" i="26"/>
  <c r="I126" i="26"/>
  <c r="J17" i="26"/>
  <c r="I17" i="26"/>
  <c r="J95" i="26"/>
  <c r="I95" i="26"/>
  <c r="J110" i="22"/>
  <c r="K110" i="22"/>
  <c r="H131" i="21"/>
  <c r="D120" i="21"/>
  <c r="H77" i="22"/>
  <c r="D35" i="22"/>
  <c r="K18" i="22"/>
  <c r="J18" i="22"/>
  <c r="H31" i="21"/>
  <c r="C106" i="21"/>
  <c r="N22" i="21"/>
  <c r="H49" i="22"/>
  <c r="E21" i="22"/>
  <c r="M22" i="21"/>
  <c r="N21" i="19"/>
  <c r="P14" i="19"/>
  <c r="L146" i="18"/>
  <c r="D76" i="18"/>
  <c r="F20" i="18"/>
  <c r="O91" i="19"/>
  <c r="H77" i="17"/>
  <c r="C76" i="26"/>
  <c r="J10" i="27"/>
  <c r="I10" i="27"/>
  <c r="J66" i="26"/>
  <c r="I66" i="26"/>
  <c r="J135" i="26"/>
  <c r="I135" i="26"/>
  <c r="G118" i="26"/>
  <c r="G34" i="26"/>
  <c r="I26" i="26"/>
  <c r="J26" i="26"/>
  <c r="I103" i="26"/>
  <c r="J103" i="26"/>
  <c r="K109" i="22"/>
  <c r="J109" i="22"/>
  <c r="G78" i="21"/>
  <c r="T21" i="22"/>
  <c r="W13" i="22"/>
  <c r="V13" i="22"/>
  <c r="F147" i="22"/>
  <c r="H66" i="21"/>
  <c r="H48" i="21"/>
  <c r="D36" i="21"/>
  <c r="D64" i="21"/>
  <c r="D22" i="21"/>
  <c r="H35" i="22"/>
  <c r="G105" i="22"/>
  <c r="C49" i="22"/>
  <c r="E134" i="21"/>
  <c r="X11" i="18"/>
  <c r="V106" i="18"/>
  <c r="M36" i="18"/>
  <c r="P74" i="19"/>
  <c r="V92" i="18"/>
  <c r="M22" i="18"/>
  <c r="M160" i="18"/>
  <c r="C160" i="18"/>
  <c r="G121" i="17"/>
  <c r="V16" i="16"/>
  <c r="U16" i="16"/>
  <c r="G48" i="27"/>
  <c r="J40" i="27"/>
  <c r="I40" i="27"/>
  <c r="C48" i="26"/>
  <c r="H34" i="26"/>
  <c r="J74" i="26"/>
  <c r="I74" i="26"/>
  <c r="J143" i="26"/>
  <c r="I143" i="26"/>
  <c r="I43" i="26"/>
  <c r="J43" i="26"/>
  <c r="J112" i="26"/>
  <c r="I112" i="26"/>
  <c r="E105" i="22"/>
  <c r="H105" i="21"/>
  <c r="H88" i="21"/>
  <c r="F78" i="21"/>
  <c r="H71" i="21"/>
  <c r="H54" i="21"/>
  <c r="H17" i="21"/>
  <c r="D49" i="22"/>
  <c r="C120" i="21"/>
  <c r="F119" i="22"/>
  <c r="E91" i="22"/>
  <c r="G133" i="22"/>
  <c r="G147" i="22"/>
  <c r="C148" i="21"/>
  <c r="C36" i="21"/>
  <c r="F133" i="22"/>
  <c r="E77" i="22"/>
  <c r="X19" i="22"/>
  <c r="X11" i="22"/>
  <c r="X15" i="22"/>
  <c r="X13" i="22"/>
  <c r="X16" i="22"/>
  <c r="C133" i="22"/>
  <c r="L22" i="21"/>
  <c r="O22" i="21"/>
  <c r="F36" i="18"/>
  <c r="V132" i="18"/>
  <c r="M62" i="18"/>
  <c r="N51" i="19"/>
  <c r="N79" i="19"/>
  <c r="M132" i="18"/>
  <c r="M120" i="18"/>
  <c r="M63" i="19"/>
  <c r="X100" i="18"/>
  <c r="M20" i="18"/>
  <c r="T134" i="18"/>
  <c r="T118" i="18"/>
  <c r="E37" i="17"/>
  <c r="C65" i="17"/>
  <c r="E105" i="16"/>
  <c r="K132" i="18"/>
  <c r="E51" i="17"/>
  <c r="E91" i="17"/>
  <c r="E79" i="17"/>
  <c r="C92" i="18"/>
  <c r="C63" i="17"/>
  <c r="D105" i="15"/>
  <c r="E56" i="12"/>
  <c r="F63" i="15"/>
  <c r="D62" i="13"/>
  <c r="U31" i="12"/>
  <c r="C22" i="21"/>
  <c r="C63" i="22"/>
  <c r="Q12" i="21"/>
  <c r="E162" i="21"/>
  <c r="E78" i="21"/>
  <c r="N148" i="18"/>
  <c r="T146" i="18"/>
  <c r="E78" i="18"/>
  <c r="L76" i="18"/>
  <c r="V62" i="18"/>
  <c r="U34" i="18"/>
  <c r="N132" i="18"/>
  <c r="E62" i="18"/>
  <c r="U36" i="18"/>
  <c r="P100" i="19"/>
  <c r="N119" i="19"/>
  <c r="N133" i="19"/>
  <c r="M105" i="19"/>
  <c r="M107" i="19"/>
  <c r="M147" i="19"/>
  <c r="M149" i="19"/>
  <c r="U90" i="18"/>
  <c r="N92" i="18"/>
  <c r="E22" i="18"/>
  <c r="T160" i="18"/>
  <c r="L118" i="18"/>
  <c r="C20" i="18"/>
  <c r="F149" i="16"/>
  <c r="D65" i="16"/>
  <c r="D133" i="15"/>
  <c r="F119" i="19"/>
  <c r="G21" i="17"/>
  <c r="F105" i="16"/>
  <c r="F93" i="16"/>
  <c r="F133" i="17"/>
  <c r="D79" i="16"/>
  <c r="S106" i="18"/>
  <c r="G146" i="18"/>
  <c r="J142" i="13"/>
  <c r="I142" i="13"/>
  <c r="K125" i="13"/>
  <c r="K95" i="13"/>
  <c r="K82" i="13"/>
  <c r="K99" i="13"/>
  <c r="K39" i="13"/>
  <c r="K47" i="13"/>
  <c r="K19" i="13"/>
  <c r="K52" i="13"/>
  <c r="K78" i="13"/>
  <c r="K103" i="13"/>
  <c r="K151" i="13"/>
  <c r="K30" i="13"/>
  <c r="K116" i="13"/>
  <c r="K9" i="13"/>
  <c r="K73" i="13"/>
  <c r="K22" i="13"/>
  <c r="K134" i="13"/>
  <c r="K142" i="13"/>
  <c r="K17" i="13"/>
  <c r="K159" i="13"/>
  <c r="K158" i="13"/>
  <c r="K108" i="13"/>
  <c r="K26" i="13"/>
  <c r="K69" i="13"/>
  <c r="K13" i="13"/>
  <c r="K11" i="13"/>
  <c r="K43" i="13"/>
  <c r="K86" i="13"/>
  <c r="K15" i="13"/>
  <c r="K65" i="13"/>
  <c r="K60" i="13"/>
  <c r="K56" i="13"/>
  <c r="J158" i="17"/>
  <c r="I158" i="17"/>
  <c r="D147" i="15"/>
  <c r="G20" i="18"/>
  <c r="I12" i="18"/>
  <c r="G51" i="16"/>
  <c r="F50" i="21"/>
  <c r="C91" i="22"/>
  <c r="X156" i="18"/>
  <c r="X140" i="18"/>
  <c r="D146" i="18"/>
  <c r="T120" i="18"/>
  <c r="N104" i="18"/>
  <c r="F62" i="18"/>
  <c r="V36" i="18"/>
  <c r="E34" i="18"/>
  <c r="N106" i="18"/>
  <c r="T104" i="18"/>
  <c r="E36" i="18"/>
  <c r="V20" i="18"/>
  <c r="N91" i="19"/>
  <c r="P83" i="19"/>
  <c r="N93" i="19"/>
  <c r="N147" i="19"/>
  <c r="N149" i="19"/>
  <c r="L148" i="18"/>
  <c r="M77" i="19"/>
  <c r="M79" i="19"/>
  <c r="N134" i="18"/>
  <c r="T132" i="18"/>
  <c r="E90" i="18"/>
  <c r="E20" i="18"/>
  <c r="V76" i="18"/>
  <c r="V64" i="18"/>
  <c r="V50" i="18"/>
  <c r="L160" i="18"/>
  <c r="V34" i="18"/>
  <c r="V22" i="18"/>
  <c r="C8" i="18"/>
  <c r="C50" i="18"/>
  <c r="E21" i="17"/>
  <c r="E9" i="17"/>
  <c r="H21" i="16"/>
  <c r="T21" i="15"/>
  <c r="F79" i="19"/>
  <c r="C65" i="16"/>
  <c r="S78" i="18"/>
  <c r="C63" i="16"/>
  <c r="S104" i="18"/>
  <c r="E161" i="16"/>
  <c r="S21" i="15"/>
  <c r="E34" i="13"/>
  <c r="D133" i="22"/>
  <c r="D21" i="22"/>
  <c r="F120" i="21"/>
  <c r="C147" i="22"/>
  <c r="C21" i="22"/>
  <c r="Q21" i="21"/>
  <c r="E92" i="21"/>
  <c r="E106" i="21"/>
  <c r="O21" i="19"/>
  <c r="X131" i="18"/>
  <c r="L120" i="18"/>
  <c r="F104" i="18"/>
  <c r="X80" i="18"/>
  <c r="N36" i="18"/>
  <c r="T34" i="18"/>
  <c r="F106" i="18"/>
  <c r="L104" i="18"/>
  <c r="N20" i="18"/>
  <c r="N121" i="19"/>
  <c r="N135" i="19"/>
  <c r="D148" i="18"/>
  <c r="U132" i="18"/>
  <c r="U120" i="18"/>
  <c r="M119" i="19"/>
  <c r="M133" i="19"/>
  <c r="M161" i="19"/>
  <c r="F134" i="18"/>
  <c r="L132" i="18"/>
  <c r="T20" i="18"/>
  <c r="P19" i="19"/>
  <c r="N76" i="18"/>
  <c r="N64" i="18"/>
  <c r="V120" i="18"/>
  <c r="M50" i="18"/>
  <c r="N34" i="18"/>
  <c r="N22" i="18"/>
  <c r="C64" i="18"/>
  <c r="H26" i="19"/>
  <c r="O21" i="17"/>
  <c r="O9" i="17"/>
  <c r="G119" i="17"/>
  <c r="G107" i="17"/>
  <c r="J111" i="17"/>
  <c r="I111" i="17"/>
  <c r="D77" i="15"/>
  <c r="S148" i="18"/>
  <c r="P20" i="18"/>
  <c r="S52" i="5"/>
  <c r="U52" i="5"/>
  <c r="D132" i="18"/>
  <c r="T106" i="18"/>
  <c r="T90" i="18"/>
  <c r="L20" i="18"/>
  <c r="E92" i="18"/>
  <c r="F76" i="18"/>
  <c r="F64" i="18"/>
  <c r="N120" i="18"/>
  <c r="E50" i="18"/>
  <c r="S36" i="18"/>
  <c r="C34" i="18"/>
  <c r="I12" i="17"/>
  <c r="J12" i="17"/>
  <c r="D91" i="16"/>
  <c r="O9" i="16"/>
  <c r="I89" i="15"/>
  <c r="K89" i="15"/>
  <c r="F37" i="19"/>
  <c r="D21" i="17"/>
  <c r="D9" i="17"/>
  <c r="J128" i="17"/>
  <c r="I128" i="17"/>
  <c r="G77" i="15"/>
  <c r="Q84" i="18"/>
  <c r="F62" i="13"/>
  <c r="E36" i="21"/>
  <c r="R12" i="21"/>
  <c r="R21" i="21"/>
  <c r="M21" i="19"/>
  <c r="U146" i="18"/>
  <c r="X114" i="18"/>
  <c r="M104" i="18"/>
  <c r="D34" i="18"/>
  <c r="T8" i="18"/>
  <c r="U148" i="18"/>
  <c r="L78" i="18"/>
  <c r="M37" i="19"/>
  <c r="M23" i="19"/>
  <c r="N105" i="19"/>
  <c r="N107" i="19"/>
  <c r="P116" i="19"/>
  <c r="N161" i="19"/>
  <c r="E132" i="18"/>
  <c r="E120" i="18"/>
  <c r="M91" i="19"/>
  <c r="M93" i="19"/>
  <c r="M135" i="19"/>
  <c r="L106" i="18"/>
  <c r="E134" i="18"/>
  <c r="V118" i="18"/>
  <c r="M48" i="18"/>
  <c r="F146" i="18"/>
  <c r="F120" i="18"/>
  <c r="C90" i="18"/>
  <c r="C78" i="18"/>
  <c r="F65" i="17"/>
  <c r="D9" i="16"/>
  <c r="J56" i="15"/>
  <c r="L56" i="15"/>
  <c r="F93" i="19"/>
  <c r="G91" i="17"/>
  <c r="J137" i="17"/>
  <c r="I137" i="17"/>
  <c r="K146" i="18"/>
  <c r="S90" i="18"/>
  <c r="G134" i="18"/>
  <c r="F79" i="17"/>
  <c r="D147" i="16"/>
  <c r="D135" i="16"/>
  <c r="O92" i="18"/>
  <c r="M47" i="5"/>
  <c r="M46" i="5"/>
  <c r="M44" i="5"/>
  <c r="D134" i="21"/>
  <c r="C134" i="21"/>
  <c r="C35" i="22"/>
  <c r="C161" i="22"/>
  <c r="M146" i="18"/>
  <c r="E104" i="18"/>
  <c r="U78" i="18"/>
  <c r="L8" i="18"/>
  <c r="N23" i="19"/>
  <c r="M148" i="18"/>
  <c r="D78" i="18"/>
  <c r="U62" i="18"/>
  <c r="P109" i="19"/>
  <c r="P117" i="19"/>
  <c r="P143" i="19"/>
  <c r="D106" i="18"/>
  <c r="N118" i="18"/>
  <c r="E48" i="18"/>
  <c r="U22" i="18"/>
  <c r="C118" i="18"/>
  <c r="C62" i="18"/>
  <c r="J155" i="17"/>
  <c r="I155" i="17"/>
  <c r="G63" i="15"/>
  <c r="H48" i="19"/>
  <c r="F105" i="19"/>
  <c r="F121" i="17"/>
  <c r="G147" i="17"/>
  <c r="C133" i="16"/>
  <c r="E105" i="17"/>
  <c r="F119" i="16"/>
  <c r="S120" i="18"/>
  <c r="C35" i="17"/>
  <c r="O20" i="18"/>
  <c r="Q12" i="18"/>
  <c r="F90" i="13"/>
  <c r="O35" i="19"/>
  <c r="G21" i="19"/>
  <c r="D160" i="18"/>
  <c r="L134" i="18"/>
  <c r="N50" i="18"/>
  <c r="T48" i="18"/>
  <c r="T36" i="18"/>
  <c r="W79" i="19"/>
  <c r="P12" i="19"/>
  <c r="D118" i="18"/>
  <c r="T92" i="18"/>
  <c r="F34" i="18"/>
  <c r="F22" i="18"/>
  <c r="V8" i="18"/>
  <c r="C106" i="18"/>
  <c r="C148" i="18"/>
  <c r="C120" i="18"/>
  <c r="C9" i="17"/>
  <c r="E133" i="16"/>
  <c r="O21" i="16"/>
  <c r="F9" i="19"/>
  <c r="H34" i="19"/>
  <c r="F51" i="19"/>
  <c r="F77" i="19"/>
  <c r="F91" i="19"/>
  <c r="G135" i="17"/>
  <c r="J29" i="17"/>
  <c r="I29" i="17"/>
  <c r="D133" i="16"/>
  <c r="K92" i="18"/>
  <c r="K8" i="18"/>
  <c r="F93" i="17"/>
  <c r="E147" i="16"/>
  <c r="F49" i="16"/>
  <c r="S132" i="18"/>
  <c r="S146" i="18"/>
  <c r="S160" i="18"/>
  <c r="I41" i="18"/>
  <c r="G160" i="18"/>
  <c r="G148" i="18"/>
  <c r="C121" i="16"/>
  <c r="O104" i="18"/>
  <c r="R23" i="14"/>
  <c r="C48" i="13"/>
  <c r="E35" i="15"/>
  <c r="U160" i="18"/>
  <c r="F92" i="18"/>
  <c r="L90" i="18"/>
  <c r="V48" i="18"/>
  <c r="D20" i="18"/>
  <c r="N35" i="19"/>
  <c r="P28" i="19"/>
  <c r="M9" i="19"/>
  <c r="D134" i="18"/>
  <c r="U118" i="18"/>
  <c r="U106" i="18"/>
  <c r="F50" i="18"/>
  <c r="L48" i="18"/>
  <c r="L36" i="18"/>
  <c r="L92" i="18"/>
  <c r="N8" i="18"/>
  <c r="S92" i="18"/>
  <c r="O62" i="18"/>
  <c r="C22" i="18"/>
  <c r="C76" i="18"/>
  <c r="C49" i="16"/>
  <c r="D21" i="16"/>
  <c r="L39" i="15"/>
  <c r="J39" i="15"/>
  <c r="F35" i="19"/>
  <c r="H86" i="19"/>
  <c r="F161" i="19"/>
  <c r="K104" i="18"/>
  <c r="R21" i="17"/>
  <c r="G23" i="17"/>
  <c r="J33" i="17"/>
  <c r="I33" i="17"/>
  <c r="E149" i="16"/>
  <c r="G119" i="15"/>
  <c r="K76" i="18"/>
  <c r="F135" i="17"/>
  <c r="O48" i="18"/>
  <c r="S21" i="17"/>
  <c r="E77" i="17"/>
  <c r="E107" i="17"/>
  <c r="C21" i="16"/>
  <c r="D65" i="17"/>
  <c r="E77" i="16"/>
  <c r="E65" i="16"/>
  <c r="G133" i="17"/>
  <c r="D49" i="16"/>
  <c r="C149" i="14"/>
  <c r="E63" i="15"/>
  <c r="Q20" i="13"/>
  <c r="V90" i="18"/>
  <c r="N160" i="18"/>
  <c r="D90" i="18"/>
  <c r="T64" i="18"/>
  <c r="N48" i="18"/>
  <c r="M121" i="19"/>
  <c r="M35" i="19"/>
  <c r="M118" i="18"/>
  <c r="M106" i="18"/>
  <c r="D48" i="18"/>
  <c r="D36" i="18"/>
  <c r="T22" i="18"/>
  <c r="W23" i="19"/>
  <c r="D92" i="18"/>
  <c r="U76" i="18"/>
  <c r="U64" i="18"/>
  <c r="F8" i="18"/>
  <c r="C132" i="18"/>
  <c r="C146" i="18"/>
  <c r="J86" i="17"/>
  <c r="I86" i="17"/>
  <c r="E107" i="16"/>
  <c r="C23" i="16"/>
  <c r="Q21" i="16"/>
  <c r="F21" i="19"/>
  <c r="H13" i="19"/>
  <c r="F121" i="19"/>
  <c r="O22" i="18"/>
  <c r="J42" i="17"/>
  <c r="I42" i="17"/>
  <c r="J89" i="17"/>
  <c r="I89" i="17"/>
  <c r="D35" i="15"/>
  <c r="S9" i="17"/>
  <c r="D35" i="16"/>
  <c r="S50" i="18"/>
  <c r="G64" i="18"/>
  <c r="I89" i="18"/>
  <c r="D105" i="17"/>
  <c r="D135" i="17"/>
  <c r="C93" i="17"/>
  <c r="G77" i="17"/>
  <c r="J69" i="17"/>
  <c r="I69" i="17"/>
  <c r="D76" i="13"/>
  <c r="G146" i="13"/>
  <c r="N90" i="18"/>
  <c r="E160" i="18"/>
  <c r="U134" i="18"/>
  <c r="L64" i="18"/>
  <c r="T62" i="18"/>
  <c r="F48" i="18"/>
  <c r="X24" i="18"/>
  <c r="E118" i="18"/>
  <c r="E106" i="18"/>
  <c r="U92" i="18"/>
  <c r="L22" i="18"/>
  <c r="V146" i="18"/>
  <c r="M76" i="18"/>
  <c r="M64" i="18"/>
  <c r="W22" i="18"/>
  <c r="C48" i="18"/>
  <c r="C21" i="17"/>
  <c r="H37" i="17"/>
  <c r="C135" i="16"/>
  <c r="F63" i="16"/>
  <c r="F21" i="16"/>
  <c r="F9" i="16"/>
  <c r="L30" i="15"/>
  <c r="J30" i="15"/>
  <c r="F23" i="19"/>
  <c r="F107" i="19"/>
  <c r="D93" i="17"/>
  <c r="G49" i="17"/>
  <c r="I59" i="17"/>
  <c r="J59" i="17"/>
  <c r="G79" i="17"/>
  <c r="I98" i="17"/>
  <c r="J98" i="17"/>
  <c r="H119" i="16"/>
  <c r="F79" i="16"/>
  <c r="P21" i="16"/>
  <c r="P9" i="16"/>
  <c r="K22" i="18"/>
  <c r="F161" i="17"/>
  <c r="F37" i="17"/>
  <c r="K36" i="18"/>
  <c r="H118" i="18"/>
  <c r="D63" i="17"/>
  <c r="E119" i="17"/>
  <c r="E147" i="17"/>
  <c r="E135" i="17"/>
  <c r="H133" i="16"/>
  <c r="E35" i="16"/>
  <c r="K160" i="18"/>
  <c r="G76" i="18"/>
  <c r="G118" i="18"/>
  <c r="I110" i="18"/>
  <c r="D77" i="17"/>
  <c r="D133" i="17"/>
  <c r="O120" i="18"/>
  <c r="F20" i="13"/>
  <c r="F35" i="15"/>
  <c r="U30" i="12"/>
  <c r="F90" i="18"/>
  <c r="W105" i="19"/>
  <c r="M134" i="18"/>
  <c r="D64" i="18"/>
  <c r="L62" i="18"/>
  <c r="U48" i="18"/>
  <c r="U20" i="18"/>
  <c r="N49" i="19"/>
  <c r="M92" i="18"/>
  <c r="D22" i="18"/>
  <c r="M49" i="19"/>
  <c r="P20" i="19"/>
  <c r="N146" i="18"/>
  <c r="E76" i="18"/>
  <c r="E64" i="18"/>
  <c r="U50" i="18"/>
  <c r="C134" i="18"/>
  <c r="C133" i="17"/>
  <c r="P21" i="17"/>
  <c r="P9" i="17"/>
  <c r="F37" i="16"/>
  <c r="U12" i="16"/>
  <c r="V12" i="16"/>
  <c r="I141" i="15"/>
  <c r="K141" i="15"/>
  <c r="H132" i="19"/>
  <c r="G35" i="17"/>
  <c r="I115" i="17"/>
  <c r="J115" i="17"/>
  <c r="E21" i="16"/>
  <c r="E9" i="16"/>
  <c r="J141" i="15"/>
  <c r="L141" i="15"/>
  <c r="O148" i="18"/>
  <c r="S22" i="18"/>
  <c r="S76" i="18"/>
  <c r="G90" i="18"/>
  <c r="G106" i="18"/>
  <c r="D161" i="17"/>
  <c r="D149" i="17"/>
  <c r="D93" i="16"/>
  <c r="S20" i="13"/>
  <c r="U42" i="12"/>
  <c r="F63" i="19"/>
  <c r="F65" i="19"/>
  <c r="F147" i="19"/>
  <c r="F149" i="19"/>
  <c r="G161" i="17"/>
  <c r="J46" i="17"/>
  <c r="I46" i="17"/>
  <c r="F147" i="16"/>
  <c r="E63" i="16"/>
  <c r="C9" i="16"/>
  <c r="K134" i="18"/>
  <c r="K20" i="18"/>
  <c r="K62" i="18"/>
  <c r="K34" i="18"/>
  <c r="F91" i="17"/>
  <c r="F23" i="17"/>
  <c r="F119" i="17"/>
  <c r="F51" i="17"/>
  <c r="F149" i="17"/>
  <c r="C104" i="18"/>
  <c r="E161" i="17"/>
  <c r="E133" i="17"/>
  <c r="C149" i="16"/>
  <c r="F77" i="16"/>
  <c r="L89" i="15"/>
  <c r="J89" i="15"/>
  <c r="I54" i="15"/>
  <c r="K54" i="15"/>
  <c r="G36" i="18"/>
  <c r="S134" i="18"/>
  <c r="S8" i="18"/>
  <c r="I75" i="18"/>
  <c r="G62" i="18"/>
  <c r="I55" i="18"/>
  <c r="D121" i="17"/>
  <c r="D91" i="17"/>
  <c r="D23" i="17"/>
  <c r="D161" i="15"/>
  <c r="G48" i="18"/>
  <c r="O34" i="18"/>
  <c r="O134" i="18"/>
  <c r="Q89" i="18"/>
  <c r="F133" i="16"/>
  <c r="G147" i="15"/>
  <c r="J116" i="13"/>
  <c r="I116" i="13"/>
  <c r="F48" i="13"/>
  <c r="S57" i="12"/>
  <c r="T57" i="12"/>
  <c r="G55" i="12"/>
  <c r="V44" i="5"/>
  <c r="T44" i="5"/>
  <c r="U24" i="5"/>
  <c r="S24" i="5"/>
  <c r="U7" i="12"/>
  <c r="E149" i="17"/>
  <c r="G65" i="17"/>
  <c r="G93" i="17"/>
  <c r="G63" i="17"/>
  <c r="G51" i="17"/>
  <c r="G91" i="15"/>
  <c r="D49" i="15"/>
  <c r="D21" i="15"/>
  <c r="K90" i="18"/>
  <c r="K106" i="18"/>
  <c r="K148" i="18"/>
  <c r="K120" i="18"/>
  <c r="K50" i="18"/>
  <c r="E35" i="17"/>
  <c r="E23" i="17"/>
  <c r="E63" i="17"/>
  <c r="E65" i="17"/>
  <c r="H91" i="16"/>
  <c r="F51" i="16"/>
  <c r="J158" i="15"/>
  <c r="L158" i="15"/>
  <c r="J124" i="15"/>
  <c r="L124" i="15"/>
  <c r="U21" i="15"/>
  <c r="S64" i="18"/>
  <c r="G104" i="18"/>
  <c r="G34" i="18"/>
  <c r="I150" i="18"/>
  <c r="D79" i="17"/>
  <c r="D121" i="16"/>
  <c r="C161" i="16"/>
  <c r="G35" i="15"/>
  <c r="C93" i="14"/>
  <c r="J39" i="13"/>
  <c r="I39" i="13"/>
  <c r="G54" i="12"/>
  <c r="J7" i="12"/>
  <c r="I7" i="12"/>
  <c r="F54" i="12"/>
  <c r="D34" i="13"/>
  <c r="V23" i="5"/>
  <c r="T23" i="5"/>
  <c r="F49" i="19"/>
  <c r="F133" i="19"/>
  <c r="D37" i="17"/>
  <c r="J102" i="17"/>
  <c r="I102" i="17"/>
  <c r="G149" i="17"/>
  <c r="C91" i="16"/>
  <c r="C79" i="16"/>
  <c r="H65" i="16"/>
  <c r="E37" i="16"/>
  <c r="G161" i="15"/>
  <c r="D119" i="15"/>
  <c r="G49" i="15"/>
  <c r="F35" i="17"/>
  <c r="F49" i="17"/>
  <c r="F77" i="17"/>
  <c r="F107" i="17"/>
  <c r="H132" i="18"/>
  <c r="D119" i="17"/>
  <c r="E93" i="17"/>
  <c r="E121" i="17"/>
  <c r="D105" i="16"/>
  <c r="C35" i="16"/>
  <c r="G22" i="18"/>
  <c r="S20" i="18"/>
  <c r="S62" i="18"/>
  <c r="S34" i="18"/>
  <c r="G120" i="18"/>
  <c r="G50" i="18"/>
  <c r="G92" i="18"/>
  <c r="I81" i="18"/>
  <c r="D51" i="17"/>
  <c r="D147" i="17"/>
  <c r="D49" i="17"/>
  <c r="E51" i="16"/>
  <c r="K78" i="18"/>
  <c r="C149" i="17"/>
  <c r="C147" i="16"/>
  <c r="D77" i="16"/>
  <c r="K118" i="18"/>
  <c r="O64" i="18"/>
  <c r="F105" i="17"/>
  <c r="D161" i="16"/>
  <c r="E23" i="16"/>
  <c r="C51" i="14"/>
  <c r="C121" i="14"/>
  <c r="C34" i="13"/>
  <c r="V57" i="12"/>
  <c r="C53" i="12"/>
  <c r="C57" i="12" s="1"/>
  <c r="H34" i="13"/>
  <c r="J60" i="13"/>
  <c r="I60" i="13"/>
  <c r="U28" i="12"/>
  <c r="S10" i="6"/>
  <c r="S8" i="6"/>
  <c r="T36" i="5"/>
  <c r="V36" i="5"/>
  <c r="S21" i="16"/>
  <c r="I99" i="13"/>
  <c r="J99" i="13"/>
  <c r="J56" i="13"/>
  <c r="I56" i="13"/>
  <c r="J13" i="13"/>
  <c r="I13" i="13"/>
  <c r="G132" i="13"/>
  <c r="J19" i="13"/>
  <c r="I19" i="13"/>
  <c r="E55" i="12"/>
  <c r="U29" i="12"/>
  <c r="C63" i="15"/>
  <c r="H14" i="19"/>
  <c r="H30" i="19"/>
  <c r="H17" i="19"/>
  <c r="H95" i="19"/>
  <c r="H103" i="19"/>
  <c r="F135" i="19"/>
  <c r="O36" i="18"/>
  <c r="G105" i="17"/>
  <c r="G37" i="17"/>
  <c r="I38" i="17"/>
  <c r="J38" i="17"/>
  <c r="D107" i="16"/>
  <c r="D63" i="16"/>
  <c r="F35" i="16"/>
  <c r="K48" i="18"/>
  <c r="K64" i="18"/>
  <c r="F63" i="17"/>
  <c r="F147" i="17"/>
  <c r="H20" i="18"/>
  <c r="C91" i="17"/>
  <c r="H21" i="17"/>
  <c r="E121" i="16"/>
  <c r="C37" i="16"/>
  <c r="G105" i="15"/>
  <c r="D63" i="15"/>
  <c r="X17" i="15"/>
  <c r="W17" i="15"/>
  <c r="S118" i="18"/>
  <c r="S48" i="18"/>
  <c r="G78" i="18"/>
  <c r="G8" i="18"/>
  <c r="I67" i="18"/>
  <c r="I46" i="18"/>
  <c r="G132" i="18"/>
  <c r="I124" i="18"/>
  <c r="D35" i="17"/>
  <c r="C105" i="16"/>
  <c r="C93" i="16"/>
  <c r="S9" i="16"/>
  <c r="U10" i="16"/>
  <c r="V10" i="16"/>
  <c r="C161" i="17"/>
  <c r="C36" i="18"/>
  <c r="O50" i="18"/>
  <c r="E49" i="16"/>
  <c r="D118" i="13"/>
  <c r="D48" i="13"/>
  <c r="R21" i="16"/>
  <c r="J95" i="13"/>
  <c r="I95" i="13"/>
  <c r="F76" i="13"/>
  <c r="U33" i="12"/>
  <c r="W44" i="5"/>
  <c r="W45" i="5"/>
  <c r="W46" i="5"/>
  <c r="J62" i="16"/>
  <c r="I62" i="16"/>
  <c r="H18" i="2"/>
  <c r="Q21" i="17"/>
  <c r="C121" i="17"/>
  <c r="C23" i="17"/>
  <c r="C119" i="17"/>
  <c r="E93" i="16"/>
  <c r="T9" i="16"/>
  <c r="O118" i="18"/>
  <c r="O90" i="18"/>
  <c r="O106" i="18"/>
  <c r="C77" i="16"/>
  <c r="J54" i="15"/>
  <c r="L54" i="15"/>
  <c r="R21" i="15"/>
  <c r="J125" i="13"/>
  <c r="I125" i="13"/>
  <c r="G90" i="13"/>
  <c r="J82" i="13"/>
  <c r="I82" i="13"/>
  <c r="J22" i="13"/>
  <c r="I22" i="13"/>
  <c r="F147" i="15"/>
  <c r="Q23" i="14"/>
  <c r="S15" i="14"/>
  <c r="G104" i="13"/>
  <c r="D90" i="13"/>
  <c r="G62" i="13"/>
  <c r="R20" i="13"/>
  <c r="S18" i="14"/>
  <c r="F21" i="15"/>
  <c r="U44" i="12"/>
  <c r="U45" i="12"/>
  <c r="R31" i="6"/>
  <c r="Q31" i="6"/>
  <c r="U9" i="12"/>
  <c r="R12" i="6"/>
  <c r="Q12" i="6"/>
  <c r="I102" i="16"/>
  <c r="J102" i="16"/>
  <c r="P132" i="18"/>
  <c r="F21" i="17"/>
  <c r="C79" i="17"/>
  <c r="F161" i="16"/>
  <c r="D91" i="15"/>
  <c r="O146" i="18"/>
  <c r="O76" i="18"/>
  <c r="E135" i="16"/>
  <c r="E91" i="16"/>
  <c r="C51" i="16"/>
  <c r="Q9" i="16"/>
  <c r="G21" i="15"/>
  <c r="S14" i="14"/>
  <c r="C146" i="13"/>
  <c r="J65" i="13"/>
  <c r="I65" i="13"/>
  <c r="I9" i="13"/>
  <c r="J9" i="13"/>
  <c r="C118" i="13"/>
  <c r="G20" i="13"/>
  <c r="M56" i="15"/>
  <c r="M141" i="15"/>
  <c r="M30" i="15"/>
  <c r="M39" i="15"/>
  <c r="M54" i="15"/>
  <c r="M89" i="15"/>
  <c r="M158" i="15"/>
  <c r="M124" i="15"/>
  <c r="D132" i="13"/>
  <c r="C104" i="13"/>
  <c r="C62" i="13"/>
  <c r="U46" i="12"/>
  <c r="U47" i="12"/>
  <c r="I31" i="6"/>
  <c r="J31" i="6"/>
  <c r="U15" i="5"/>
  <c r="S15" i="5"/>
  <c r="L218" i="3"/>
  <c r="O23" i="14"/>
  <c r="Q46" i="6"/>
  <c r="R46" i="6"/>
  <c r="U13" i="5"/>
  <c r="S13" i="5"/>
  <c r="J61" i="3"/>
  <c r="K61" i="3"/>
  <c r="C51" i="17"/>
  <c r="C147" i="17"/>
  <c r="C49" i="17"/>
  <c r="F135" i="16"/>
  <c r="E119" i="16"/>
  <c r="O132" i="18"/>
  <c r="Q124" i="18"/>
  <c r="H119" i="17"/>
  <c r="F91" i="16"/>
  <c r="R9" i="16"/>
  <c r="I108" i="13"/>
  <c r="J108" i="13"/>
  <c r="I47" i="13"/>
  <c r="J47" i="13"/>
  <c r="J17" i="13"/>
  <c r="I17" i="13"/>
  <c r="W16" i="13"/>
  <c r="G56" i="12"/>
  <c r="F56" i="12"/>
  <c r="C79" i="14"/>
  <c r="P23" i="14"/>
  <c r="F132" i="13"/>
  <c r="E54" i="12"/>
  <c r="F105" i="15"/>
  <c r="C160" i="13"/>
  <c r="F133" i="15"/>
  <c r="N23" i="14"/>
  <c r="I11" i="13"/>
  <c r="J11" i="13"/>
  <c r="E77" i="15"/>
  <c r="U14" i="12"/>
  <c r="U13" i="12"/>
  <c r="U49" i="12"/>
  <c r="E123" i="3"/>
  <c r="J46" i="6"/>
  <c r="I46" i="6"/>
  <c r="W26" i="5"/>
  <c r="W28" i="5"/>
  <c r="I14" i="16"/>
  <c r="J14" i="16"/>
  <c r="K43" i="3"/>
  <c r="J43" i="3"/>
  <c r="D107" i="17"/>
  <c r="Q9" i="17"/>
  <c r="C77" i="17"/>
  <c r="C105" i="17"/>
  <c r="C37" i="17"/>
  <c r="C135" i="17"/>
  <c r="G133" i="15"/>
  <c r="Q55" i="18"/>
  <c r="I138" i="17"/>
  <c r="J138" i="17"/>
  <c r="E49" i="17"/>
  <c r="C119" i="16"/>
  <c r="H105" i="16"/>
  <c r="F65" i="16"/>
  <c r="C107" i="14"/>
  <c r="C135" i="14"/>
  <c r="C163" i="14"/>
  <c r="I151" i="13"/>
  <c r="J151" i="13"/>
  <c r="J30" i="13"/>
  <c r="I30" i="13"/>
  <c r="C55" i="12"/>
  <c r="E91" i="15"/>
  <c r="D160" i="13"/>
  <c r="J78" i="13"/>
  <c r="I78" i="13"/>
  <c r="E161" i="15"/>
  <c r="G48" i="13"/>
  <c r="U11" i="12"/>
  <c r="U15" i="12"/>
  <c r="Q8" i="6"/>
  <c r="R8" i="6"/>
  <c r="L46" i="5"/>
  <c r="J46" i="5"/>
  <c r="R35" i="6"/>
  <c r="Q35" i="6"/>
  <c r="I18" i="16"/>
  <c r="J18" i="16"/>
  <c r="G121" i="16"/>
  <c r="F9" i="17"/>
  <c r="D51" i="16"/>
  <c r="O78" i="18"/>
  <c r="O8" i="18"/>
  <c r="O160" i="18"/>
  <c r="C107" i="17"/>
  <c r="D119" i="16"/>
  <c r="J134" i="13"/>
  <c r="I134" i="13"/>
  <c r="I73" i="13"/>
  <c r="J73" i="13"/>
  <c r="J158" i="13"/>
  <c r="I158" i="13"/>
  <c r="C76" i="13"/>
  <c r="A12" i="12"/>
  <c r="C56" i="12"/>
  <c r="F34" i="13"/>
  <c r="U26" i="12"/>
  <c r="U17" i="12"/>
  <c r="I8" i="6"/>
  <c r="J8" i="6"/>
  <c r="S45" i="5"/>
  <c r="U45" i="5"/>
  <c r="I35" i="6"/>
  <c r="J35" i="6"/>
  <c r="S22" i="5"/>
  <c r="U22" i="5"/>
  <c r="G37" i="16"/>
  <c r="I74" i="16"/>
  <c r="J74" i="16"/>
  <c r="G17" i="2"/>
  <c r="F161" i="15"/>
  <c r="C23" i="14"/>
  <c r="J103" i="13"/>
  <c r="I103" i="13"/>
  <c r="C54" i="12"/>
  <c r="E133" i="15"/>
  <c r="G76" i="13"/>
  <c r="Y17" i="15"/>
  <c r="F160" i="13"/>
  <c r="F118" i="13"/>
  <c r="D104" i="13"/>
  <c r="H90" i="13"/>
  <c r="C20" i="13"/>
  <c r="E53" i="12"/>
  <c r="E57" i="12" s="1"/>
  <c r="U16" i="12"/>
  <c r="U32" i="12"/>
  <c r="U48" i="12"/>
  <c r="U19" i="12"/>
  <c r="U35" i="12"/>
  <c r="U51" i="12"/>
  <c r="K8" i="6"/>
  <c r="K10" i="6"/>
  <c r="M40" i="5"/>
  <c r="W30" i="5"/>
  <c r="D55" i="12"/>
  <c r="V52" i="5"/>
  <c r="T52" i="5"/>
  <c r="T12" i="5"/>
  <c r="V12" i="5"/>
  <c r="S35" i="6"/>
  <c r="J12" i="6"/>
  <c r="I12" i="6"/>
  <c r="S30" i="5"/>
  <c r="U30" i="5"/>
  <c r="G77" i="16"/>
  <c r="J30" i="16"/>
  <c r="I30" i="16"/>
  <c r="G91" i="16"/>
  <c r="I83" i="16"/>
  <c r="J83" i="16"/>
  <c r="J15" i="16"/>
  <c r="I15" i="16"/>
  <c r="I71" i="16"/>
  <c r="J71" i="16"/>
  <c r="E90" i="13"/>
  <c r="E160" i="13"/>
  <c r="C65" i="14"/>
  <c r="T18" i="14"/>
  <c r="T15" i="14"/>
  <c r="T22" i="14"/>
  <c r="T14" i="14"/>
  <c r="J86" i="13"/>
  <c r="I86" i="13"/>
  <c r="I43" i="13"/>
  <c r="J43" i="13"/>
  <c r="E119" i="15"/>
  <c r="C132" i="13"/>
  <c r="F55" i="12"/>
  <c r="F77" i="15"/>
  <c r="G160" i="13"/>
  <c r="D146" i="13"/>
  <c r="G118" i="13"/>
  <c r="U18" i="12"/>
  <c r="U34" i="12"/>
  <c r="U50" i="12"/>
  <c r="U21" i="12"/>
  <c r="U37" i="12"/>
  <c r="U53" i="12"/>
  <c r="R23" i="6"/>
  <c r="Q23" i="6"/>
  <c r="U18" i="5"/>
  <c r="S18" i="5"/>
  <c r="M13" i="5"/>
  <c r="M15" i="5"/>
  <c r="K35" i="6"/>
  <c r="R27" i="6"/>
  <c r="Q27" i="6"/>
  <c r="L47" i="5"/>
  <c r="J47" i="5"/>
  <c r="U38" i="5"/>
  <c r="S38" i="5"/>
  <c r="U11" i="5"/>
  <c r="S11" i="5"/>
  <c r="I17" i="16"/>
  <c r="J17" i="16"/>
  <c r="J90" i="16"/>
  <c r="I90" i="16"/>
  <c r="I100" i="16"/>
  <c r="J100" i="16"/>
  <c r="I19" i="16"/>
  <c r="J19" i="16"/>
  <c r="G35" i="16"/>
  <c r="G79" i="16"/>
  <c r="J80" i="16"/>
  <c r="I80" i="16"/>
  <c r="M28" i="5"/>
  <c r="F119" i="15"/>
  <c r="F91" i="15"/>
  <c r="J69" i="13"/>
  <c r="I69" i="13"/>
  <c r="G34" i="13"/>
  <c r="I26" i="13"/>
  <c r="J26" i="13"/>
  <c r="J15" i="13"/>
  <c r="I15" i="13"/>
  <c r="V12" i="12"/>
  <c r="G53" i="12"/>
  <c r="G57" i="12" s="1"/>
  <c r="J6" i="12"/>
  <c r="I6" i="12"/>
  <c r="E21" i="15"/>
  <c r="E147" i="15"/>
  <c r="F146" i="13"/>
  <c r="Q21" i="15"/>
  <c r="U20" i="12"/>
  <c r="U36" i="12"/>
  <c r="U52" i="12"/>
  <c r="U23" i="12"/>
  <c r="U39" i="12"/>
  <c r="U55" i="12"/>
  <c r="J23" i="6"/>
  <c r="I23" i="6"/>
  <c r="Q16" i="6"/>
  <c r="R16" i="6"/>
  <c r="U26" i="5"/>
  <c r="S26" i="5"/>
  <c r="D56" i="12"/>
  <c r="J27" i="6"/>
  <c r="I27" i="6"/>
  <c r="U46" i="5"/>
  <c r="S46" i="5"/>
  <c r="G149" i="16"/>
  <c r="J99" i="16"/>
  <c r="I99" i="16"/>
  <c r="J160" i="16"/>
  <c r="I160" i="16"/>
  <c r="I25" i="16"/>
  <c r="J25" i="16"/>
  <c r="J140" i="16"/>
  <c r="I140" i="16"/>
  <c r="U20" i="5"/>
  <c r="S20" i="5"/>
  <c r="I47" i="5"/>
  <c r="K47" i="5"/>
  <c r="L15" i="2"/>
  <c r="C90" i="13"/>
  <c r="E49" i="15"/>
  <c r="C37" i="14"/>
  <c r="O20" i="13"/>
  <c r="A13" i="12"/>
  <c r="U22" i="12"/>
  <c r="U38" i="12"/>
  <c r="U54" i="12"/>
  <c r="U25" i="12"/>
  <c r="U41" i="12"/>
  <c r="U57" i="12"/>
  <c r="R39" i="6"/>
  <c r="Q39" i="6"/>
  <c r="S23" i="6"/>
  <c r="I16" i="6"/>
  <c r="J16" i="6"/>
  <c r="U34" i="5"/>
  <c r="S34" i="5"/>
  <c r="D54" i="12"/>
  <c r="S31" i="6"/>
  <c r="M32" i="5"/>
  <c r="M30" i="5"/>
  <c r="L145" i="3"/>
  <c r="E76" i="13"/>
  <c r="R43" i="6"/>
  <c r="Q43" i="6"/>
  <c r="V45" i="5"/>
  <c r="T45" i="5"/>
  <c r="G107" i="16"/>
  <c r="J108" i="16"/>
  <c r="I108" i="16"/>
  <c r="G23" i="16"/>
  <c r="I85" i="16"/>
  <c r="J85" i="16"/>
  <c r="J157" i="16"/>
  <c r="I157" i="16"/>
  <c r="C49" i="15"/>
  <c r="I20" i="5"/>
  <c r="K20" i="5"/>
  <c r="J16" i="2"/>
  <c r="K16" i="2"/>
  <c r="F49" i="15"/>
  <c r="F104" i="13"/>
  <c r="J52" i="13"/>
  <c r="I52" i="13"/>
  <c r="J10" i="12"/>
  <c r="I10" i="12"/>
  <c r="E105" i="15"/>
  <c r="D20" i="13"/>
  <c r="F53" i="12"/>
  <c r="F57" i="12" s="1"/>
  <c r="U24" i="12"/>
  <c r="U40" i="12"/>
  <c r="U56" i="12"/>
  <c r="U27" i="12"/>
  <c r="U43" i="12"/>
  <c r="U12" i="12"/>
  <c r="J39" i="6"/>
  <c r="I39" i="6"/>
  <c r="K23" i="6"/>
  <c r="U42" i="5"/>
  <c r="S42" i="5"/>
  <c r="U7" i="5"/>
  <c r="S7" i="5"/>
  <c r="D53" i="12"/>
  <c r="D57" i="12" s="1"/>
  <c r="K31" i="6"/>
  <c r="W50" i="5"/>
  <c r="W52" i="5"/>
  <c r="J38" i="5"/>
  <c r="L38" i="5"/>
  <c r="I43" i="6"/>
  <c r="J43" i="6"/>
  <c r="W18" i="5"/>
  <c r="W20" i="5"/>
  <c r="G9" i="16"/>
  <c r="J10" i="16"/>
  <c r="I10" i="16"/>
  <c r="G93" i="16"/>
  <c r="J94" i="16"/>
  <c r="I94" i="16"/>
  <c r="C35" i="15"/>
  <c r="C133" i="15"/>
  <c r="R10" i="6"/>
  <c r="Q10" i="6"/>
  <c r="J56" i="16"/>
  <c r="I56" i="16"/>
  <c r="I48" i="16"/>
  <c r="J48" i="16"/>
  <c r="J126" i="16"/>
  <c r="I126" i="16"/>
  <c r="J59" i="16"/>
  <c r="I59" i="16"/>
  <c r="I137" i="16"/>
  <c r="J137" i="16"/>
  <c r="J28" i="16"/>
  <c r="I28" i="16"/>
  <c r="J114" i="16"/>
  <c r="I114" i="16"/>
  <c r="H53" i="12"/>
  <c r="S27" i="6"/>
  <c r="C161" i="15"/>
  <c r="E146" i="13"/>
  <c r="U28" i="5"/>
  <c r="S28" i="5"/>
  <c r="K30" i="5"/>
  <c r="I30" i="5"/>
  <c r="I73" i="16"/>
  <c r="J73" i="16"/>
  <c r="J57" i="16"/>
  <c r="I57" i="16"/>
  <c r="J143" i="16"/>
  <c r="I143" i="16"/>
  <c r="G161" i="16"/>
  <c r="J68" i="16"/>
  <c r="I68" i="16"/>
  <c r="I145" i="16"/>
  <c r="J145" i="16"/>
  <c r="I45" i="16"/>
  <c r="J45" i="16"/>
  <c r="J123" i="16"/>
  <c r="I123" i="16"/>
  <c r="K27" i="6"/>
  <c r="C21" i="15"/>
  <c r="C105" i="15"/>
  <c r="E118" i="13"/>
  <c r="U36" i="5"/>
  <c r="S36" i="5"/>
  <c r="K38" i="5"/>
  <c r="I38" i="5"/>
  <c r="K20" i="3"/>
  <c r="J20" i="3"/>
  <c r="L24" i="2"/>
  <c r="K21" i="3"/>
  <c r="J21" i="3"/>
  <c r="I29" i="16"/>
  <c r="J29" i="16"/>
  <c r="J82" i="16"/>
  <c r="I82" i="16"/>
  <c r="G65" i="16"/>
  <c r="I66" i="16"/>
  <c r="J66" i="16"/>
  <c r="I152" i="16"/>
  <c r="J152" i="16"/>
  <c r="J11" i="16"/>
  <c r="I11" i="16"/>
  <c r="I76" i="16"/>
  <c r="J76" i="16"/>
  <c r="J154" i="16"/>
  <c r="I154" i="16"/>
  <c r="J54" i="16"/>
  <c r="I54" i="16"/>
  <c r="I131" i="16"/>
  <c r="J131" i="16"/>
  <c r="H54" i="12"/>
  <c r="C77" i="15"/>
  <c r="C119" i="15"/>
  <c r="E104" i="13"/>
  <c r="E20" i="13"/>
  <c r="U44" i="5"/>
  <c r="S44" i="5"/>
  <c r="S9" i="5"/>
  <c r="U9" i="5"/>
  <c r="E68" i="2"/>
  <c r="G63" i="16"/>
  <c r="I39" i="16"/>
  <c r="J39" i="16"/>
  <c r="J116" i="16"/>
  <c r="I116" i="16"/>
  <c r="J31" i="16"/>
  <c r="I31" i="16"/>
  <c r="J109" i="16"/>
  <c r="I109" i="16"/>
  <c r="G49" i="16"/>
  <c r="I33" i="16"/>
  <c r="J33" i="16"/>
  <c r="G119" i="16"/>
  <c r="J111" i="16"/>
  <c r="I111" i="16"/>
  <c r="G147" i="16"/>
  <c r="J88" i="16"/>
  <c r="I88" i="16"/>
  <c r="C147" i="15"/>
  <c r="E132" i="13"/>
  <c r="J10" i="6"/>
  <c r="I10" i="6"/>
  <c r="K40" i="5"/>
  <c r="I40" i="5"/>
  <c r="K28" i="5"/>
  <c r="I28" i="5"/>
  <c r="K145" i="3"/>
  <c r="J145" i="3"/>
  <c r="G21" i="16"/>
  <c r="J13" i="16"/>
  <c r="I13" i="16"/>
  <c r="J47" i="16"/>
  <c r="I47" i="16"/>
  <c r="G133" i="16"/>
  <c r="J125" i="16"/>
  <c r="I125" i="16"/>
  <c r="I40" i="16"/>
  <c r="J40" i="16"/>
  <c r="J117" i="16"/>
  <c r="I117" i="16"/>
  <c r="G135" i="16"/>
  <c r="I42" i="16"/>
  <c r="J42" i="16"/>
  <c r="J128" i="16"/>
  <c r="I128" i="16"/>
  <c r="I156" i="16"/>
  <c r="J156" i="16"/>
  <c r="G105" i="16"/>
  <c r="I97" i="16"/>
  <c r="J97" i="16"/>
  <c r="C91" i="15"/>
  <c r="E62" i="13"/>
  <c r="E48" i="13"/>
  <c r="W42" i="5"/>
  <c r="M20" i="5"/>
  <c r="M18" i="5"/>
  <c r="K22" i="5"/>
  <c r="I22" i="5"/>
  <c r="K29" i="3"/>
  <c r="J29" i="3"/>
  <c r="K36" i="5"/>
  <c r="I36" i="5"/>
  <c r="J36" i="3"/>
  <c r="K36" i="3"/>
  <c r="J40" i="2"/>
  <c r="K40" i="2"/>
  <c r="G18" i="2"/>
  <c r="I18" i="2"/>
  <c r="J75" i="2"/>
  <c r="K75" i="2"/>
  <c r="K19" i="2"/>
  <c r="J19" i="2"/>
  <c r="K46" i="5"/>
  <c r="I46" i="5"/>
  <c r="K13" i="5"/>
  <c r="I13" i="5"/>
  <c r="I7" i="5"/>
  <c r="K7" i="5"/>
  <c r="K44" i="5"/>
  <c r="I44" i="5"/>
  <c r="K12" i="3"/>
  <c r="J12" i="3"/>
  <c r="E17" i="2"/>
  <c r="F17" i="2"/>
  <c r="K37" i="3"/>
  <c r="J37" i="3"/>
  <c r="I24" i="5"/>
  <c r="K24" i="5"/>
  <c r="K15" i="5"/>
  <c r="I15" i="5"/>
  <c r="K52" i="5"/>
  <c r="I52" i="5"/>
  <c r="K32" i="2"/>
  <c r="J32" i="2"/>
  <c r="F18" i="2"/>
  <c r="E18" i="2"/>
  <c r="J41" i="3"/>
  <c r="K41" i="3"/>
  <c r="K13" i="3"/>
  <c r="J13" i="3"/>
  <c r="K32" i="5"/>
  <c r="I32" i="5"/>
  <c r="I18" i="5"/>
  <c r="K18" i="5"/>
  <c r="J28" i="3"/>
  <c r="K28" i="3"/>
  <c r="L12" i="3"/>
  <c r="L9" i="3"/>
  <c r="L17" i="3"/>
  <c r="L13" i="3"/>
  <c r="L21" i="3"/>
  <c r="L20" i="3"/>
  <c r="L25" i="3"/>
  <c r="L28" i="3"/>
  <c r="L40" i="2"/>
  <c r="K24" i="2"/>
  <c r="J24" i="2"/>
  <c r="H69" i="2"/>
  <c r="I11" i="5"/>
  <c r="K11" i="5"/>
  <c r="K48" i="5"/>
  <c r="I48" i="5"/>
  <c r="I9" i="5"/>
  <c r="K9" i="5"/>
  <c r="J53" i="3"/>
  <c r="K53" i="3"/>
  <c r="H17" i="2"/>
  <c r="P20" i="13"/>
  <c r="I43" i="2"/>
  <c r="K137" i="43"/>
  <c r="R74" i="19"/>
  <c r="R12" i="19"/>
  <c r="R116" i="19"/>
  <c r="R13" i="19"/>
  <c r="R11" i="19"/>
  <c r="R28" i="19"/>
  <c r="R27" i="19"/>
  <c r="R117" i="19"/>
  <c r="R31" i="19"/>
  <c r="R14" i="19"/>
  <c r="R109" i="19"/>
  <c r="R10" i="19"/>
  <c r="R18" i="19"/>
  <c r="R83" i="19"/>
  <c r="R20" i="19"/>
  <c r="R100" i="19"/>
  <c r="R17" i="19"/>
  <c r="R143" i="19"/>
  <c r="K68" i="16"/>
  <c r="K42" i="16"/>
  <c r="K59" i="16"/>
  <c r="K39" i="16"/>
  <c r="K40" i="16"/>
  <c r="K11" i="16"/>
  <c r="K33" i="16"/>
  <c r="K62" i="16"/>
  <c r="K73" i="16"/>
  <c r="K99" i="16"/>
  <c r="K66" i="16"/>
  <c r="K145" i="16"/>
  <c r="K102" i="16"/>
  <c r="K80" i="16"/>
  <c r="K123" i="16"/>
  <c r="K29" i="16"/>
  <c r="K14" i="16"/>
  <c r="K117" i="16"/>
  <c r="K131" i="16"/>
  <c r="K140" i="16"/>
  <c r="K157" i="16"/>
  <c r="K19" i="16"/>
  <c r="K114" i="16"/>
  <c r="K108" i="16"/>
  <c r="K74" i="16"/>
  <c r="K126" i="16"/>
  <c r="K45" i="16"/>
  <c r="K156" i="16"/>
  <c r="K111" i="16"/>
  <c r="K28" i="16"/>
  <c r="K94" i="16"/>
  <c r="K18" i="16"/>
  <c r="K152" i="16"/>
  <c r="K17" i="16"/>
  <c r="K56" i="16"/>
  <c r="K109" i="16"/>
  <c r="K15" i="16"/>
  <c r="K54" i="16"/>
  <c r="K116" i="16"/>
  <c r="K31" i="16"/>
  <c r="K160" i="16"/>
  <c r="K154" i="16"/>
  <c r="K88" i="16"/>
  <c r="K97" i="16"/>
  <c r="K25" i="16"/>
  <c r="K30" i="16"/>
  <c r="K82" i="16"/>
  <c r="K125" i="16"/>
  <c r="K10" i="16"/>
  <c r="K128" i="16"/>
  <c r="K47" i="16"/>
  <c r="K13" i="16"/>
  <c r="R19" i="19"/>
  <c r="K100" i="16"/>
  <c r="K76" i="16"/>
  <c r="H141" i="45"/>
  <c r="I141" i="45"/>
  <c r="G141" i="45"/>
  <c r="I144" i="45"/>
  <c r="G144" i="45"/>
  <c r="H144" i="45"/>
  <c r="I136" i="45"/>
  <c r="G136" i="45"/>
  <c r="F146" i="45"/>
  <c r="H136" i="45"/>
  <c r="K136" i="45" s="1"/>
  <c r="G141" i="44"/>
  <c r="I141" i="44"/>
  <c r="H141" i="44"/>
  <c r="K141" i="44" s="1"/>
  <c r="O140" i="44"/>
  <c r="N140" i="44"/>
  <c r="M140" i="44"/>
  <c r="L140" i="44"/>
  <c r="H143" i="44"/>
  <c r="K143" i="44" s="1"/>
  <c r="I143" i="44"/>
  <c r="G143" i="44"/>
  <c r="M142" i="44"/>
  <c r="L142" i="44"/>
  <c r="O142" i="44"/>
  <c r="N142" i="44"/>
  <c r="F146" i="44"/>
  <c r="G136" i="44"/>
  <c r="H136" i="44"/>
  <c r="K136" i="44" s="1"/>
  <c r="I136" i="44"/>
  <c r="N143" i="45"/>
  <c r="L143" i="45"/>
  <c r="O143" i="45"/>
  <c r="M143" i="45"/>
  <c r="I138" i="44"/>
  <c r="H138" i="44"/>
  <c r="K138" i="44" s="1"/>
  <c r="G138" i="44"/>
  <c r="O144" i="45"/>
  <c r="N144" i="45"/>
  <c r="M144" i="45"/>
  <c r="L144" i="45"/>
  <c r="O142" i="45"/>
  <c r="N142" i="45"/>
  <c r="M142" i="45"/>
  <c r="L142" i="45"/>
  <c r="N141" i="45"/>
  <c r="M141" i="45"/>
  <c r="O141" i="45"/>
  <c r="L141" i="45"/>
  <c r="O138" i="45"/>
  <c r="M138" i="45"/>
  <c r="L138" i="45"/>
  <c r="N138" i="45"/>
  <c r="M140" i="45"/>
  <c r="O140" i="45"/>
  <c r="N140" i="45"/>
  <c r="L140" i="45"/>
  <c r="L137" i="45"/>
  <c r="O137" i="45"/>
  <c r="N137" i="45"/>
  <c r="M137" i="45"/>
  <c r="L145" i="45"/>
  <c r="O145" i="45"/>
  <c r="N145" i="45"/>
  <c r="M145" i="45"/>
  <c r="O139" i="45"/>
  <c r="N139" i="45"/>
  <c r="M139" i="45"/>
  <c r="L139" i="45"/>
  <c r="G140" i="44"/>
  <c r="I140" i="44"/>
  <c r="H140" i="44"/>
  <c r="K140" i="44" s="1"/>
  <c r="I137" i="44"/>
  <c r="H137" i="44"/>
  <c r="K137" i="44" s="1"/>
  <c r="G137" i="44"/>
  <c r="I145" i="44"/>
  <c r="H145" i="44"/>
  <c r="K145" i="44" s="1"/>
  <c r="G145" i="44"/>
  <c r="N11" i="43"/>
  <c r="L11" i="43"/>
  <c r="M11" i="43"/>
  <c r="J7" i="43"/>
  <c r="I7" i="43"/>
  <c r="H7" i="43"/>
  <c r="L6" i="43"/>
  <c r="N6" i="43"/>
  <c r="K16" i="43"/>
  <c r="M6" i="43"/>
  <c r="H14" i="43"/>
  <c r="I14" i="43"/>
  <c r="J14" i="43"/>
  <c r="T10" i="43"/>
  <c r="P10" i="43"/>
  <c r="Q10" i="43"/>
  <c r="S10" i="43"/>
  <c r="R10" i="43"/>
  <c r="J9" i="43"/>
  <c r="H9" i="43"/>
  <c r="I9" i="43"/>
  <c r="R15" i="43"/>
  <c r="T15" i="43"/>
  <c r="S15" i="43"/>
  <c r="Q15" i="43"/>
  <c r="P15" i="43"/>
  <c r="L6" i="42"/>
  <c r="N6" i="42"/>
  <c r="M6" i="42"/>
  <c r="N13" i="43"/>
  <c r="M13" i="43"/>
  <c r="L13" i="43"/>
  <c r="L8" i="43"/>
  <c r="N8" i="43"/>
  <c r="M8" i="43"/>
  <c r="O134" i="42"/>
  <c r="K134" i="42"/>
  <c r="M134" i="42"/>
  <c r="L134" i="42"/>
  <c r="N134" i="42"/>
  <c r="M10" i="41"/>
  <c r="L10" i="41"/>
  <c r="N10" i="41"/>
  <c r="M6" i="41"/>
  <c r="L6" i="41"/>
  <c r="N6" i="41"/>
  <c r="N15" i="43"/>
  <c r="L15" i="43"/>
  <c r="M15" i="43"/>
  <c r="T14" i="43"/>
  <c r="P14" i="43"/>
  <c r="S14" i="43"/>
  <c r="R14" i="43"/>
  <c r="Q14" i="43"/>
  <c r="J13" i="43"/>
  <c r="H13" i="43"/>
  <c r="I13" i="43"/>
  <c r="R9" i="43"/>
  <c r="P9" i="43"/>
  <c r="T9" i="43"/>
  <c r="S9" i="43"/>
  <c r="Q9" i="43"/>
  <c r="H8" i="43"/>
  <c r="J8" i="43"/>
  <c r="I8" i="43"/>
  <c r="N9" i="42"/>
  <c r="L9" i="42"/>
  <c r="N9" i="41"/>
  <c r="L9" i="41"/>
  <c r="L14" i="43"/>
  <c r="N14" i="43"/>
  <c r="M14" i="43"/>
  <c r="R11" i="43"/>
  <c r="T11" i="43"/>
  <c r="S11" i="43"/>
  <c r="Q11" i="43"/>
  <c r="P11" i="43"/>
  <c r="H10" i="43"/>
  <c r="J10" i="43"/>
  <c r="I10" i="43"/>
  <c r="T6" i="43"/>
  <c r="P6" i="43"/>
  <c r="O16" i="43"/>
  <c r="S6" i="43"/>
  <c r="R6" i="43"/>
  <c r="Q6" i="43"/>
  <c r="J15" i="43"/>
  <c r="H15" i="43"/>
  <c r="I15" i="43"/>
  <c r="L10" i="42"/>
  <c r="N10" i="42"/>
  <c r="M10" i="42"/>
  <c r="O134" i="41"/>
  <c r="N134" i="41"/>
  <c r="M134" i="41"/>
  <c r="L134" i="41"/>
  <c r="K134" i="41"/>
  <c r="N8" i="41"/>
  <c r="L8" i="41"/>
  <c r="H134" i="41"/>
  <c r="G134" i="41"/>
  <c r="I134" i="41"/>
  <c r="E16" i="43"/>
  <c r="F16" i="43" s="1"/>
  <c r="F6" i="43"/>
  <c r="R7" i="42"/>
  <c r="Q7" i="42"/>
  <c r="P7" i="42"/>
  <c r="AA19" i="42"/>
  <c r="T7" i="42"/>
  <c r="S7" i="42"/>
  <c r="T10" i="42"/>
  <c r="AA20" i="42" s="1"/>
  <c r="P10" i="42"/>
  <c r="S10" i="42"/>
  <c r="R10" i="42"/>
  <c r="Q10" i="42"/>
  <c r="P8" i="42"/>
  <c r="T8" i="42"/>
  <c r="R8" i="42"/>
  <c r="S8" i="42"/>
  <c r="Q8" i="42"/>
  <c r="R9" i="42"/>
  <c r="P9" i="42"/>
  <c r="S9" i="42"/>
  <c r="T9" i="42"/>
  <c r="Q9" i="42"/>
  <c r="J6" i="40"/>
  <c r="I6" i="40"/>
  <c r="H6" i="40"/>
  <c r="J7" i="40"/>
  <c r="I7" i="40"/>
  <c r="H7" i="40"/>
  <c r="J8" i="40"/>
  <c r="M8" i="40"/>
  <c r="I8" i="40"/>
  <c r="H8" i="40"/>
  <c r="H9" i="40"/>
  <c r="M9" i="40"/>
  <c r="J9" i="40"/>
  <c r="I9" i="40"/>
  <c r="J49" i="37"/>
  <c r="I49" i="37"/>
  <c r="J44" i="37"/>
  <c r="I44" i="37"/>
  <c r="Q40" i="37"/>
  <c r="P40" i="37"/>
  <c r="J39" i="37"/>
  <c r="I39" i="37"/>
  <c r="P34" i="37"/>
  <c r="Q34" i="37"/>
  <c r="I30" i="37"/>
  <c r="J30" i="37"/>
  <c r="Q29" i="37"/>
  <c r="P29" i="37"/>
  <c r="J22" i="37"/>
  <c r="I22" i="37"/>
  <c r="P21" i="37"/>
  <c r="Q21" i="37"/>
  <c r="J13" i="37"/>
  <c r="I13" i="37"/>
  <c r="P12" i="37"/>
  <c r="Q12" i="37"/>
  <c r="J45" i="37"/>
  <c r="I45" i="37"/>
  <c r="J34" i="37"/>
  <c r="I34" i="37"/>
  <c r="J42" i="37"/>
  <c r="I42" i="37"/>
  <c r="J50" i="37"/>
  <c r="I50" i="37"/>
  <c r="O134" i="40"/>
  <c r="N134" i="40"/>
  <c r="M134" i="40"/>
  <c r="K134" i="40"/>
  <c r="L134" i="40"/>
  <c r="P47" i="37"/>
  <c r="Q47" i="37"/>
  <c r="I46" i="37"/>
  <c r="J46" i="37"/>
  <c r="P42" i="37"/>
  <c r="Q42" i="37"/>
  <c r="P37" i="37"/>
  <c r="Q37" i="37"/>
  <c r="I35" i="37"/>
  <c r="J35" i="37"/>
  <c r="I31" i="37"/>
  <c r="J31" i="37"/>
  <c r="P30" i="37"/>
  <c r="Q30" i="37"/>
  <c r="I23" i="37"/>
  <c r="J23" i="37"/>
  <c r="P22" i="37"/>
  <c r="Q22" i="37"/>
  <c r="I14" i="37"/>
  <c r="J14" i="37"/>
  <c r="P13" i="37"/>
  <c r="Q13" i="37"/>
  <c r="I6" i="37"/>
  <c r="J6" i="37"/>
  <c r="Q44" i="37"/>
  <c r="P44" i="37"/>
  <c r="Q33" i="37"/>
  <c r="P33" i="37"/>
  <c r="Q41" i="37"/>
  <c r="P41" i="37"/>
  <c r="Q49" i="37"/>
  <c r="P49" i="37"/>
  <c r="J41" i="37"/>
  <c r="I41" i="37"/>
  <c r="J32" i="37"/>
  <c r="I32" i="37"/>
  <c r="L9" i="40"/>
  <c r="N9" i="40"/>
  <c r="L8" i="40"/>
  <c r="N8" i="40"/>
  <c r="J48" i="37"/>
  <c r="I48" i="37"/>
  <c r="I43" i="37"/>
  <c r="J43" i="37"/>
  <c r="Q39" i="37"/>
  <c r="P39" i="37"/>
  <c r="I38" i="37"/>
  <c r="J38" i="37"/>
  <c r="Q35" i="37"/>
  <c r="P35" i="37"/>
  <c r="Q32" i="37"/>
  <c r="P32" i="37"/>
  <c r="J25" i="37"/>
  <c r="I25" i="37"/>
  <c r="Q24" i="37"/>
  <c r="P24" i="37"/>
  <c r="J17" i="37"/>
  <c r="I17" i="37"/>
  <c r="Q16" i="37"/>
  <c r="P16" i="37"/>
  <c r="Q15" i="37"/>
  <c r="P15" i="37"/>
  <c r="N10" i="40"/>
  <c r="L10" i="40"/>
  <c r="M10" i="40"/>
  <c r="Q51" i="37"/>
  <c r="P51" i="37"/>
  <c r="Q46" i="37"/>
  <c r="P46" i="37"/>
  <c r="J36" i="37"/>
  <c r="I36" i="37"/>
  <c r="J33" i="37"/>
  <c r="I33" i="37"/>
  <c r="J26" i="37"/>
  <c r="I26" i="37"/>
  <c r="Q25" i="37"/>
  <c r="P25" i="37"/>
  <c r="J18" i="37"/>
  <c r="I18" i="37"/>
  <c r="Q17" i="37"/>
  <c r="P17" i="37"/>
  <c r="I9" i="37"/>
  <c r="J9" i="37"/>
  <c r="N6" i="40"/>
  <c r="L6" i="40"/>
  <c r="M6" i="40"/>
  <c r="L7" i="40"/>
  <c r="M7" i="40"/>
  <c r="N7" i="40"/>
  <c r="J40" i="37"/>
  <c r="I40" i="37"/>
  <c r="J9" i="42"/>
  <c r="M9" i="42"/>
  <c r="H9" i="42"/>
  <c r="I9" i="42"/>
  <c r="J6" i="42"/>
  <c r="I6" i="42"/>
  <c r="H6" i="42"/>
  <c r="J7" i="42"/>
  <c r="I7" i="42"/>
  <c r="H7" i="42"/>
  <c r="H8" i="42"/>
  <c r="M8" i="42"/>
  <c r="J8" i="42"/>
  <c r="I8" i="42"/>
  <c r="H10" i="42"/>
  <c r="I10" i="42"/>
  <c r="J10" i="42"/>
  <c r="I33" i="36"/>
  <c r="J33" i="36"/>
  <c r="J27" i="36"/>
  <c r="I27" i="36"/>
  <c r="J19" i="36"/>
  <c r="I19" i="36"/>
  <c r="I10" i="36"/>
  <c r="J10" i="36"/>
  <c r="I50" i="36"/>
  <c r="J50" i="36"/>
  <c r="I40" i="36"/>
  <c r="J40" i="36"/>
  <c r="J30" i="36"/>
  <c r="I30" i="36"/>
  <c r="I28" i="36"/>
  <c r="J28" i="36"/>
  <c r="I48" i="36"/>
  <c r="J48" i="36"/>
  <c r="J32" i="36"/>
  <c r="I32" i="36"/>
  <c r="J22" i="36"/>
  <c r="I22" i="36"/>
  <c r="J13" i="36"/>
  <c r="I13" i="36"/>
  <c r="J47" i="36"/>
  <c r="I47" i="36"/>
  <c r="I36" i="36"/>
  <c r="J36" i="36"/>
  <c r="I44" i="36"/>
  <c r="J44" i="36"/>
  <c r="J35" i="36"/>
  <c r="I35" i="36"/>
  <c r="J43" i="36"/>
  <c r="I43" i="36"/>
  <c r="J51" i="36"/>
  <c r="I51" i="36"/>
  <c r="AL37" i="35"/>
  <c r="AK37" i="35"/>
  <c r="H38" i="35"/>
  <c r="I38" i="35"/>
  <c r="H37" i="35"/>
  <c r="I37" i="35"/>
  <c r="I36" i="35"/>
  <c r="H36" i="35"/>
  <c r="I35" i="35"/>
  <c r="H35" i="35"/>
  <c r="I34" i="35"/>
  <c r="H34" i="35"/>
  <c r="H39" i="35"/>
  <c r="I39" i="35"/>
  <c r="V35" i="35"/>
  <c r="W35" i="35"/>
  <c r="V34" i="35"/>
  <c r="W34" i="35"/>
  <c r="W33" i="35"/>
  <c r="V33" i="35"/>
  <c r="W32" i="35"/>
  <c r="V32" i="35"/>
  <c r="W40" i="35"/>
  <c r="V40" i="35"/>
  <c r="W31" i="35"/>
  <c r="V31" i="35"/>
  <c r="W39" i="35"/>
  <c r="V39" i="35"/>
  <c r="Q49" i="36"/>
  <c r="P49" i="36"/>
  <c r="P22" i="36"/>
  <c r="Q22" i="36"/>
  <c r="AL10" i="35"/>
  <c r="AJ10" i="35"/>
  <c r="AK10" i="35"/>
  <c r="AR8" i="35"/>
  <c r="AV8" i="35"/>
  <c r="AU8" i="35"/>
  <c r="AT8" i="35"/>
  <c r="AS8" i="35"/>
  <c r="AK11" i="35"/>
  <c r="AL11" i="35"/>
  <c r="AJ11" i="35"/>
  <c r="AL12" i="35"/>
  <c r="AJ12" i="35"/>
  <c r="AK12" i="35"/>
  <c r="AL16" i="35"/>
  <c r="AK16" i="35"/>
  <c r="AJ16" i="35"/>
  <c r="Q39" i="36"/>
  <c r="P39" i="36"/>
  <c r="Q15" i="36"/>
  <c r="P15" i="36"/>
  <c r="Q6" i="36"/>
  <c r="P6" i="36"/>
  <c r="Q11" i="36"/>
  <c r="P11" i="36"/>
  <c r="Q23" i="36"/>
  <c r="P23" i="36"/>
  <c r="Q24" i="36"/>
  <c r="P24" i="36"/>
  <c r="Q14" i="36"/>
  <c r="P14" i="36"/>
  <c r="Q16" i="36"/>
  <c r="P16" i="36"/>
  <c r="Q37" i="36"/>
  <c r="P37" i="36"/>
  <c r="Q48" i="36"/>
  <c r="P48" i="36"/>
  <c r="P7" i="36"/>
  <c r="Q7" i="36"/>
  <c r="P19" i="36"/>
  <c r="Q19" i="36"/>
  <c r="Q32" i="36"/>
  <c r="P32" i="36"/>
  <c r="Q30" i="36"/>
  <c r="P30" i="36"/>
  <c r="Q40" i="36"/>
  <c r="P40" i="36"/>
  <c r="Q44" i="36"/>
  <c r="P44" i="36"/>
  <c r="P12" i="36"/>
  <c r="Q12" i="36"/>
  <c r="Q21" i="36"/>
  <c r="P21" i="36"/>
  <c r="Q33" i="36"/>
  <c r="P33" i="36"/>
  <c r="Q45" i="36"/>
  <c r="P45" i="36"/>
  <c r="Q28" i="36"/>
  <c r="P28" i="36"/>
  <c r="Q38" i="36"/>
  <c r="P38" i="36"/>
  <c r="P27" i="36"/>
  <c r="Q27" i="36"/>
  <c r="P31" i="36"/>
  <c r="Q31" i="36"/>
  <c r="P41" i="36"/>
  <c r="Q41" i="36"/>
  <c r="Q9" i="36"/>
  <c r="P9" i="36"/>
  <c r="Q18" i="36"/>
  <c r="P18" i="36"/>
  <c r="Q26" i="36"/>
  <c r="P26" i="36"/>
  <c r="Q36" i="36"/>
  <c r="P36" i="36"/>
  <c r="P47" i="36"/>
  <c r="Q47" i="36"/>
  <c r="Q46" i="36"/>
  <c r="P46" i="36"/>
  <c r="P35" i="36"/>
  <c r="Q35" i="36"/>
  <c r="P43" i="36"/>
  <c r="Q43" i="36"/>
  <c r="P51" i="36"/>
  <c r="Q51" i="36"/>
  <c r="P34" i="36"/>
  <c r="Q34" i="36"/>
  <c r="Q42" i="36"/>
  <c r="P42" i="36"/>
  <c r="Q50" i="36"/>
  <c r="P50" i="36"/>
  <c r="AU14" i="35"/>
  <c r="AR14" i="35"/>
  <c r="AV14" i="35"/>
  <c r="AT14" i="35"/>
  <c r="AS14" i="35"/>
  <c r="AT13" i="35"/>
  <c r="AU13" i="35"/>
  <c r="AS13" i="35"/>
  <c r="AR13" i="35"/>
  <c r="AV13" i="35"/>
  <c r="AT17" i="35"/>
  <c r="AR17" i="35"/>
  <c r="AV17" i="35"/>
  <c r="AU17" i="35"/>
  <c r="AS17" i="35"/>
  <c r="AU18" i="35"/>
  <c r="AR18" i="35"/>
  <c r="AS18" i="35"/>
  <c r="AV18" i="35"/>
  <c r="AT18" i="35"/>
  <c r="AS15" i="35"/>
  <c r="AV15" i="35"/>
  <c r="AU15" i="35"/>
  <c r="AT15" i="35"/>
  <c r="AR15" i="35"/>
  <c r="AV12" i="35"/>
  <c r="AT12" i="35"/>
  <c r="AS12" i="35"/>
  <c r="AR12" i="35"/>
  <c r="AU12" i="35"/>
  <c r="AV16" i="35"/>
  <c r="AR16" i="35"/>
  <c r="AU16" i="35"/>
  <c r="AT16" i="35"/>
  <c r="AS16" i="35"/>
  <c r="AL13" i="35"/>
  <c r="AJ13" i="35"/>
  <c r="AK13" i="35"/>
  <c r="P17" i="36"/>
  <c r="Q17" i="36"/>
  <c r="N33" i="33"/>
  <c r="N30" i="33"/>
  <c r="N31" i="33"/>
  <c r="N32" i="33"/>
  <c r="N34" i="33"/>
  <c r="N74" i="33"/>
  <c r="N78" i="33"/>
  <c r="N77" i="33"/>
  <c r="N76" i="33"/>
  <c r="N75" i="33"/>
  <c r="N53" i="33"/>
  <c r="N52" i="33"/>
  <c r="N55" i="33"/>
  <c r="N56" i="33"/>
  <c r="N54" i="33"/>
  <c r="N100" i="31"/>
  <c r="N98" i="31"/>
  <c r="N97" i="31"/>
  <c r="N99" i="31"/>
  <c r="N76" i="31"/>
  <c r="N75" i="31"/>
  <c r="N56" i="31"/>
  <c r="N78" i="31"/>
  <c r="N77" i="31"/>
  <c r="N53" i="31"/>
  <c r="N33" i="31"/>
  <c r="N30" i="31"/>
  <c r="N54" i="31"/>
  <c r="N34" i="31"/>
  <c r="N31" i="31"/>
  <c r="N55" i="31"/>
  <c r="N32" i="31"/>
  <c r="I145" i="28"/>
  <c r="M145" i="28"/>
  <c r="J145" i="28"/>
  <c r="L145" i="28"/>
  <c r="K145" i="28"/>
  <c r="L138" i="28"/>
  <c r="J138" i="28"/>
  <c r="I138" i="28"/>
  <c r="H146" i="28"/>
  <c r="M138" i="28"/>
  <c r="K138" i="28"/>
  <c r="K130" i="28"/>
  <c r="I130" i="28"/>
  <c r="J130" i="28"/>
  <c r="M130" i="28"/>
  <c r="L130" i="28"/>
  <c r="M115" i="28"/>
  <c r="K115" i="28"/>
  <c r="I115" i="28"/>
  <c r="J115" i="28"/>
  <c r="L115" i="28"/>
  <c r="M84" i="28"/>
  <c r="L84" i="28"/>
  <c r="K84" i="28"/>
  <c r="J84" i="28"/>
  <c r="I84" i="28"/>
  <c r="M75" i="28"/>
  <c r="L75" i="28"/>
  <c r="I75" i="28"/>
  <c r="K75" i="28"/>
  <c r="J75" i="28"/>
  <c r="M67" i="28"/>
  <c r="L67" i="28"/>
  <c r="K67" i="28"/>
  <c r="I67" i="28"/>
  <c r="J67" i="28"/>
  <c r="M58" i="28"/>
  <c r="L58" i="28"/>
  <c r="J58" i="28"/>
  <c r="I58" i="28"/>
  <c r="K58" i="28"/>
  <c r="M50" i="28"/>
  <c r="L50" i="28"/>
  <c r="I50" i="28"/>
  <c r="K50" i="28"/>
  <c r="J50" i="28"/>
  <c r="M41" i="28"/>
  <c r="L41" i="28"/>
  <c r="J41" i="28"/>
  <c r="K41" i="28"/>
  <c r="I41" i="28"/>
  <c r="M32" i="28"/>
  <c r="L32" i="28"/>
  <c r="J32" i="28"/>
  <c r="I32" i="28"/>
  <c r="K32" i="28"/>
  <c r="M24" i="28"/>
  <c r="L24" i="28"/>
  <c r="K24" i="28"/>
  <c r="I24" i="28"/>
  <c r="J24" i="28"/>
  <c r="M15" i="28"/>
  <c r="L15" i="28"/>
  <c r="K15" i="28"/>
  <c r="J15" i="28"/>
  <c r="I15" i="28"/>
  <c r="L93" i="28"/>
  <c r="J93" i="28"/>
  <c r="I93" i="28"/>
  <c r="K93" i="28"/>
  <c r="M93" i="28"/>
  <c r="L101" i="28"/>
  <c r="J101" i="28"/>
  <c r="K101" i="28"/>
  <c r="M101" i="28"/>
  <c r="I101" i="28"/>
  <c r="L110" i="28"/>
  <c r="J110" i="28"/>
  <c r="H118" i="28"/>
  <c r="M110" i="28"/>
  <c r="I110" i="28"/>
  <c r="K110" i="28"/>
  <c r="L127" i="28"/>
  <c r="J127" i="28"/>
  <c r="M127" i="28"/>
  <c r="K127" i="28"/>
  <c r="I127" i="28"/>
  <c r="L136" i="28"/>
  <c r="J136" i="28"/>
  <c r="M136" i="28"/>
  <c r="K136" i="28"/>
  <c r="I136" i="28"/>
  <c r="L144" i="28"/>
  <c r="J144" i="28"/>
  <c r="M144" i="28"/>
  <c r="K144" i="28"/>
  <c r="I144" i="28"/>
  <c r="L153" i="28"/>
  <c r="J153" i="28"/>
  <c r="I153" i="28"/>
  <c r="M153" i="28"/>
  <c r="K153" i="28"/>
  <c r="J99" i="28"/>
  <c r="M99" i="28"/>
  <c r="L99" i="28"/>
  <c r="K99" i="28"/>
  <c r="I99" i="28"/>
  <c r="J108" i="28"/>
  <c r="I108" i="28"/>
  <c r="K108" i="28"/>
  <c r="M108" i="28"/>
  <c r="L108" i="28"/>
  <c r="J116" i="28"/>
  <c r="K116" i="28"/>
  <c r="M116" i="28"/>
  <c r="L116" i="28"/>
  <c r="I116" i="28"/>
  <c r="J125" i="28"/>
  <c r="L125" i="28"/>
  <c r="I125" i="28"/>
  <c r="M125" i="28"/>
  <c r="K125" i="28"/>
  <c r="J134" i="28"/>
  <c r="M134" i="28"/>
  <c r="K134" i="28"/>
  <c r="I134" i="28"/>
  <c r="L134" i="28"/>
  <c r="J142" i="28"/>
  <c r="L142" i="28"/>
  <c r="K142" i="28"/>
  <c r="I142" i="28"/>
  <c r="M142" i="28"/>
  <c r="J151" i="28"/>
  <c r="M151" i="28"/>
  <c r="L151" i="28"/>
  <c r="K151" i="28"/>
  <c r="I151" i="28"/>
  <c r="J159" i="28"/>
  <c r="M159" i="28"/>
  <c r="L159" i="28"/>
  <c r="K159" i="28"/>
  <c r="I159" i="28"/>
  <c r="L97" i="28"/>
  <c r="M97" i="28"/>
  <c r="K97" i="28"/>
  <c r="J97" i="28"/>
  <c r="I97" i="28"/>
  <c r="L106" i="28"/>
  <c r="M106" i="28"/>
  <c r="K106" i="28"/>
  <c r="J106" i="28"/>
  <c r="I106" i="28"/>
  <c r="L114" i="28"/>
  <c r="M114" i="28"/>
  <c r="K114" i="28"/>
  <c r="J114" i="28"/>
  <c r="I114" i="28"/>
  <c r="L123" i="28"/>
  <c r="I123" i="28"/>
  <c r="J123" i="28"/>
  <c r="M123" i="28"/>
  <c r="K123" i="28"/>
  <c r="L131" i="28"/>
  <c r="J131" i="28"/>
  <c r="M131" i="28"/>
  <c r="K131" i="28"/>
  <c r="I131" i="28"/>
  <c r="L140" i="28"/>
  <c r="K140" i="28"/>
  <c r="I140" i="28"/>
  <c r="M140" i="28"/>
  <c r="J140" i="28"/>
  <c r="L149" i="28"/>
  <c r="M149" i="28"/>
  <c r="J149" i="28"/>
  <c r="I149" i="28"/>
  <c r="K149" i="28"/>
  <c r="L157" i="28"/>
  <c r="M157" i="28"/>
  <c r="K157" i="28"/>
  <c r="J157" i="28"/>
  <c r="I157" i="28"/>
  <c r="K148" i="28"/>
  <c r="I148" i="28"/>
  <c r="L148" i="28"/>
  <c r="M148" i="28"/>
  <c r="J148" i="28"/>
  <c r="M109" i="28"/>
  <c r="K109" i="28"/>
  <c r="J109" i="28"/>
  <c r="L109" i="28"/>
  <c r="I109" i="28"/>
  <c r="I94" i="28"/>
  <c r="M94" i="28"/>
  <c r="K94" i="28"/>
  <c r="L94" i="28"/>
  <c r="J94" i="28"/>
  <c r="J86" i="28"/>
  <c r="K86" i="28"/>
  <c r="I86" i="28"/>
  <c r="M86" i="28"/>
  <c r="L86" i="28"/>
  <c r="K156" i="28"/>
  <c r="I156" i="28"/>
  <c r="M156" i="28"/>
  <c r="L156" i="28"/>
  <c r="J156" i="28"/>
  <c r="M141" i="28"/>
  <c r="K141" i="28"/>
  <c r="I141" i="28"/>
  <c r="J141" i="28"/>
  <c r="L141" i="28"/>
  <c r="M117" i="28"/>
  <c r="K117" i="28"/>
  <c r="L117" i="28"/>
  <c r="I117" i="28"/>
  <c r="J117" i="28"/>
  <c r="I102" i="28"/>
  <c r="M102" i="28"/>
  <c r="L102" i="28"/>
  <c r="J102" i="28"/>
  <c r="K102" i="28"/>
  <c r="L95" i="28"/>
  <c r="J95" i="28"/>
  <c r="M95" i="28"/>
  <c r="I95" i="28"/>
  <c r="K95" i="28"/>
  <c r="K92" i="28"/>
  <c r="I92" i="28"/>
  <c r="M92" i="28"/>
  <c r="L92" i="28"/>
  <c r="J92" i="28"/>
  <c r="K83" i="28"/>
  <c r="I83" i="28"/>
  <c r="L83" i="28"/>
  <c r="J83" i="28"/>
  <c r="M83" i="28"/>
  <c r="K74" i="28"/>
  <c r="I74" i="28"/>
  <c r="M74" i="28"/>
  <c r="L74" i="28"/>
  <c r="J74" i="28"/>
  <c r="K66" i="28"/>
  <c r="I66" i="28"/>
  <c r="L66" i="28"/>
  <c r="J66" i="28"/>
  <c r="M66" i="28"/>
  <c r="K57" i="28"/>
  <c r="I57" i="28"/>
  <c r="L57" i="28"/>
  <c r="M57" i="28"/>
  <c r="J57" i="28"/>
  <c r="K40" i="28"/>
  <c r="H48" i="28"/>
  <c r="I40" i="28"/>
  <c r="M40" i="28"/>
  <c r="J40" i="28"/>
  <c r="L40" i="28"/>
  <c r="K31" i="28"/>
  <c r="M31" i="28"/>
  <c r="L31" i="28"/>
  <c r="J31" i="28"/>
  <c r="I31" i="28"/>
  <c r="K23" i="28"/>
  <c r="L23" i="28"/>
  <c r="J23" i="28"/>
  <c r="M23" i="28"/>
  <c r="I23" i="28"/>
  <c r="K14" i="28"/>
  <c r="J14" i="28"/>
  <c r="I14" i="28"/>
  <c r="M14" i="28"/>
  <c r="L14" i="28"/>
  <c r="M150" i="28"/>
  <c r="K150" i="28"/>
  <c r="I150" i="28"/>
  <c r="L150" i="28"/>
  <c r="J150" i="28"/>
  <c r="M126" i="28"/>
  <c r="K126" i="28"/>
  <c r="J126" i="28"/>
  <c r="I126" i="28"/>
  <c r="L126" i="28"/>
  <c r="I111" i="28"/>
  <c r="M111" i="28"/>
  <c r="K111" i="28"/>
  <c r="J111" i="28"/>
  <c r="L111" i="28"/>
  <c r="L103" i="28"/>
  <c r="J103" i="28"/>
  <c r="K103" i="28"/>
  <c r="I103" i="28"/>
  <c r="M103" i="28"/>
  <c r="K96" i="28"/>
  <c r="I96" i="28"/>
  <c r="L96" i="28"/>
  <c r="J96" i="28"/>
  <c r="H104" i="28"/>
  <c r="M96" i="28"/>
  <c r="L88" i="28"/>
  <c r="J88" i="28"/>
  <c r="I88" i="28"/>
  <c r="M88" i="28"/>
  <c r="K88" i="28"/>
  <c r="L80" i="28"/>
  <c r="J80" i="28"/>
  <c r="I80" i="28"/>
  <c r="M80" i="28"/>
  <c r="K80" i="28"/>
  <c r="L71" i="28"/>
  <c r="J71" i="28"/>
  <c r="I71" i="28"/>
  <c r="M71" i="28"/>
  <c r="K71" i="28"/>
  <c r="L54" i="28"/>
  <c r="I54" i="28"/>
  <c r="H62" i="28"/>
  <c r="J54" i="28"/>
  <c r="M54" i="28"/>
  <c r="K54" i="28"/>
  <c r="L45" i="28"/>
  <c r="I45" i="28"/>
  <c r="M45" i="28"/>
  <c r="K45" i="28"/>
  <c r="J45" i="28"/>
  <c r="L37" i="28"/>
  <c r="I37" i="28"/>
  <c r="M37" i="28"/>
  <c r="J37" i="28"/>
  <c r="K37" i="28"/>
  <c r="L28" i="28"/>
  <c r="I28" i="28"/>
  <c r="K28" i="28"/>
  <c r="J28" i="28"/>
  <c r="M28" i="28"/>
  <c r="L19" i="28"/>
  <c r="I19" i="28"/>
  <c r="M19" i="28"/>
  <c r="K19" i="28"/>
  <c r="J19" i="28"/>
  <c r="L11" i="28"/>
  <c r="I11" i="28"/>
  <c r="M11" i="28"/>
  <c r="K11" i="28"/>
  <c r="J11" i="28"/>
  <c r="I153" i="27"/>
  <c r="K153" i="27"/>
  <c r="J153" i="27"/>
  <c r="J135" i="27"/>
  <c r="K135" i="27"/>
  <c r="I135" i="27"/>
  <c r="J109" i="27"/>
  <c r="I109" i="27"/>
  <c r="K109" i="27"/>
  <c r="J74" i="27"/>
  <c r="I74" i="27"/>
  <c r="K74" i="27"/>
  <c r="K65" i="27"/>
  <c r="J65" i="27"/>
  <c r="I65" i="27"/>
  <c r="K52" i="27"/>
  <c r="J52" i="27"/>
  <c r="I52" i="27"/>
  <c r="J31" i="27"/>
  <c r="I31" i="27"/>
  <c r="K31" i="27"/>
  <c r="K15" i="27"/>
  <c r="J15" i="27"/>
  <c r="I15" i="27"/>
  <c r="J27" i="27"/>
  <c r="I27" i="27"/>
  <c r="K27" i="27"/>
  <c r="J36" i="27"/>
  <c r="I36" i="27"/>
  <c r="K36" i="27"/>
  <c r="J44" i="27"/>
  <c r="I44" i="27"/>
  <c r="K44" i="27"/>
  <c r="J53" i="27"/>
  <c r="I53" i="27"/>
  <c r="K53" i="27"/>
  <c r="J61" i="27"/>
  <c r="I61" i="27"/>
  <c r="K61" i="27"/>
  <c r="K70" i="27"/>
  <c r="J70" i="27"/>
  <c r="I70" i="27"/>
  <c r="K79" i="27"/>
  <c r="J79" i="27"/>
  <c r="I79" i="27"/>
  <c r="K87" i="27"/>
  <c r="J87" i="27"/>
  <c r="I87" i="27"/>
  <c r="K96" i="27"/>
  <c r="J96" i="27"/>
  <c r="I96" i="27"/>
  <c r="H104" i="27"/>
  <c r="K113" i="27"/>
  <c r="J113" i="27"/>
  <c r="I113" i="27"/>
  <c r="K129" i="27"/>
  <c r="J129" i="27"/>
  <c r="I129" i="27"/>
  <c r="K148" i="27"/>
  <c r="J148" i="27"/>
  <c r="I148" i="27"/>
  <c r="I28" i="27"/>
  <c r="K28" i="27"/>
  <c r="J28" i="27"/>
  <c r="I37" i="27"/>
  <c r="K37" i="27"/>
  <c r="J37" i="27"/>
  <c r="I45" i="27"/>
  <c r="K45" i="27"/>
  <c r="J45" i="27"/>
  <c r="I54" i="27"/>
  <c r="H62" i="27"/>
  <c r="K54" i="27"/>
  <c r="J54" i="27"/>
  <c r="J71" i="27"/>
  <c r="I71" i="27"/>
  <c r="K71" i="27"/>
  <c r="J80" i="27"/>
  <c r="I80" i="27"/>
  <c r="K80" i="27"/>
  <c r="J88" i="27"/>
  <c r="I88" i="27"/>
  <c r="K88" i="27"/>
  <c r="J97" i="27"/>
  <c r="I97" i="27"/>
  <c r="K97" i="27"/>
  <c r="J106" i="27"/>
  <c r="I106" i="27"/>
  <c r="K106" i="27"/>
  <c r="J114" i="27"/>
  <c r="I114" i="27"/>
  <c r="K114" i="27"/>
  <c r="K122" i="27"/>
  <c r="J122" i="27"/>
  <c r="I122" i="27"/>
  <c r="J140" i="27"/>
  <c r="I140" i="27"/>
  <c r="K140" i="27"/>
  <c r="J143" i="27"/>
  <c r="K143" i="27"/>
  <c r="I143" i="27"/>
  <c r="K29" i="27"/>
  <c r="J29" i="27"/>
  <c r="I29" i="27"/>
  <c r="K38" i="27"/>
  <c r="J38" i="27"/>
  <c r="I38" i="27"/>
  <c r="K46" i="27"/>
  <c r="J46" i="27"/>
  <c r="I46" i="27"/>
  <c r="K55" i="27"/>
  <c r="J55" i="27"/>
  <c r="I55" i="27"/>
  <c r="K64" i="27"/>
  <c r="J64" i="27"/>
  <c r="I64" i="27"/>
  <c r="K72" i="27"/>
  <c r="I72" i="27"/>
  <c r="J72" i="27"/>
  <c r="K81" i="27"/>
  <c r="I81" i="27"/>
  <c r="J81" i="27"/>
  <c r="K89" i="27"/>
  <c r="I89" i="27"/>
  <c r="J89" i="27"/>
  <c r="K98" i="27"/>
  <c r="I98" i="27"/>
  <c r="J98" i="27"/>
  <c r="K107" i="27"/>
  <c r="I107" i="27"/>
  <c r="J107" i="27"/>
  <c r="K115" i="27"/>
  <c r="I115" i="27"/>
  <c r="J115" i="27"/>
  <c r="J117" i="27"/>
  <c r="I117" i="27"/>
  <c r="K117" i="27"/>
  <c r="I136" i="27"/>
  <c r="J136" i="27"/>
  <c r="K136" i="27"/>
  <c r="K73" i="27"/>
  <c r="J73" i="27"/>
  <c r="I73" i="27"/>
  <c r="K82" i="27"/>
  <c r="J82" i="27"/>
  <c r="H90" i="27"/>
  <c r="I82" i="27"/>
  <c r="K99" i="27"/>
  <c r="J99" i="27"/>
  <c r="I99" i="27"/>
  <c r="K108" i="27"/>
  <c r="J108" i="27"/>
  <c r="I108" i="27"/>
  <c r="K116" i="27"/>
  <c r="J116" i="27"/>
  <c r="I116" i="27"/>
  <c r="K121" i="27"/>
  <c r="J121" i="27"/>
  <c r="I121" i="27"/>
  <c r="K139" i="27"/>
  <c r="J139" i="27"/>
  <c r="I139" i="27"/>
  <c r="J157" i="27"/>
  <c r="I157" i="27"/>
  <c r="K157" i="27"/>
  <c r="I24" i="27"/>
  <c r="K24" i="27"/>
  <c r="J24" i="27"/>
  <c r="I32" i="27"/>
  <c r="K32" i="27"/>
  <c r="J32" i="27"/>
  <c r="I41" i="27"/>
  <c r="K41" i="27"/>
  <c r="J41" i="27"/>
  <c r="I50" i="27"/>
  <c r="K50" i="27"/>
  <c r="J50" i="27"/>
  <c r="I58" i="27"/>
  <c r="K58" i="27"/>
  <c r="J58" i="27"/>
  <c r="I67" i="27"/>
  <c r="K67" i="27"/>
  <c r="J67" i="27"/>
  <c r="I75" i="27"/>
  <c r="K75" i="27"/>
  <c r="J75" i="27"/>
  <c r="I84" i="27"/>
  <c r="K84" i="27"/>
  <c r="J84" i="27"/>
  <c r="I93" i="27"/>
  <c r="K93" i="27"/>
  <c r="J93" i="27"/>
  <c r="I101" i="27"/>
  <c r="K101" i="27"/>
  <c r="J101" i="27"/>
  <c r="I110" i="27"/>
  <c r="H118" i="27"/>
  <c r="K110" i="27"/>
  <c r="J110" i="27"/>
  <c r="I127" i="27"/>
  <c r="J127" i="27"/>
  <c r="K127" i="27"/>
  <c r="K138" i="27"/>
  <c r="I138" i="27"/>
  <c r="H146" i="27"/>
  <c r="J138" i="27"/>
  <c r="K156" i="27"/>
  <c r="J156" i="27"/>
  <c r="I156" i="27"/>
  <c r="K25" i="27"/>
  <c r="J25" i="27"/>
  <c r="I25" i="27"/>
  <c r="K33" i="27"/>
  <c r="J33" i="27"/>
  <c r="I33" i="27"/>
  <c r="K42" i="27"/>
  <c r="J42" i="27"/>
  <c r="I42" i="27"/>
  <c r="K51" i="27"/>
  <c r="J51" i="27"/>
  <c r="I51" i="27"/>
  <c r="K59" i="27"/>
  <c r="J59" i="27"/>
  <c r="I59" i="27"/>
  <c r="H76" i="27"/>
  <c r="K68" i="27"/>
  <c r="J68" i="27"/>
  <c r="I68" i="27"/>
  <c r="K85" i="27"/>
  <c r="J85" i="27"/>
  <c r="I85" i="27"/>
  <c r="K94" i="27"/>
  <c r="J94" i="27"/>
  <c r="I94" i="27"/>
  <c r="K102" i="27"/>
  <c r="J102" i="27"/>
  <c r="I102" i="27"/>
  <c r="K111" i="27"/>
  <c r="J111" i="27"/>
  <c r="I111" i="27"/>
  <c r="K130" i="27"/>
  <c r="J130" i="27"/>
  <c r="I130" i="27"/>
  <c r="J149" i="27"/>
  <c r="I149" i="27"/>
  <c r="K149" i="27"/>
  <c r="J152" i="27"/>
  <c r="H160" i="27"/>
  <c r="K152" i="27"/>
  <c r="I152" i="27"/>
  <c r="I124" i="27"/>
  <c r="H132" i="27"/>
  <c r="K124" i="27"/>
  <c r="J124" i="27"/>
  <c r="I141" i="27"/>
  <c r="K141" i="27"/>
  <c r="J141" i="27"/>
  <c r="I150" i="27"/>
  <c r="K150" i="27"/>
  <c r="J150" i="27"/>
  <c r="I158" i="27"/>
  <c r="K158" i="27"/>
  <c r="J158" i="27"/>
  <c r="K125" i="27"/>
  <c r="J125" i="27"/>
  <c r="I125" i="27"/>
  <c r="K134" i="27"/>
  <c r="J134" i="27"/>
  <c r="I134" i="27"/>
  <c r="K142" i="27"/>
  <c r="J142" i="27"/>
  <c r="I142" i="27"/>
  <c r="K151" i="27"/>
  <c r="J151" i="27"/>
  <c r="I151" i="27"/>
  <c r="K159" i="27"/>
  <c r="I159" i="27"/>
  <c r="J159" i="27"/>
  <c r="I120" i="27"/>
  <c r="K120" i="27"/>
  <c r="J120" i="27"/>
  <c r="K128" i="27"/>
  <c r="I128" i="27"/>
  <c r="J128" i="27"/>
  <c r="K137" i="27"/>
  <c r="J137" i="27"/>
  <c r="I137" i="27"/>
  <c r="J145" i="27"/>
  <c r="I145" i="27"/>
  <c r="K145" i="27"/>
  <c r="J154" i="27"/>
  <c r="I154" i="27"/>
  <c r="K154" i="27"/>
  <c r="K145" i="26"/>
  <c r="J145" i="26"/>
  <c r="I145" i="26"/>
  <c r="K137" i="26"/>
  <c r="J137" i="26"/>
  <c r="I137" i="26"/>
  <c r="K128" i="26"/>
  <c r="J128" i="26"/>
  <c r="I128" i="26"/>
  <c r="K120" i="26"/>
  <c r="J120" i="26"/>
  <c r="I120" i="26"/>
  <c r="K111" i="26"/>
  <c r="J111" i="26"/>
  <c r="I111" i="26"/>
  <c r="K102" i="26"/>
  <c r="J102" i="26"/>
  <c r="I102" i="26"/>
  <c r="K94" i="26"/>
  <c r="J94" i="26"/>
  <c r="I94" i="26"/>
  <c r="K85" i="26"/>
  <c r="J85" i="26"/>
  <c r="I85" i="26"/>
  <c r="H76" i="26"/>
  <c r="K68" i="26"/>
  <c r="J68" i="26"/>
  <c r="I68" i="26"/>
  <c r="K59" i="26"/>
  <c r="J59" i="26"/>
  <c r="I59" i="26"/>
  <c r="K51" i="26"/>
  <c r="J51" i="26"/>
  <c r="I51" i="26"/>
  <c r="K42" i="26"/>
  <c r="J42" i="26"/>
  <c r="I42" i="26"/>
  <c r="K33" i="26"/>
  <c r="J33" i="26"/>
  <c r="I33" i="26"/>
  <c r="K25" i="26"/>
  <c r="J25" i="26"/>
  <c r="I25" i="26"/>
  <c r="K16" i="26"/>
  <c r="J16" i="26"/>
  <c r="I16" i="26"/>
  <c r="K8" i="26"/>
  <c r="J8" i="26"/>
  <c r="I8" i="26"/>
  <c r="K78" i="27"/>
  <c r="J78" i="27"/>
  <c r="I78" i="27"/>
  <c r="K39" i="27"/>
  <c r="J39" i="27"/>
  <c r="I39" i="27"/>
  <c r="K26" i="27"/>
  <c r="J26" i="27"/>
  <c r="I26" i="27"/>
  <c r="H34" i="27"/>
  <c r="I153" i="26"/>
  <c r="K153" i="26"/>
  <c r="J153" i="26"/>
  <c r="I144" i="26"/>
  <c r="K144" i="26"/>
  <c r="J144" i="26"/>
  <c r="I136" i="26"/>
  <c r="K136" i="26"/>
  <c r="J136" i="26"/>
  <c r="I127" i="26"/>
  <c r="K127" i="26"/>
  <c r="J127" i="26"/>
  <c r="I110" i="26"/>
  <c r="H118" i="26"/>
  <c r="K110" i="26"/>
  <c r="J110" i="26"/>
  <c r="I101" i="26"/>
  <c r="K101" i="26"/>
  <c r="J101" i="26"/>
  <c r="I93" i="26"/>
  <c r="K93" i="26"/>
  <c r="J93" i="26"/>
  <c r="I84" i="26"/>
  <c r="K84" i="26"/>
  <c r="J84" i="26"/>
  <c r="I75" i="26"/>
  <c r="K75" i="26"/>
  <c r="J75" i="26"/>
  <c r="I67" i="26"/>
  <c r="K67" i="26"/>
  <c r="J67" i="26"/>
  <c r="I58" i="26"/>
  <c r="K58" i="26"/>
  <c r="J58" i="26"/>
  <c r="I50" i="26"/>
  <c r="K50" i="26"/>
  <c r="J50" i="26"/>
  <c r="I41" i="26"/>
  <c r="K41" i="26"/>
  <c r="J41" i="26"/>
  <c r="I32" i="26"/>
  <c r="K32" i="26"/>
  <c r="J32" i="26"/>
  <c r="I24" i="26"/>
  <c r="K24" i="26"/>
  <c r="J24" i="26"/>
  <c r="I15" i="26"/>
  <c r="K15" i="26"/>
  <c r="J15" i="26"/>
  <c r="I144" i="27"/>
  <c r="K144" i="27"/>
  <c r="J144" i="27"/>
  <c r="J126" i="27"/>
  <c r="K126" i="27"/>
  <c r="I126" i="27"/>
  <c r="K103" i="27"/>
  <c r="J103" i="27"/>
  <c r="I103" i="27"/>
  <c r="K69" i="27"/>
  <c r="J69" i="27"/>
  <c r="I69" i="27"/>
  <c r="K56" i="27"/>
  <c r="J56" i="27"/>
  <c r="I56" i="27"/>
  <c r="K43" i="27"/>
  <c r="J43" i="27"/>
  <c r="I43" i="27"/>
  <c r="J23" i="27"/>
  <c r="I23" i="27"/>
  <c r="K23" i="27"/>
  <c r="K159" i="26"/>
  <c r="J159" i="26"/>
  <c r="I159" i="26"/>
  <c r="K151" i="26"/>
  <c r="J151" i="26"/>
  <c r="I151" i="26"/>
  <c r="K142" i="26"/>
  <c r="J142" i="26"/>
  <c r="I142" i="26"/>
  <c r="K134" i="26"/>
  <c r="J134" i="26"/>
  <c r="I134" i="26"/>
  <c r="K125" i="26"/>
  <c r="J125" i="26"/>
  <c r="I125" i="26"/>
  <c r="K116" i="26"/>
  <c r="J116" i="26"/>
  <c r="I116" i="26"/>
  <c r="K108" i="26"/>
  <c r="J108" i="26"/>
  <c r="I108" i="26"/>
  <c r="K99" i="26"/>
  <c r="J99" i="26"/>
  <c r="I99" i="26"/>
  <c r="K82" i="26"/>
  <c r="J82" i="26"/>
  <c r="H90" i="26"/>
  <c r="I82" i="26"/>
  <c r="K73" i="26"/>
  <c r="J73" i="26"/>
  <c r="I73" i="26"/>
  <c r="K65" i="26"/>
  <c r="J65" i="26"/>
  <c r="I65" i="26"/>
  <c r="K56" i="26"/>
  <c r="J56" i="26"/>
  <c r="I56" i="26"/>
  <c r="K47" i="26"/>
  <c r="J47" i="26"/>
  <c r="I47" i="26"/>
  <c r="K39" i="26"/>
  <c r="J39" i="26"/>
  <c r="I39" i="26"/>
  <c r="K30" i="26"/>
  <c r="J30" i="26"/>
  <c r="I30" i="26"/>
  <c r="K22" i="26"/>
  <c r="J22" i="26"/>
  <c r="I22" i="26"/>
  <c r="J131" i="27"/>
  <c r="I131" i="27"/>
  <c r="K131" i="27"/>
  <c r="J92" i="27"/>
  <c r="I92" i="27"/>
  <c r="K92" i="27"/>
  <c r="J66" i="27"/>
  <c r="I66" i="27"/>
  <c r="K66" i="27"/>
  <c r="K30" i="27"/>
  <c r="J30" i="27"/>
  <c r="I30" i="27"/>
  <c r="K11" i="27"/>
  <c r="J11" i="27"/>
  <c r="I11" i="27"/>
  <c r="K158" i="26"/>
  <c r="J158" i="26"/>
  <c r="I158" i="26"/>
  <c r="K150" i="26"/>
  <c r="J150" i="26"/>
  <c r="I150" i="26"/>
  <c r="K141" i="26"/>
  <c r="I141" i="26"/>
  <c r="J141" i="26"/>
  <c r="K124" i="26"/>
  <c r="I124" i="26"/>
  <c r="H132" i="26"/>
  <c r="J124" i="26"/>
  <c r="K115" i="26"/>
  <c r="I115" i="26"/>
  <c r="J115" i="26"/>
  <c r="K107" i="26"/>
  <c r="I107" i="26"/>
  <c r="J107" i="26"/>
  <c r="K98" i="26"/>
  <c r="I98" i="26"/>
  <c r="J98" i="26"/>
  <c r="K89" i="26"/>
  <c r="I89" i="26"/>
  <c r="J89" i="26"/>
  <c r="K81" i="26"/>
  <c r="I81" i="26"/>
  <c r="J81" i="26"/>
  <c r="K72" i="26"/>
  <c r="I72" i="26"/>
  <c r="J72" i="26"/>
  <c r="K64" i="26"/>
  <c r="I64" i="26"/>
  <c r="J64" i="26"/>
  <c r="K55" i="26"/>
  <c r="I55" i="26"/>
  <c r="J55" i="26"/>
  <c r="K46" i="26"/>
  <c r="I46" i="26"/>
  <c r="J46" i="26"/>
  <c r="K38" i="26"/>
  <c r="I38" i="26"/>
  <c r="J38" i="26"/>
  <c r="K29" i="26"/>
  <c r="I29" i="26"/>
  <c r="J29" i="26"/>
  <c r="K12" i="26"/>
  <c r="I12" i="26"/>
  <c r="H20" i="26"/>
  <c r="J12" i="26"/>
  <c r="K155" i="27"/>
  <c r="J155" i="27"/>
  <c r="I155" i="27"/>
  <c r="K95" i="27"/>
  <c r="J95" i="27"/>
  <c r="I95" i="27"/>
  <c r="K60" i="27"/>
  <c r="J60" i="27"/>
  <c r="I60" i="27"/>
  <c r="K157" i="26"/>
  <c r="J157" i="26"/>
  <c r="I157" i="26"/>
  <c r="K149" i="26"/>
  <c r="J149" i="26"/>
  <c r="I149" i="26"/>
  <c r="J140" i="26"/>
  <c r="I140" i="26"/>
  <c r="K140" i="26"/>
  <c r="J131" i="26"/>
  <c r="I131" i="26"/>
  <c r="K131" i="26"/>
  <c r="J123" i="26"/>
  <c r="I123" i="26"/>
  <c r="K123" i="26"/>
  <c r="J114" i="26"/>
  <c r="I114" i="26"/>
  <c r="K114" i="26"/>
  <c r="J106" i="26"/>
  <c r="I106" i="26"/>
  <c r="K106" i="26"/>
  <c r="J97" i="26"/>
  <c r="I97" i="26"/>
  <c r="K97" i="26"/>
  <c r="J88" i="26"/>
  <c r="I88" i="26"/>
  <c r="K88" i="26"/>
  <c r="J80" i="26"/>
  <c r="I80" i="26"/>
  <c r="K80" i="26"/>
  <c r="J71" i="26"/>
  <c r="I71" i="26"/>
  <c r="K71" i="26"/>
  <c r="J54" i="26"/>
  <c r="I54" i="26"/>
  <c r="H62" i="26"/>
  <c r="K54" i="26"/>
  <c r="J45" i="26"/>
  <c r="I45" i="26"/>
  <c r="K45" i="26"/>
  <c r="J37" i="26"/>
  <c r="I37" i="26"/>
  <c r="K37" i="26"/>
  <c r="J28" i="26"/>
  <c r="I28" i="26"/>
  <c r="K28" i="26"/>
  <c r="J19" i="26"/>
  <c r="I19" i="26"/>
  <c r="K19" i="26"/>
  <c r="J11" i="26"/>
  <c r="I11" i="26"/>
  <c r="K11" i="26"/>
  <c r="J83" i="27"/>
  <c r="I83" i="27"/>
  <c r="K83" i="27"/>
  <c r="K47" i="27"/>
  <c r="J47" i="27"/>
  <c r="I47" i="27"/>
  <c r="K156" i="26"/>
  <c r="J156" i="26"/>
  <c r="I156" i="26"/>
  <c r="K148" i="26"/>
  <c r="J148" i="26"/>
  <c r="I148" i="26"/>
  <c r="K139" i="26"/>
  <c r="J139" i="26"/>
  <c r="I139" i="26"/>
  <c r="K130" i="26"/>
  <c r="J130" i="26"/>
  <c r="I130" i="26"/>
  <c r="K122" i="26"/>
  <c r="J122" i="26"/>
  <c r="I122" i="26"/>
  <c r="K113" i="26"/>
  <c r="J113" i="26"/>
  <c r="I113" i="26"/>
  <c r="K96" i="26"/>
  <c r="J96" i="26"/>
  <c r="I96" i="26"/>
  <c r="H104" i="26"/>
  <c r="K87" i="26"/>
  <c r="J87" i="26"/>
  <c r="I87" i="26"/>
  <c r="K79" i="26"/>
  <c r="J79" i="26"/>
  <c r="I79" i="26"/>
  <c r="K70" i="26"/>
  <c r="J70" i="26"/>
  <c r="I70" i="26"/>
  <c r="K61" i="26"/>
  <c r="J61" i="26"/>
  <c r="I61" i="26"/>
  <c r="K53" i="26"/>
  <c r="J53" i="26"/>
  <c r="I53" i="26"/>
  <c r="K44" i="26"/>
  <c r="J44" i="26"/>
  <c r="I44" i="26"/>
  <c r="K36" i="26"/>
  <c r="J36" i="26"/>
  <c r="I36" i="26"/>
  <c r="K27" i="26"/>
  <c r="J27" i="26"/>
  <c r="I27" i="26"/>
  <c r="K18" i="26"/>
  <c r="J18" i="26"/>
  <c r="I18" i="26"/>
  <c r="K153" i="22"/>
  <c r="I161" i="22"/>
  <c r="L153" i="22"/>
  <c r="J153" i="22"/>
  <c r="L99" i="22"/>
  <c r="K99" i="22"/>
  <c r="J99" i="22"/>
  <c r="L95" i="22"/>
  <c r="K95" i="22"/>
  <c r="J95" i="22"/>
  <c r="L90" i="22"/>
  <c r="K90" i="22"/>
  <c r="J90" i="22"/>
  <c r="L86" i="22"/>
  <c r="K86" i="22"/>
  <c r="J86" i="22"/>
  <c r="L82" i="22"/>
  <c r="K82" i="22"/>
  <c r="J82" i="22"/>
  <c r="L73" i="22"/>
  <c r="K73" i="22"/>
  <c r="J73" i="22"/>
  <c r="I77" i="22"/>
  <c r="L69" i="22"/>
  <c r="K69" i="22"/>
  <c r="J69" i="22"/>
  <c r="L65" i="22"/>
  <c r="K65" i="22"/>
  <c r="J65" i="22"/>
  <c r="L60" i="22"/>
  <c r="K60" i="22"/>
  <c r="J60" i="22"/>
  <c r="L56" i="22"/>
  <c r="K56" i="22"/>
  <c r="J56" i="22"/>
  <c r="L52" i="22"/>
  <c r="K52" i="22"/>
  <c r="J52" i="22"/>
  <c r="L47" i="22"/>
  <c r="K47" i="22"/>
  <c r="J47" i="22"/>
  <c r="L43" i="22"/>
  <c r="K43" i="22"/>
  <c r="J43" i="22"/>
  <c r="L39" i="22"/>
  <c r="K39" i="22"/>
  <c r="J39" i="22"/>
  <c r="L34" i="22"/>
  <c r="K34" i="22"/>
  <c r="J34" i="22"/>
  <c r="L30" i="22"/>
  <c r="K30" i="22"/>
  <c r="J30" i="22"/>
  <c r="L26" i="22"/>
  <c r="K26" i="22"/>
  <c r="J26" i="22"/>
  <c r="L16" i="22"/>
  <c r="K16" i="22"/>
  <c r="J16" i="22"/>
  <c r="I150" i="21"/>
  <c r="H150" i="21"/>
  <c r="I141" i="21"/>
  <c r="H141" i="21"/>
  <c r="I132" i="21"/>
  <c r="H132" i="21"/>
  <c r="I124" i="21"/>
  <c r="H124" i="21"/>
  <c r="I115" i="21"/>
  <c r="H115" i="21"/>
  <c r="G106" i="21"/>
  <c r="I98" i="21"/>
  <c r="H98" i="21"/>
  <c r="I89" i="21"/>
  <c r="H89" i="21"/>
  <c r="I81" i="21"/>
  <c r="H81" i="21"/>
  <c r="I72" i="21"/>
  <c r="H72" i="21"/>
  <c r="I63" i="21"/>
  <c r="H63" i="21"/>
  <c r="I55" i="21"/>
  <c r="H55" i="21"/>
  <c r="I46" i="21"/>
  <c r="H46" i="21"/>
  <c r="I38" i="21"/>
  <c r="H38" i="21"/>
  <c r="I29" i="21"/>
  <c r="H29" i="21"/>
  <c r="R17" i="21"/>
  <c r="Q17" i="21"/>
  <c r="R13" i="21"/>
  <c r="Q13" i="21"/>
  <c r="K149" i="22"/>
  <c r="J149" i="22"/>
  <c r="L149" i="22"/>
  <c r="K114" i="22"/>
  <c r="J114" i="22"/>
  <c r="L114" i="22"/>
  <c r="J113" i="22"/>
  <c r="L113" i="22"/>
  <c r="K113" i="22"/>
  <c r="V18" i="22"/>
  <c r="X18" i="22"/>
  <c r="W18" i="22"/>
  <c r="J13" i="22"/>
  <c r="I21" i="22"/>
  <c r="L13" i="22"/>
  <c r="K13" i="22"/>
  <c r="V10" i="22"/>
  <c r="X10" i="22"/>
  <c r="W10" i="22"/>
  <c r="K102" i="22"/>
  <c r="L102" i="22"/>
  <c r="J102" i="22"/>
  <c r="K107" i="22"/>
  <c r="L107" i="22"/>
  <c r="J107" i="22"/>
  <c r="K111" i="22"/>
  <c r="I119" i="22"/>
  <c r="L111" i="22"/>
  <c r="J111" i="22"/>
  <c r="K115" i="22"/>
  <c r="L115" i="22"/>
  <c r="J115" i="22"/>
  <c r="K124" i="22"/>
  <c r="J124" i="22"/>
  <c r="L124" i="22"/>
  <c r="K128" i="22"/>
  <c r="L128" i="22"/>
  <c r="J128" i="22"/>
  <c r="K132" i="22"/>
  <c r="L132" i="22"/>
  <c r="J132" i="22"/>
  <c r="K137" i="22"/>
  <c r="L137" i="22"/>
  <c r="J137" i="22"/>
  <c r="K141" i="22"/>
  <c r="L141" i="22"/>
  <c r="J141" i="22"/>
  <c r="K145" i="22"/>
  <c r="L145" i="22"/>
  <c r="J145" i="22"/>
  <c r="K150" i="22"/>
  <c r="L150" i="22"/>
  <c r="J150" i="22"/>
  <c r="K154" i="22"/>
  <c r="L154" i="22"/>
  <c r="J154" i="22"/>
  <c r="K158" i="22"/>
  <c r="J158" i="22"/>
  <c r="L158" i="22"/>
  <c r="L103" i="22"/>
  <c r="K103" i="22"/>
  <c r="J103" i="22"/>
  <c r="L108" i="22"/>
  <c r="K108" i="22"/>
  <c r="J108" i="22"/>
  <c r="J112" i="22"/>
  <c r="L112" i="22"/>
  <c r="K112" i="22"/>
  <c r="L116" i="22"/>
  <c r="K116" i="22"/>
  <c r="J116" i="22"/>
  <c r="L121" i="22"/>
  <c r="K121" i="22"/>
  <c r="J121" i="22"/>
  <c r="K125" i="22"/>
  <c r="I133" i="22"/>
  <c r="L125" i="22"/>
  <c r="J125" i="22"/>
  <c r="K129" i="22"/>
  <c r="L129" i="22"/>
  <c r="J129" i="22"/>
  <c r="K138" i="22"/>
  <c r="L138" i="22"/>
  <c r="J138" i="22"/>
  <c r="K142" i="22"/>
  <c r="L142" i="22"/>
  <c r="J142" i="22"/>
  <c r="K146" i="22"/>
  <c r="L146" i="22"/>
  <c r="J146" i="22"/>
  <c r="K151" i="22"/>
  <c r="L151" i="22"/>
  <c r="J151" i="22"/>
  <c r="K155" i="22"/>
  <c r="L155" i="22"/>
  <c r="J155" i="22"/>
  <c r="K159" i="22"/>
  <c r="L159" i="22"/>
  <c r="J159" i="22"/>
  <c r="L122" i="22"/>
  <c r="K122" i="22"/>
  <c r="J122" i="22"/>
  <c r="L126" i="22"/>
  <c r="K126" i="22"/>
  <c r="J126" i="22"/>
  <c r="L130" i="22"/>
  <c r="K130" i="22"/>
  <c r="J130" i="22"/>
  <c r="L135" i="22"/>
  <c r="K135" i="22"/>
  <c r="J135" i="22"/>
  <c r="I147" i="22"/>
  <c r="K139" i="22"/>
  <c r="J139" i="22"/>
  <c r="L139" i="22"/>
  <c r="J143" i="22"/>
  <c r="L143" i="22"/>
  <c r="K143" i="22"/>
  <c r="L152" i="22"/>
  <c r="K152" i="22"/>
  <c r="J152" i="22"/>
  <c r="L156" i="22"/>
  <c r="K156" i="22"/>
  <c r="J156" i="22"/>
  <c r="L160" i="22"/>
  <c r="K160" i="22"/>
  <c r="J160" i="22"/>
  <c r="H159" i="21"/>
  <c r="I159" i="21"/>
  <c r="H151" i="21"/>
  <c r="I151" i="21"/>
  <c r="H142" i="21"/>
  <c r="I142" i="21"/>
  <c r="H133" i="21"/>
  <c r="I133" i="21"/>
  <c r="H125" i="21"/>
  <c r="I125" i="21"/>
  <c r="H116" i="21"/>
  <c r="I116" i="21"/>
  <c r="H108" i="21"/>
  <c r="I108" i="21"/>
  <c r="H99" i="21"/>
  <c r="I99" i="21"/>
  <c r="H90" i="21"/>
  <c r="I90" i="21"/>
  <c r="H82" i="21"/>
  <c r="I82" i="21"/>
  <c r="H73" i="21"/>
  <c r="I73" i="21"/>
  <c r="H56" i="21"/>
  <c r="G64" i="21"/>
  <c r="I56" i="21"/>
  <c r="H47" i="21"/>
  <c r="I47" i="21"/>
  <c r="H39" i="21"/>
  <c r="I39" i="21"/>
  <c r="H30" i="21"/>
  <c r="I30" i="21"/>
  <c r="H18" i="21"/>
  <c r="I18" i="21"/>
  <c r="H14" i="21"/>
  <c r="G22" i="21"/>
  <c r="I14" i="21"/>
  <c r="H10" i="21"/>
  <c r="I10" i="21"/>
  <c r="K98" i="22"/>
  <c r="J98" i="22"/>
  <c r="L98" i="22"/>
  <c r="K94" i="22"/>
  <c r="J94" i="22"/>
  <c r="L94" i="22"/>
  <c r="K89" i="22"/>
  <c r="J89" i="22"/>
  <c r="L89" i="22"/>
  <c r="K85" i="22"/>
  <c r="J85" i="22"/>
  <c r="L85" i="22"/>
  <c r="K81" i="22"/>
  <c r="J81" i="22"/>
  <c r="L81" i="22"/>
  <c r="K76" i="22"/>
  <c r="J76" i="22"/>
  <c r="L76" i="22"/>
  <c r="K72" i="22"/>
  <c r="J72" i="22"/>
  <c r="L72" i="22"/>
  <c r="K68" i="22"/>
  <c r="J68" i="22"/>
  <c r="L68" i="22"/>
  <c r="K59" i="22"/>
  <c r="J59" i="22"/>
  <c r="L59" i="22"/>
  <c r="K55" i="22"/>
  <c r="J55" i="22"/>
  <c r="I63" i="22"/>
  <c r="L55" i="22"/>
  <c r="K51" i="22"/>
  <c r="J51" i="22"/>
  <c r="L51" i="22"/>
  <c r="K46" i="22"/>
  <c r="J46" i="22"/>
  <c r="L46" i="22"/>
  <c r="K42" i="22"/>
  <c r="J42" i="22"/>
  <c r="L42" i="22"/>
  <c r="K38" i="22"/>
  <c r="J38" i="22"/>
  <c r="L38" i="22"/>
  <c r="K33" i="22"/>
  <c r="J33" i="22"/>
  <c r="L33" i="22"/>
  <c r="K29" i="22"/>
  <c r="J29" i="22"/>
  <c r="L29" i="22"/>
  <c r="K25" i="22"/>
  <c r="J25" i="22"/>
  <c r="L25" i="22"/>
  <c r="I160" i="21"/>
  <c r="H160" i="21"/>
  <c r="I152" i="21"/>
  <c r="H152" i="21"/>
  <c r="I143" i="21"/>
  <c r="H143" i="21"/>
  <c r="I126" i="21"/>
  <c r="H126" i="21"/>
  <c r="G134" i="21"/>
  <c r="I117" i="21"/>
  <c r="H117" i="21"/>
  <c r="I109" i="21"/>
  <c r="H109" i="21"/>
  <c r="I100" i="21"/>
  <c r="H100" i="21"/>
  <c r="I91" i="21"/>
  <c r="H91" i="21"/>
  <c r="I83" i="21"/>
  <c r="H83" i="21"/>
  <c r="K140" i="22"/>
  <c r="L140" i="22"/>
  <c r="J140" i="22"/>
  <c r="K118" i="22"/>
  <c r="L118" i="22"/>
  <c r="J118" i="22"/>
  <c r="L117" i="22"/>
  <c r="K117" i="22"/>
  <c r="J117" i="22"/>
  <c r="X20" i="22"/>
  <c r="W20" i="22"/>
  <c r="V20" i="22"/>
  <c r="L15" i="22"/>
  <c r="K15" i="22"/>
  <c r="J15" i="22"/>
  <c r="X12" i="22"/>
  <c r="W12" i="22"/>
  <c r="V12" i="22"/>
  <c r="I161" i="21"/>
  <c r="H161" i="21"/>
  <c r="I153" i="21"/>
  <c r="H153" i="21"/>
  <c r="I144" i="21"/>
  <c r="H144" i="21"/>
  <c r="I136" i="21"/>
  <c r="H136" i="21"/>
  <c r="I127" i="21"/>
  <c r="H127" i="21"/>
  <c r="I118" i="21"/>
  <c r="H118" i="21"/>
  <c r="I110" i="21"/>
  <c r="H110" i="21"/>
  <c r="I101" i="21"/>
  <c r="H101" i="21"/>
  <c r="I84" i="21"/>
  <c r="H84" i="21"/>
  <c r="G92" i="21"/>
  <c r="I75" i="21"/>
  <c r="H75" i="21"/>
  <c r="I67" i="21"/>
  <c r="H67" i="21"/>
  <c r="I58" i="21"/>
  <c r="H58" i="21"/>
  <c r="I49" i="21"/>
  <c r="H49" i="21"/>
  <c r="I41" i="21"/>
  <c r="H41" i="21"/>
  <c r="I32" i="21"/>
  <c r="H32" i="21"/>
  <c r="I24" i="21"/>
  <c r="H24" i="21"/>
  <c r="I19" i="21"/>
  <c r="H19" i="21"/>
  <c r="I15" i="21"/>
  <c r="H15" i="21"/>
  <c r="I11" i="21"/>
  <c r="H11" i="21"/>
  <c r="K136" i="22"/>
  <c r="L136" i="22"/>
  <c r="J136" i="22"/>
  <c r="K101" i="22"/>
  <c r="L101" i="22"/>
  <c r="J101" i="22"/>
  <c r="L97" i="22"/>
  <c r="K97" i="22"/>
  <c r="J97" i="22"/>
  <c r="I105" i="22"/>
  <c r="L93" i="22"/>
  <c r="K93" i="22"/>
  <c r="J93" i="22"/>
  <c r="L88" i="22"/>
  <c r="K88" i="22"/>
  <c r="J88" i="22"/>
  <c r="L84" i="22"/>
  <c r="K84" i="22"/>
  <c r="J84" i="22"/>
  <c r="L80" i="22"/>
  <c r="K80" i="22"/>
  <c r="J80" i="22"/>
  <c r="L75" i="22"/>
  <c r="K75" i="22"/>
  <c r="J75" i="22"/>
  <c r="L71" i="22"/>
  <c r="K71" i="22"/>
  <c r="J71" i="22"/>
  <c r="L67" i="22"/>
  <c r="K67" i="22"/>
  <c r="J67" i="22"/>
  <c r="L62" i="22"/>
  <c r="K62" i="22"/>
  <c r="J62" i="22"/>
  <c r="L58" i="22"/>
  <c r="K58" i="22"/>
  <c r="J58" i="22"/>
  <c r="L54" i="22"/>
  <c r="K54" i="22"/>
  <c r="J54" i="22"/>
  <c r="L45" i="22"/>
  <c r="K45" i="22"/>
  <c r="J45" i="22"/>
  <c r="L41" i="22"/>
  <c r="K41" i="22"/>
  <c r="J41" i="22"/>
  <c r="I49" i="22"/>
  <c r="L37" i="22"/>
  <c r="K37" i="22"/>
  <c r="J37" i="22"/>
  <c r="L32" i="22"/>
  <c r="K32" i="22"/>
  <c r="J32" i="22"/>
  <c r="L28" i="22"/>
  <c r="K28" i="22"/>
  <c r="J28" i="22"/>
  <c r="L24" i="22"/>
  <c r="K24" i="22"/>
  <c r="J24" i="22"/>
  <c r="L20" i="22"/>
  <c r="K20" i="22"/>
  <c r="J20" i="22"/>
  <c r="X17" i="22"/>
  <c r="W17" i="22"/>
  <c r="V17" i="22"/>
  <c r="L12" i="22"/>
  <c r="K12" i="22"/>
  <c r="J12" i="22"/>
  <c r="X9" i="22"/>
  <c r="W9" i="22"/>
  <c r="V9" i="22"/>
  <c r="I154" i="21"/>
  <c r="H154" i="21"/>
  <c r="G162" i="21"/>
  <c r="I145" i="21"/>
  <c r="H145" i="21"/>
  <c r="I137" i="21"/>
  <c r="H137" i="21"/>
  <c r="I128" i="21"/>
  <c r="H128" i="21"/>
  <c r="I119" i="21"/>
  <c r="H119" i="21"/>
  <c r="I111" i="21"/>
  <c r="H111" i="21"/>
  <c r="I102" i="21"/>
  <c r="H102" i="21"/>
  <c r="I94" i="21"/>
  <c r="H94" i="21"/>
  <c r="I85" i="21"/>
  <c r="H85" i="21"/>
  <c r="I76" i="21"/>
  <c r="H76" i="21"/>
  <c r="I68" i="21"/>
  <c r="H68" i="21"/>
  <c r="I59" i="21"/>
  <c r="H59" i="21"/>
  <c r="H42" i="21"/>
  <c r="G50" i="21"/>
  <c r="I42" i="21"/>
  <c r="H33" i="21"/>
  <c r="I33" i="21"/>
  <c r="H25" i="21"/>
  <c r="I25" i="21"/>
  <c r="Q19" i="21"/>
  <c r="R19" i="21"/>
  <c r="Q15" i="21"/>
  <c r="R15" i="21"/>
  <c r="Q11" i="21"/>
  <c r="R11" i="21"/>
  <c r="K131" i="22"/>
  <c r="L131" i="22"/>
  <c r="J131" i="22"/>
  <c r="L104" i="22"/>
  <c r="K104" i="22"/>
  <c r="J104" i="22"/>
  <c r="L17" i="22"/>
  <c r="K17" i="22"/>
  <c r="J17" i="22"/>
  <c r="X14" i="22"/>
  <c r="W14" i="22"/>
  <c r="V14" i="22"/>
  <c r="L9" i="22"/>
  <c r="K9" i="22"/>
  <c r="J9" i="22"/>
  <c r="I155" i="21"/>
  <c r="H155" i="21"/>
  <c r="I146" i="21"/>
  <c r="H146" i="21"/>
  <c r="I138" i="21"/>
  <c r="H138" i="21"/>
  <c r="I129" i="21"/>
  <c r="H129" i="21"/>
  <c r="I112" i="21"/>
  <c r="H112" i="21"/>
  <c r="G120" i="21"/>
  <c r="I103" i="21"/>
  <c r="H103" i="21"/>
  <c r="I95" i="21"/>
  <c r="H95" i="21"/>
  <c r="I86" i="21"/>
  <c r="H86" i="21"/>
  <c r="I77" i="21"/>
  <c r="H77" i="21"/>
  <c r="I69" i="21"/>
  <c r="H69" i="21"/>
  <c r="I60" i="21"/>
  <c r="H60" i="21"/>
  <c r="I52" i="21"/>
  <c r="H52" i="21"/>
  <c r="I43" i="21"/>
  <c r="H43" i="21"/>
  <c r="I34" i="21"/>
  <c r="H34" i="21"/>
  <c r="I26" i="21"/>
  <c r="H26" i="21"/>
  <c r="I20" i="21"/>
  <c r="H20" i="21"/>
  <c r="I16" i="21"/>
  <c r="H16" i="21"/>
  <c r="I12" i="21"/>
  <c r="H12" i="21"/>
  <c r="K127" i="22"/>
  <c r="L127" i="22"/>
  <c r="J127" i="22"/>
  <c r="L100" i="22"/>
  <c r="K100" i="22"/>
  <c r="J100" i="22"/>
  <c r="L96" i="22"/>
  <c r="K96" i="22"/>
  <c r="J96" i="22"/>
  <c r="L87" i="22"/>
  <c r="K87" i="22"/>
  <c r="J87" i="22"/>
  <c r="L83" i="22"/>
  <c r="K83" i="22"/>
  <c r="J83" i="22"/>
  <c r="I91" i="22"/>
  <c r="L79" i="22"/>
  <c r="K79" i="22"/>
  <c r="J79" i="22"/>
  <c r="L74" i="22"/>
  <c r="K74" i="22"/>
  <c r="J74" i="22"/>
  <c r="L70" i="22"/>
  <c r="K70" i="22"/>
  <c r="J70" i="22"/>
  <c r="L66" i="22"/>
  <c r="K66" i="22"/>
  <c r="J66" i="22"/>
  <c r="L61" i="22"/>
  <c r="K61" i="22"/>
  <c r="J61" i="22"/>
  <c r="L57" i="22"/>
  <c r="K57" i="22"/>
  <c r="J57" i="22"/>
  <c r="L53" i="22"/>
  <c r="K53" i="22"/>
  <c r="J53" i="22"/>
  <c r="L48" i="22"/>
  <c r="K48" i="22"/>
  <c r="J48" i="22"/>
  <c r="L44" i="22"/>
  <c r="K44" i="22"/>
  <c r="J44" i="22"/>
  <c r="L40" i="22"/>
  <c r="K40" i="22"/>
  <c r="J40" i="22"/>
  <c r="L31" i="22"/>
  <c r="K31" i="22"/>
  <c r="J31" i="22"/>
  <c r="L27" i="22"/>
  <c r="K27" i="22"/>
  <c r="J27" i="22"/>
  <c r="I35" i="22"/>
  <c r="I156" i="21"/>
  <c r="H156" i="21"/>
  <c r="I147" i="21"/>
  <c r="H147" i="21"/>
  <c r="I139" i="21"/>
  <c r="H139" i="21"/>
  <c r="I130" i="21"/>
  <c r="H130" i="21"/>
  <c r="I122" i="21"/>
  <c r="H122" i="21"/>
  <c r="I113" i="21"/>
  <c r="H113" i="21"/>
  <c r="I104" i="21"/>
  <c r="H104" i="21"/>
  <c r="I96" i="21"/>
  <c r="H96" i="21"/>
  <c r="I87" i="21"/>
  <c r="H87" i="21"/>
  <c r="R20" i="21"/>
  <c r="Q20" i="21"/>
  <c r="R14" i="21"/>
  <c r="Q14" i="21"/>
  <c r="P22" i="21"/>
  <c r="R18" i="21"/>
  <c r="Q18" i="21"/>
  <c r="R16" i="21"/>
  <c r="Q16" i="21"/>
  <c r="R10" i="21"/>
  <c r="Q10" i="21"/>
  <c r="Y157" i="19"/>
  <c r="X157" i="19"/>
  <c r="I128" i="19"/>
  <c r="H128" i="19"/>
  <c r="I117" i="19"/>
  <c r="H117" i="19"/>
  <c r="R114" i="19"/>
  <c r="Q114" i="19"/>
  <c r="P114" i="19"/>
  <c r="W119" i="19"/>
  <c r="Y111" i="19"/>
  <c r="X111" i="19"/>
  <c r="J109" i="19"/>
  <c r="I109" i="19"/>
  <c r="H109" i="19"/>
  <c r="Y102" i="19"/>
  <c r="X102" i="19"/>
  <c r="I100" i="19"/>
  <c r="H100" i="19"/>
  <c r="R97" i="19"/>
  <c r="Q97" i="19"/>
  <c r="P97" i="19"/>
  <c r="O105" i="19"/>
  <c r="Y94" i="19"/>
  <c r="X94" i="19"/>
  <c r="W93" i="19"/>
  <c r="R88" i="19"/>
  <c r="Q88" i="19"/>
  <c r="P88" i="19"/>
  <c r="Y85" i="19"/>
  <c r="X85" i="19"/>
  <c r="I83" i="19"/>
  <c r="H83" i="19"/>
  <c r="G91" i="19"/>
  <c r="R80" i="19"/>
  <c r="Q80" i="19"/>
  <c r="P80" i="19"/>
  <c r="O79" i="19"/>
  <c r="Y76" i="19"/>
  <c r="X76" i="19"/>
  <c r="I74" i="19"/>
  <c r="H74" i="19"/>
  <c r="Y72" i="19"/>
  <c r="X72" i="19"/>
  <c r="R71" i="19"/>
  <c r="Q71" i="19"/>
  <c r="P71" i="19"/>
  <c r="I70" i="19"/>
  <c r="H70" i="19"/>
  <c r="Y68" i="19"/>
  <c r="X68" i="19"/>
  <c r="R67" i="19"/>
  <c r="Q67" i="19"/>
  <c r="P67" i="19"/>
  <c r="I66" i="19"/>
  <c r="H66" i="19"/>
  <c r="G65" i="19"/>
  <c r="R62" i="19"/>
  <c r="Q62" i="19"/>
  <c r="P62" i="19"/>
  <c r="I61" i="19"/>
  <c r="H61" i="19"/>
  <c r="Y59" i="19"/>
  <c r="X59" i="19"/>
  <c r="R58" i="19"/>
  <c r="Q58" i="19"/>
  <c r="P58" i="19"/>
  <c r="I57" i="19"/>
  <c r="H57" i="19"/>
  <c r="Y55" i="19"/>
  <c r="X55" i="19"/>
  <c r="W63" i="19"/>
  <c r="R54" i="19"/>
  <c r="Q54" i="19"/>
  <c r="P54" i="19"/>
  <c r="R53" i="19"/>
  <c r="Q53" i="19"/>
  <c r="P53" i="19"/>
  <c r="J47" i="19"/>
  <c r="I47" i="19"/>
  <c r="H47" i="19"/>
  <c r="R46" i="19"/>
  <c r="Q46" i="19"/>
  <c r="P46" i="19"/>
  <c r="Y45" i="19"/>
  <c r="X45" i="19"/>
  <c r="J45" i="19"/>
  <c r="I45" i="19"/>
  <c r="H45" i="19"/>
  <c r="R44" i="19"/>
  <c r="Q44" i="19"/>
  <c r="P44" i="19"/>
  <c r="Y43" i="19"/>
  <c r="X43" i="19"/>
  <c r="J43" i="19"/>
  <c r="I43" i="19"/>
  <c r="H43" i="19"/>
  <c r="R42" i="19"/>
  <c r="Q42" i="19"/>
  <c r="P42" i="19"/>
  <c r="Y41" i="19"/>
  <c r="X41" i="19"/>
  <c r="W49" i="19"/>
  <c r="I41" i="19"/>
  <c r="H41" i="19"/>
  <c r="G49" i="19"/>
  <c r="R40" i="19"/>
  <c r="Q40" i="19"/>
  <c r="P40" i="19"/>
  <c r="Y39" i="19"/>
  <c r="X39" i="19"/>
  <c r="I39" i="19"/>
  <c r="H39" i="19"/>
  <c r="R38" i="19"/>
  <c r="Q38" i="19"/>
  <c r="P38" i="19"/>
  <c r="O37" i="19"/>
  <c r="R32" i="19"/>
  <c r="Q32" i="19"/>
  <c r="P32" i="19"/>
  <c r="Y29" i="19"/>
  <c r="X29" i="19"/>
  <c r="J27" i="19"/>
  <c r="I27" i="19"/>
  <c r="H27" i="19"/>
  <c r="G35" i="19"/>
  <c r="R24" i="19"/>
  <c r="Q24" i="19"/>
  <c r="P24" i="19"/>
  <c r="O23" i="19"/>
  <c r="Y20" i="19"/>
  <c r="X20" i="19"/>
  <c r="J18" i="19"/>
  <c r="I18" i="19"/>
  <c r="H18" i="19"/>
  <c r="R15" i="19"/>
  <c r="Q15" i="19"/>
  <c r="P15" i="19"/>
  <c r="Y12" i="19"/>
  <c r="X12" i="19"/>
  <c r="J10" i="19"/>
  <c r="I10" i="19"/>
  <c r="H10" i="19"/>
  <c r="G9" i="19"/>
  <c r="J41" i="19" s="1"/>
  <c r="I136" i="19"/>
  <c r="H136" i="19"/>
  <c r="J136" i="19"/>
  <c r="G135" i="19"/>
  <c r="I124" i="19"/>
  <c r="H124" i="19"/>
  <c r="Y116" i="19"/>
  <c r="X116" i="19"/>
  <c r="I114" i="19"/>
  <c r="H114" i="19"/>
  <c r="O119" i="19"/>
  <c r="R111" i="19"/>
  <c r="Q111" i="19"/>
  <c r="P111" i="19"/>
  <c r="Y108" i="19"/>
  <c r="X108" i="19"/>
  <c r="W107" i="19"/>
  <c r="R102" i="19"/>
  <c r="Q102" i="19"/>
  <c r="P102" i="19"/>
  <c r="Y99" i="19"/>
  <c r="X99" i="19"/>
  <c r="J97" i="19"/>
  <c r="I97" i="19"/>
  <c r="H97" i="19"/>
  <c r="G105" i="19"/>
  <c r="R94" i="19"/>
  <c r="Q94" i="19"/>
  <c r="P94" i="19"/>
  <c r="O93" i="19"/>
  <c r="Y90" i="19"/>
  <c r="X90" i="19"/>
  <c r="J88" i="19"/>
  <c r="I88" i="19"/>
  <c r="H88" i="19"/>
  <c r="R85" i="19"/>
  <c r="Q85" i="19"/>
  <c r="P85" i="19"/>
  <c r="Y82" i="19"/>
  <c r="X82" i="19"/>
  <c r="J80" i="19"/>
  <c r="I80" i="19"/>
  <c r="H80" i="19"/>
  <c r="G79" i="19"/>
  <c r="R76" i="19"/>
  <c r="Q76" i="19"/>
  <c r="P76" i="19"/>
  <c r="R52" i="19"/>
  <c r="Q52" i="19"/>
  <c r="P52" i="19"/>
  <c r="O51" i="19"/>
  <c r="Y48" i="19"/>
  <c r="X48" i="19"/>
  <c r="R33" i="19"/>
  <c r="Q33" i="19"/>
  <c r="P33" i="19"/>
  <c r="Y30" i="19"/>
  <c r="X30" i="19"/>
  <c r="J28" i="19"/>
  <c r="I28" i="19"/>
  <c r="H28" i="19"/>
  <c r="R25" i="19"/>
  <c r="Q25" i="19"/>
  <c r="P25" i="19"/>
  <c r="J19" i="19"/>
  <c r="I19" i="19"/>
  <c r="H19" i="19"/>
  <c r="R16" i="19"/>
  <c r="Q16" i="19"/>
  <c r="P16" i="19"/>
  <c r="Y13" i="19"/>
  <c r="X13" i="19"/>
  <c r="W21" i="19"/>
  <c r="J11" i="19"/>
  <c r="I11" i="19"/>
  <c r="H11" i="19"/>
  <c r="Q144" i="19"/>
  <c r="P144" i="19"/>
  <c r="R144" i="19"/>
  <c r="Q153" i="19"/>
  <c r="P153" i="19"/>
  <c r="R153" i="19"/>
  <c r="O161" i="19"/>
  <c r="Q122" i="19"/>
  <c r="P122" i="19"/>
  <c r="R122" i="19"/>
  <c r="O121" i="19"/>
  <c r="Q126" i="19"/>
  <c r="P126" i="19"/>
  <c r="R126" i="19"/>
  <c r="Q130" i="19"/>
  <c r="P130" i="19"/>
  <c r="R130" i="19"/>
  <c r="Q145" i="19"/>
  <c r="P145" i="19"/>
  <c r="R145" i="19"/>
  <c r="Q154" i="19"/>
  <c r="P154" i="19"/>
  <c r="R154" i="19"/>
  <c r="Q138" i="19"/>
  <c r="P138" i="19"/>
  <c r="R138" i="19"/>
  <c r="Q146" i="19"/>
  <c r="P146" i="19"/>
  <c r="R146" i="19"/>
  <c r="Q155" i="19"/>
  <c r="P155" i="19"/>
  <c r="R155" i="19"/>
  <c r="Q123" i="19"/>
  <c r="P123" i="19"/>
  <c r="R123" i="19"/>
  <c r="Q127" i="19"/>
  <c r="P127" i="19"/>
  <c r="R127" i="19"/>
  <c r="Q131" i="19"/>
  <c r="P131" i="19"/>
  <c r="R131" i="19"/>
  <c r="Q137" i="19"/>
  <c r="P137" i="19"/>
  <c r="R137" i="19"/>
  <c r="Q139" i="19"/>
  <c r="P139" i="19"/>
  <c r="R139" i="19"/>
  <c r="O147" i="19"/>
  <c r="Q156" i="19"/>
  <c r="P156" i="19"/>
  <c r="R156" i="19"/>
  <c r="Q136" i="19"/>
  <c r="P136" i="19"/>
  <c r="R136" i="19"/>
  <c r="O135" i="19"/>
  <c r="Q140" i="19"/>
  <c r="P140" i="19"/>
  <c r="R140" i="19"/>
  <c r="Q157" i="19"/>
  <c r="P157" i="19"/>
  <c r="R157" i="19"/>
  <c r="Q124" i="19"/>
  <c r="P124" i="19"/>
  <c r="R124" i="19"/>
  <c r="Q128" i="19"/>
  <c r="P128" i="19"/>
  <c r="R128" i="19"/>
  <c r="Q132" i="19"/>
  <c r="P132" i="19"/>
  <c r="R132" i="19"/>
  <c r="Q141" i="19"/>
  <c r="P141" i="19"/>
  <c r="R141" i="19"/>
  <c r="Q150" i="19"/>
  <c r="P150" i="19"/>
  <c r="R150" i="19"/>
  <c r="O149" i="19"/>
  <c r="Q158" i="19"/>
  <c r="P158" i="19"/>
  <c r="R158" i="19"/>
  <c r="Q142" i="19"/>
  <c r="P142" i="19"/>
  <c r="R142" i="19"/>
  <c r="Q151" i="19"/>
  <c r="P151" i="19"/>
  <c r="R151" i="19"/>
  <c r="Q159" i="19"/>
  <c r="P159" i="19"/>
  <c r="R159" i="19"/>
  <c r="Y140" i="19"/>
  <c r="X140" i="19"/>
  <c r="Y130" i="19"/>
  <c r="X130" i="19"/>
  <c r="Y113" i="19"/>
  <c r="X113" i="19"/>
  <c r="G119" i="19"/>
  <c r="J111" i="19"/>
  <c r="I111" i="19"/>
  <c r="H111" i="19"/>
  <c r="R108" i="19"/>
  <c r="Q108" i="19"/>
  <c r="P108" i="19"/>
  <c r="O107" i="19"/>
  <c r="Y104" i="19"/>
  <c r="X104" i="19"/>
  <c r="J102" i="19"/>
  <c r="I102" i="19"/>
  <c r="H102" i="19"/>
  <c r="R99" i="19"/>
  <c r="Q99" i="19"/>
  <c r="P99" i="19"/>
  <c r="Y96" i="19"/>
  <c r="X96" i="19"/>
  <c r="J94" i="19"/>
  <c r="I94" i="19"/>
  <c r="H94" i="19"/>
  <c r="G93" i="19"/>
  <c r="R90" i="19"/>
  <c r="Q90" i="19"/>
  <c r="P90" i="19"/>
  <c r="Y87" i="19"/>
  <c r="X87" i="19"/>
  <c r="J85" i="19"/>
  <c r="I85" i="19"/>
  <c r="H85" i="19"/>
  <c r="R82" i="19"/>
  <c r="Q82" i="19"/>
  <c r="P82" i="19"/>
  <c r="J76" i="19"/>
  <c r="I76" i="19"/>
  <c r="H76" i="19"/>
  <c r="Y73" i="19"/>
  <c r="X73" i="19"/>
  <c r="R72" i="19"/>
  <c r="Q72" i="19"/>
  <c r="P72" i="19"/>
  <c r="J71" i="19"/>
  <c r="I71" i="19"/>
  <c r="H71" i="19"/>
  <c r="Y69" i="19"/>
  <c r="X69" i="19"/>
  <c r="W77" i="19"/>
  <c r="R68" i="19"/>
  <c r="Q68" i="19"/>
  <c r="P68" i="19"/>
  <c r="J67" i="19"/>
  <c r="I67" i="19"/>
  <c r="H67" i="19"/>
  <c r="J62" i="19"/>
  <c r="I62" i="19"/>
  <c r="H62" i="19"/>
  <c r="Y60" i="19"/>
  <c r="X60" i="19"/>
  <c r="R59" i="19"/>
  <c r="Q59" i="19"/>
  <c r="P59" i="19"/>
  <c r="J58" i="19"/>
  <c r="I58" i="19"/>
  <c r="H58" i="19"/>
  <c r="Y56" i="19"/>
  <c r="X56" i="19"/>
  <c r="R55" i="19"/>
  <c r="Q55" i="19"/>
  <c r="P55" i="19"/>
  <c r="O63" i="19"/>
  <c r="J54" i="19"/>
  <c r="I54" i="19"/>
  <c r="H54" i="19"/>
  <c r="Y47" i="19"/>
  <c r="X47" i="19"/>
  <c r="R34" i="19"/>
  <c r="Q34" i="19"/>
  <c r="P34" i="19"/>
  <c r="Y31" i="19"/>
  <c r="X31" i="19"/>
  <c r="J29" i="19"/>
  <c r="I29" i="19"/>
  <c r="H29" i="19"/>
  <c r="R26" i="19"/>
  <c r="Q26" i="19"/>
  <c r="P26" i="19"/>
  <c r="J20" i="19"/>
  <c r="I20" i="19"/>
  <c r="H20" i="19"/>
  <c r="Y14" i="19"/>
  <c r="X14" i="19"/>
  <c r="J12" i="19"/>
  <c r="I12" i="19"/>
  <c r="H12" i="19"/>
  <c r="I155" i="19"/>
  <c r="H155" i="19"/>
  <c r="J155" i="19"/>
  <c r="Y126" i="19"/>
  <c r="X126" i="19"/>
  <c r="Y118" i="19"/>
  <c r="X118" i="19"/>
  <c r="J116" i="19"/>
  <c r="I116" i="19"/>
  <c r="H116" i="19"/>
  <c r="R113" i="19"/>
  <c r="Q113" i="19"/>
  <c r="P113" i="19"/>
  <c r="Y110" i="19"/>
  <c r="X110" i="19"/>
  <c r="J108" i="19"/>
  <c r="I108" i="19"/>
  <c r="H108" i="19"/>
  <c r="G107" i="19"/>
  <c r="R104" i="19"/>
  <c r="Q104" i="19"/>
  <c r="P104" i="19"/>
  <c r="Y101" i="19"/>
  <c r="X101" i="19"/>
  <c r="J99" i="19"/>
  <c r="I99" i="19"/>
  <c r="H99" i="19"/>
  <c r="R96" i="19"/>
  <c r="Q96" i="19"/>
  <c r="P96" i="19"/>
  <c r="J90" i="19"/>
  <c r="I90" i="19"/>
  <c r="H90" i="19"/>
  <c r="R87" i="19"/>
  <c r="Q87" i="19"/>
  <c r="P87" i="19"/>
  <c r="Y84" i="19"/>
  <c r="X84" i="19"/>
  <c r="J82" i="19"/>
  <c r="I82" i="19"/>
  <c r="H82" i="19"/>
  <c r="Y75" i="19"/>
  <c r="X75" i="19"/>
  <c r="J53" i="19"/>
  <c r="I53" i="19"/>
  <c r="H53" i="19"/>
  <c r="Y32" i="19"/>
  <c r="X32" i="19"/>
  <c r="I146" i="19"/>
  <c r="H146" i="19"/>
  <c r="J146" i="19"/>
  <c r="Y122" i="19"/>
  <c r="X122" i="19"/>
  <c r="W121" i="19"/>
  <c r="R118" i="19"/>
  <c r="Q118" i="19"/>
  <c r="P118" i="19"/>
  <c r="Y115" i="19"/>
  <c r="X115" i="19"/>
  <c r="J113" i="19"/>
  <c r="I113" i="19"/>
  <c r="H113" i="19"/>
  <c r="R110" i="19"/>
  <c r="Q110" i="19"/>
  <c r="P110" i="19"/>
  <c r="J104" i="19"/>
  <c r="I104" i="19"/>
  <c r="H104" i="19"/>
  <c r="R101" i="19"/>
  <c r="Q101" i="19"/>
  <c r="P101" i="19"/>
  <c r="Y98" i="19"/>
  <c r="X98" i="19"/>
  <c r="J96" i="19"/>
  <c r="I96" i="19"/>
  <c r="H96" i="19"/>
  <c r="Y89" i="19"/>
  <c r="X89" i="19"/>
  <c r="J87" i="19"/>
  <c r="I87" i="19"/>
  <c r="H87" i="19"/>
  <c r="R84" i="19"/>
  <c r="Q84" i="19"/>
  <c r="P84" i="19"/>
  <c r="Y81" i="19"/>
  <c r="X81" i="19"/>
  <c r="R75" i="19"/>
  <c r="Q75" i="19"/>
  <c r="P75" i="19"/>
  <c r="R73" i="19"/>
  <c r="Q73" i="19"/>
  <c r="P73" i="19"/>
  <c r="J72" i="19"/>
  <c r="I72" i="19"/>
  <c r="H72" i="19"/>
  <c r="Y70" i="19"/>
  <c r="X70" i="19"/>
  <c r="R69" i="19"/>
  <c r="Q69" i="19"/>
  <c r="P69" i="19"/>
  <c r="O77" i="19"/>
  <c r="J68" i="19"/>
  <c r="I68" i="19"/>
  <c r="H68" i="19"/>
  <c r="Y66" i="19"/>
  <c r="X66" i="19"/>
  <c r="W65" i="19"/>
  <c r="Y61" i="19"/>
  <c r="X61" i="19"/>
  <c r="R60" i="19"/>
  <c r="Q60" i="19"/>
  <c r="P60" i="19"/>
  <c r="J59" i="19"/>
  <c r="I59" i="19"/>
  <c r="H59" i="19"/>
  <c r="Y57" i="19"/>
  <c r="X57" i="19"/>
  <c r="R56" i="19"/>
  <c r="Q56" i="19"/>
  <c r="P56" i="19"/>
  <c r="J55" i="19"/>
  <c r="I55" i="19"/>
  <c r="H55" i="19"/>
  <c r="G63" i="19"/>
  <c r="J52" i="19"/>
  <c r="I52" i="19"/>
  <c r="H52" i="19"/>
  <c r="G51" i="19"/>
  <c r="R48" i="19"/>
  <c r="Q48" i="19"/>
  <c r="P48" i="19"/>
  <c r="Y46" i="19"/>
  <c r="X46" i="19"/>
  <c r="J46" i="19"/>
  <c r="I46" i="19"/>
  <c r="H46" i="19"/>
  <c r="R45" i="19"/>
  <c r="Q45" i="19"/>
  <c r="P45" i="19"/>
  <c r="Y44" i="19"/>
  <c r="X44" i="19"/>
  <c r="J44" i="19"/>
  <c r="I44" i="19"/>
  <c r="H44" i="19"/>
  <c r="R43" i="19"/>
  <c r="Q43" i="19"/>
  <c r="P43" i="19"/>
  <c r="Y42" i="19"/>
  <c r="X42" i="19"/>
  <c r="J42" i="19"/>
  <c r="I42" i="19"/>
  <c r="H42" i="19"/>
  <c r="R41" i="19"/>
  <c r="Q41" i="19"/>
  <c r="P41" i="19"/>
  <c r="O49" i="19"/>
  <c r="Y40" i="19"/>
  <c r="X40" i="19"/>
  <c r="J40" i="19"/>
  <c r="I40" i="19"/>
  <c r="H40" i="19"/>
  <c r="R39" i="19"/>
  <c r="Q39" i="19"/>
  <c r="P39" i="19"/>
  <c r="Y38" i="19"/>
  <c r="X38" i="19"/>
  <c r="W37" i="19"/>
  <c r="J38" i="19"/>
  <c r="I38" i="19"/>
  <c r="H38" i="19"/>
  <c r="G37" i="19"/>
  <c r="Y33" i="19"/>
  <c r="X33" i="19"/>
  <c r="J31" i="19"/>
  <c r="I31" i="19"/>
  <c r="H31" i="19"/>
  <c r="Y25" i="19"/>
  <c r="X25" i="19"/>
  <c r="Y16" i="19"/>
  <c r="X16" i="19"/>
  <c r="Y137" i="19"/>
  <c r="X137" i="19"/>
  <c r="Y141" i="19"/>
  <c r="X141" i="19"/>
  <c r="Y150" i="19"/>
  <c r="X150" i="19"/>
  <c r="W149" i="19"/>
  <c r="Y158" i="19"/>
  <c r="X158" i="19"/>
  <c r="Y123" i="19"/>
  <c r="X123" i="19"/>
  <c r="Y127" i="19"/>
  <c r="X127" i="19"/>
  <c r="Y131" i="19"/>
  <c r="X131" i="19"/>
  <c r="Y136" i="19"/>
  <c r="X136" i="19"/>
  <c r="W135" i="19"/>
  <c r="Y142" i="19"/>
  <c r="X142" i="19"/>
  <c r="Y151" i="19"/>
  <c r="X151" i="19"/>
  <c r="Y159" i="19"/>
  <c r="X159" i="19"/>
  <c r="Y143" i="19"/>
  <c r="X143" i="19"/>
  <c r="Y152" i="19"/>
  <c r="X152" i="19"/>
  <c r="Y160" i="19"/>
  <c r="X160" i="19"/>
  <c r="Y124" i="19"/>
  <c r="X124" i="19"/>
  <c r="Y128" i="19"/>
  <c r="X128" i="19"/>
  <c r="Y132" i="19"/>
  <c r="X132" i="19"/>
  <c r="Y144" i="19"/>
  <c r="X144" i="19"/>
  <c r="Y153" i="19"/>
  <c r="X153" i="19"/>
  <c r="W161" i="19"/>
  <c r="Y145" i="19"/>
  <c r="X145" i="19"/>
  <c r="Y154" i="19"/>
  <c r="X154" i="19"/>
  <c r="Y125" i="19"/>
  <c r="X125" i="19"/>
  <c r="W133" i="19"/>
  <c r="Y129" i="19"/>
  <c r="X129" i="19"/>
  <c r="Y138" i="19"/>
  <c r="X138" i="19"/>
  <c r="Y146" i="19"/>
  <c r="X146" i="19"/>
  <c r="Y155" i="19"/>
  <c r="X155" i="19"/>
  <c r="Y139" i="19"/>
  <c r="X139" i="19"/>
  <c r="W147" i="19"/>
  <c r="Y156" i="19"/>
  <c r="X156" i="19"/>
  <c r="L161" i="19"/>
  <c r="L149" i="19"/>
  <c r="L147" i="19"/>
  <c r="L121" i="19"/>
  <c r="L133" i="19"/>
  <c r="L119" i="19"/>
  <c r="L107" i="19"/>
  <c r="L105" i="19"/>
  <c r="L93" i="19"/>
  <c r="L91" i="19"/>
  <c r="L79" i="19"/>
  <c r="L77" i="19"/>
  <c r="L65" i="19"/>
  <c r="L63" i="19"/>
  <c r="L51" i="19"/>
  <c r="L49" i="19"/>
  <c r="L37" i="19"/>
  <c r="L135" i="19"/>
  <c r="L21" i="19"/>
  <c r="L23" i="19"/>
  <c r="K7" i="19"/>
  <c r="Q7" i="19" s="1"/>
  <c r="L35" i="19"/>
  <c r="L9" i="19"/>
  <c r="Q160" i="19"/>
  <c r="P160" i="19"/>
  <c r="R160" i="19"/>
  <c r="Q129" i="19"/>
  <c r="P129" i="19"/>
  <c r="R129" i="19"/>
  <c r="J118" i="19"/>
  <c r="I118" i="19"/>
  <c r="H118" i="19"/>
  <c r="R115" i="19"/>
  <c r="Q115" i="19"/>
  <c r="P115" i="19"/>
  <c r="J110" i="19"/>
  <c r="I110" i="19"/>
  <c r="H110" i="19"/>
  <c r="Y103" i="19"/>
  <c r="X103" i="19"/>
  <c r="J101" i="19"/>
  <c r="I101" i="19"/>
  <c r="H101" i="19"/>
  <c r="R98" i="19"/>
  <c r="Q98" i="19"/>
  <c r="P98" i="19"/>
  <c r="Y95" i="19"/>
  <c r="X95" i="19"/>
  <c r="R89" i="19"/>
  <c r="Q89" i="19"/>
  <c r="P89" i="19"/>
  <c r="Y86" i="19"/>
  <c r="X86" i="19"/>
  <c r="J84" i="19"/>
  <c r="I84" i="19"/>
  <c r="H84" i="19"/>
  <c r="R81" i="19"/>
  <c r="Q81" i="19"/>
  <c r="P81" i="19"/>
  <c r="J75" i="19"/>
  <c r="I75" i="19"/>
  <c r="H75" i="19"/>
  <c r="Y53" i="19"/>
  <c r="X53" i="19"/>
  <c r="R47" i="19"/>
  <c r="Q47" i="19"/>
  <c r="P47" i="19"/>
  <c r="Y34" i="19"/>
  <c r="X34" i="19"/>
  <c r="J32" i="19"/>
  <c r="I32" i="19"/>
  <c r="H32" i="19"/>
  <c r="R29" i="19"/>
  <c r="Q29" i="19"/>
  <c r="P29" i="19"/>
  <c r="Y26" i="19"/>
  <c r="X26" i="19"/>
  <c r="J24" i="19"/>
  <c r="I24" i="19"/>
  <c r="H24" i="19"/>
  <c r="G23" i="19"/>
  <c r="Y17" i="19"/>
  <c r="X17" i="19"/>
  <c r="J15" i="19"/>
  <c r="I15" i="19"/>
  <c r="H15" i="19"/>
  <c r="V161" i="19"/>
  <c r="V149" i="19"/>
  <c r="V147" i="19"/>
  <c r="V121" i="19"/>
  <c r="X114" i="19"/>
  <c r="X112" i="19"/>
  <c r="V119" i="19"/>
  <c r="V107" i="19"/>
  <c r="V93" i="19"/>
  <c r="X88" i="19"/>
  <c r="V91" i="19"/>
  <c r="V77" i="19"/>
  <c r="V65" i="19"/>
  <c r="V63" i="19"/>
  <c r="V51" i="19"/>
  <c r="V133" i="19"/>
  <c r="V135" i="19"/>
  <c r="X28" i="19"/>
  <c r="X19" i="19"/>
  <c r="X11" i="19"/>
  <c r="V49" i="19"/>
  <c r="V21" i="19"/>
  <c r="X15" i="19"/>
  <c r="V37" i="19"/>
  <c r="U7" i="19"/>
  <c r="V35" i="19"/>
  <c r="V9" i="19"/>
  <c r="Q152" i="19"/>
  <c r="P152" i="19"/>
  <c r="R152" i="19"/>
  <c r="Q125" i="19"/>
  <c r="P125" i="19"/>
  <c r="O133" i="19"/>
  <c r="R125" i="19"/>
  <c r="Y117" i="19"/>
  <c r="X117" i="19"/>
  <c r="J115" i="19"/>
  <c r="I115" i="19"/>
  <c r="H115" i="19"/>
  <c r="R112" i="19"/>
  <c r="Q112" i="19"/>
  <c r="P112" i="19"/>
  <c r="Y109" i="19"/>
  <c r="X109" i="19"/>
  <c r="R103" i="19"/>
  <c r="Q103" i="19"/>
  <c r="P103" i="19"/>
  <c r="Y100" i="19"/>
  <c r="X100" i="19"/>
  <c r="J98" i="19"/>
  <c r="I98" i="19"/>
  <c r="H98" i="19"/>
  <c r="R95" i="19"/>
  <c r="Q95" i="19"/>
  <c r="P95" i="19"/>
  <c r="J89" i="19"/>
  <c r="I89" i="19"/>
  <c r="H89" i="19"/>
  <c r="R86" i="19"/>
  <c r="Q86" i="19"/>
  <c r="P86" i="19"/>
  <c r="Y83" i="19"/>
  <c r="X83" i="19"/>
  <c r="W91" i="19"/>
  <c r="J81" i="19"/>
  <c r="I81" i="19"/>
  <c r="H81" i="19"/>
  <c r="Y74" i="19"/>
  <c r="X74" i="19"/>
  <c r="J73" i="19"/>
  <c r="I73" i="19"/>
  <c r="H73" i="19"/>
  <c r="Y71" i="19"/>
  <c r="X71" i="19"/>
  <c r="R70" i="19"/>
  <c r="Q70" i="19"/>
  <c r="P70" i="19"/>
  <c r="J69" i="19"/>
  <c r="I69" i="19"/>
  <c r="H69" i="19"/>
  <c r="G77" i="19"/>
  <c r="Y67" i="19"/>
  <c r="X67" i="19"/>
  <c r="R66" i="19"/>
  <c r="Q66" i="19"/>
  <c r="P66" i="19"/>
  <c r="O65" i="19"/>
  <c r="Y62" i="19"/>
  <c r="X62" i="19"/>
  <c r="R61" i="19"/>
  <c r="Q61" i="19"/>
  <c r="P61" i="19"/>
  <c r="J60" i="19"/>
  <c r="I60" i="19"/>
  <c r="H60" i="19"/>
  <c r="Y58" i="19"/>
  <c r="X58" i="19"/>
  <c r="R57" i="19"/>
  <c r="Q57" i="19"/>
  <c r="P57" i="19"/>
  <c r="J56" i="19"/>
  <c r="I56" i="19"/>
  <c r="H56" i="19"/>
  <c r="Y54" i="19"/>
  <c r="X54" i="19"/>
  <c r="Y52" i="19"/>
  <c r="X52" i="19"/>
  <c r="W51" i="19"/>
  <c r="J33" i="19"/>
  <c r="I33" i="19"/>
  <c r="H33" i="19"/>
  <c r="R30" i="19"/>
  <c r="Q30" i="19"/>
  <c r="P30" i="19"/>
  <c r="Y27" i="19"/>
  <c r="X27" i="19"/>
  <c r="W35" i="19"/>
  <c r="J25" i="19"/>
  <c r="I25" i="19"/>
  <c r="H25" i="19"/>
  <c r="Y18" i="19"/>
  <c r="X18" i="19"/>
  <c r="J16" i="19"/>
  <c r="I16" i="19"/>
  <c r="H16" i="19"/>
  <c r="Y10" i="19"/>
  <c r="X10" i="19"/>
  <c r="W9" i="19"/>
  <c r="I139" i="19"/>
  <c r="H139" i="19"/>
  <c r="J139" i="19"/>
  <c r="G147" i="19"/>
  <c r="I156" i="19"/>
  <c r="H156" i="19"/>
  <c r="J156" i="19"/>
  <c r="I125" i="19"/>
  <c r="H125" i="19"/>
  <c r="J125" i="19"/>
  <c r="G133" i="19"/>
  <c r="I129" i="19"/>
  <c r="H129" i="19"/>
  <c r="J129" i="19"/>
  <c r="I140" i="19"/>
  <c r="H140" i="19"/>
  <c r="J140" i="19"/>
  <c r="I157" i="19"/>
  <c r="H157" i="19"/>
  <c r="J157" i="19"/>
  <c r="I141" i="19"/>
  <c r="H141" i="19"/>
  <c r="J141" i="19"/>
  <c r="I150" i="19"/>
  <c r="H150" i="19"/>
  <c r="J150" i="19"/>
  <c r="G149" i="19"/>
  <c r="I158" i="19"/>
  <c r="H158" i="19"/>
  <c r="J158" i="19"/>
  <c r="I122" i="19"/>
  <c r="H122" i="19"/>
  <c r="J122" i="19"/>
  <c r="G121" i="19"/>
  <c r="I126" i="19"/>
  <c r="H126" i="19"/>
  <c r="J126" i="19"/>
  <c r="I130" i="19"/>
  <c r="H130" i="19"/>
  <c r="J130" i="19"/>
  <c r="I142" i="19"/>
  <c r="H142" i="19"/>
  <c r="J142" i="19"/>
  <c r="I151" i="19"/>
  <c r="H151" i="19"/>
  <c r="J151" i="19"/>
  <c r="I159" i="19"/>
  <c r="H159" i="19"/>
  <c r="J159" i="19"/>
  <c r="I143" i="19"/>
  <c r="H143" i="19"/>
  <c r="J143" i="19"/>
  <c r="I152" i="19"/>
  <c r="H152" i="19"/>
  <c r="J152" i="19"/>
  <c r="I160" i="19"/>
  <c r="H160" i="19"/>
  <c r="J160" i="19"/>
  <c r="I123" i="19"/>
  <c r="H123" i="19"/>
  <c r="J123" i="19"/>
  <c r="I127" i="19"/>
  <c r="H127" i="19"/>
  <c r="J127" i="19"/>
  <c r="I131" i="19"/>
  <c r="H131" i="19"/>
  <c r="J131" i="19"/>
  <c r="I138" i="19"/>
  <c r="H138" i="19"/>
  <c r="J138" i="19"/>
  <c r="I144" i="19"/>
  <c r="H144" i="19"/>
  <c r="J144" i="19"/>
  <c r="I153" i="19"/>
  <c r="H153" i="19"/>
  <c r="J153" i="19"/>
  <c r="G161" i="19"/>
  <c r="I137" i="19"/>
  <c r="H137" i="19"/>
  <c r="J137" i="19"/>
  <c r="I145" i="19"/>
  <c r="H145" i="19"/>
  <c r="J145" i="19"/>
  <c r="I154" i="19"/>
  <c r="H154" i="19"/>
  <c r="J154" i="19"/>
  <c r="Q141" i="18"/>
  <c r="X123" i="18"/>
  <c r="I107" i="18"/>
  <c r="H106" i="18"/>
  <c r="X97" i="18"/>
  <c r="Q81" i="18"/>
  <c r="J72" i="18"/>
  <c r="I72" i="18"/>
  <c r="Q46" i="18"/>
  <c r="Q38" i="18"/>
  <c r="I29" i="18"/>
  <c r="R25" i="18"/>
  <c r="Q25" i="18"/>
  <c r="Q24" i="18"/>
  <c r="X19" i="18"/>
  <c r="I16" i="18"/>
  <c r="J15" i="18"/>
  <c r="I15" i="18"/>
  <c r="X10" i="18"/>
  <c r="X18" i="18"/>
  <c r="X27" i="18"/>
  <c r="Y44" i="18"/>
  <c r="X44" i="18"/>
  <c r="X53" i="18"/>
  <c r="X61" i="18"/>
  <c r="X70" i="18"/>
  <c r="Y79" i="18"/>
  <c r="X79" i="18"/>
  <c r="W78" i="18"/>
  <c r="X87" i="18"/>
  <c r="X96" i="18"/>
  <c r="W104" i="18"/>
  <c r="Y113" i="18"/>
  <c r="X113" i="18"/>
  <c r="X122" i="18"/>
  <c r="X130" i="18"/>
  <c r="X139" i="18"/>
  <c r="X9" i="18"/>
  <c r="W8" i="18"/>
  <c r="Y10" i="18" s="1"/>
  <c r="X17" i="18"/>
  <c r="X26" i="18"/>
  <c r="W34" i="18"/>
  <c r="Y43" i="18"/>
  <c r="X43" i="18"/>
  <c r="X52" i="18"/>
  <c r="X60" i="18"/>
  <c r="X69" i="18"/>
  <c r="Y86" i="18"/>
  <c r="X86" i="18"/>
  <c r="X95" i="18"/>
  <c r="X103" i="18"/>
  <c r="X112" i="18"/>
  <c r="Y121" i="18"/>
  <c r="X121" i="18"/>
  <c r="W120" i="18"/>
  <c r="X129" i="18"/>
  <c r="X138" i="18"/>
  <c r="W146" i="18"/>
  <c r="Y16" i="18"/>
  <c r="X16" i="18"/>
  <c r="X25" i="18"/>
  <c r="X33" i="18"/>
  <c r="X42" i="18"/>
  <c r="X51" i="18"/>
  <c r="W50" i="18"/>
  <c r="X59" i="18"/>
  <c r="X68" i="18"/>
  <c r="W76" i="18"/>
  <c r="X85" i="18"/>
  <c r="Y85" i="18"/>
  <c r="X94" i="18"/>
  <c r="X102" i="18"/>
  <c r="X111" i="18"/>
  <c r="Y128" i="18"/>
  <c r="X128" i="18"/>
  <c r="X137" i="18"/>
  <c r="X145" i="18"/>
  <c r="X152" i="18"/>
  <c r="W160" i="18"/>
  <c r="Y41" i="18"/>
  <c r="X41" i="18"/>
  <c r="X58" i="18"/>
  <c r="X67" i="18"/>
  <c r="X75" i="18"/>
  <c r="Y84" i="18"/>
  <c r="X84" i="18"/>
  <c r="W92" i="18"/>
  <c r="X93" i="18"/>
  <c r="X101" i="18"/>
  <c r="Y110" i="18"/>
  <c r="W118" i="18"/>
  <c r="X110" i="18"/>
  <c r="X127" i="18"/>
  <c r="X136" i="18"/>
  <c r="X144" i="18"/>
  <c r="Y117" i="18"/>
  <c r="X117" i="18"/>
  <c r="X126" i="18"/>
  <c r="X135" i="18"/>
  <c r="W134" i="18"/>
  <c r="Y143" i="18"/>
  <c r="X143" i="18"/>
  <c r="X153" i="18"/>
  <c r="X13" i="18"/>
  <c r="X30" i="18"/>
  <c r="X39" i="18"/>
  <c r="Y39" i="18"/>
  <c r="X47" i="18"/>
  <c r="X56" i="18"/>
  <c r="X65" i="18"/>
  <c r="W64" i="18"/>
  <c r="Y65" i="18"/>
  <c r="X73" i="18"/>
  <c r="X82" i="18"/>
  <c r="W90" i="18"/>
  <c r="X99" i="18"/>
  <c r="X108" i="18"/>
  <c r="Y108" i="18"/>
  <c r="X116" i="18"/>
  <c r="X125" i="18"/>
  <c r="X142" i="18"/>
  <c r="X151" i="18"/>
  <c r="Y151" i="18"/>
  <c r="X154" i="18"/>
  <c r="W20" i="18"/>
  <c r="X12" i="18"/>
  <c r="X29" i="18"/>
  <c r="Y38" i="18"/>
  <c r="X38" i="18"/>
  <c r="X46" i="18"/>
  <c r="X55" i="18"/>
  <c r="X72" i="18"/>
  <c r="Y81" i="18"/>
  <c r="X81" i="18"/>
  <c r="X89" i="18"/>
  <c r="Y98" i="18"/>
  <c r="X98" i="18"/>
  <c r="W106" i="18"/>
  <c r="X107" i="18"/>
  <c r="X115" i="18"/>
  <c r="W132" i="18"/>
  <c r="Y124" i="18"/>
  <c r="X124" i="18"/>
  <c r="X141" i="18"/>
  <c r="Y150" i="18"/>
  <c r="X150" i="18"/>
  <c r="X155" i="18"/>
  <c r="Y159" i="18"/>
  <c r="X159" i="18"/>
  <c r="X158" i="18"/>
  <c r="Y158" i="18"/>
  <c r="X157" i="18"/>
  <c r="Y157" i="18"/>
  <c r="H149" i="17"/>
  <c r="J150" i="17"/>
  <c r="I150" i="17"/>
  <c r="J129" i="17"/>
  <c r="I129" i="17"/>
  <c r="J94" i="17"/>
  <c r="H93" i="17"/>
  <c r="I94" i="17"/>
  <c r="J81" i="17"/>
  <c r="I81" i="17"/>
  <c r="J60" i="17"/>
  <c r="I60" i="17"/>
  <c r="J25" i="17"/>
  <c r="I25" i="17"/>
  <c r="J17" i="17"/>
  <c r="I17" i="17"/>
  <c r="J30" i="17"/>
  <c r="I30" i="17"/>
  <c r="J39" i="17"/>
  <c r="I39" i="17"/>
  <c r="J47" i="17"/>
  <c r="I47" i="17"/>
  <c r="J56" i="17"/>
  <c r="I56" i="17"/>
  <c r="J73" i="17"/>
  <c r="I73" i="17"/>
  <c r="K73" i="17"/>
  <c r="J82" i="17"/>
  <c r="I82" i="17"/>
  <c r="J90" i="17"/>
  <c r="I90" i="17"/>
  <c r="J99" i="17"/>
  <c r="I99" i="17"/>
  <c r="J108" i="17"/>
  <c r="I108" i="17"/>
  <c r="H107" i="17"/>
  <c r="J116" i="17"/>
  <c r="I116" i="17"/>
  <c r="K116" i="17"/>
  <c r="J125" i="17"/>
  <c r="I125" i="17"/>
  <c r="H133" i="17"/>
  <c r="J142" i="17"/>
  <c r="I142" i="17"/>
  <c r="J151" i="17"/>
  <c r="I151" i="17"/>
  <c r="J159" i="17"/>
  <c r="I159" i="17"/>
  <c r="I18" i="17"/>
  <c r="J18" i="17"/>
  <c r="I31" i="17"/>
  <c r="J31" i="17"/>
  <c r="I40" i="17"/>
  <c r="J40" i="17"/>
  <c r="I48" i="17"/>
  <c r="K48" i="17"/>
  <c r="J48" i="17"/>
  <c r="I57" i="17"/>
  <c r="J57" i="17"/>
  <c r="I66" i="17"/>
  <c r="H65" i="17"/>
  <c r="J66" i="17"/>
  <c r="I74" i="17"/>
  <c r="J74" i="17"/>
  <c r="I83" i="17"/>
  <c r="H91" i="17"/>
  <c r="J83" i="17"/>
  <c r="I100" i="17"/>
  <c r="J100" i="17"/>
  <c r="I109" i="17"/>
  <c r="J109" i="17"/>
  <c r="I117" i="17"/>
  <c r="J117" i="17"/>
  <c r="I126" i="17"/>
  <c r="J126" i="17"/>
  <c r="I143" i="17"/>
  <c r="J143" i="17"/>
  <c r="I152" i="17"/>
  <c r="K152" i="17"/>
  <c r="J152" i="17"/>
  <c r="I160" i="17"/>
  <c r="J160" i="17"/>
  <c r="H23" i="17"/>
  <c r="J24" i="17"/>
  <c r="I24" i="17"/>
  <c r="I32" i="17"/>
  <c r="J32" i="17"/>
  <c r="H49" i="17"/>
  <c r="J41" i="17"/>
  <c r="I41" i="17"/>
  <c r="K58" i="17"/>
  <c r="J58" i="17"/>
  <c r="I58" i="17"/>
  <c r="J67" i="17"/>
  <c r="I67" i="17"/>
  <c r="J75" i="17"/>
  <c r="I75" i="17"/>
  <c r="J84" i="17"/>
  <c r="I84" i="17"/>
  <c r="I101" i="17"/>
  <c r="J101" i="17"/>
  <c r="J110" i="17"/>
  <c r="I110" i="17"/>
  <c r="J118" i="17"/>
  <c r="I118" i="17"/>
  <c r="J127" i="17"/>
  <c r="I127" i="17"/>
  <c r="K136" i="17"/>
  <c r="H135" i="17"/>
  <c r="J136" i="17"/>
  <c r="I136" i="17"/>
  <c r="J144" i="17"/>
  <c r="I144" i="17"/>
  <c r="H161" i="17"/>
  <c r="J153" i="17"/>
  <c r="I153" i="17"/>
  <c r="I16" i="17"/>
  <c r="J16" i="17"/>
  <c r="I20" i="17"/>
  <c r="J20" i="17"/>
  <c r="I27" i="17"/>
  <c r="H35" i="17"/>
  <c r="J27" i="17"/>
  <c r="I44" i="17"/>
  <c r="J44" i="17"/>
  <c r="I53" i="17"/>
  <c r="J53" i="17"/>
  <c r="I61" i="17"/>
  <c r="J61" i="17"/>
  <c r="I70" i="17"/>
  <c r="J70" i="17"/>
  <c r="I87" i="17"/>
  <c r="J87" i="17"/>
  <c r="I96" i="17"/>
  <c r="J96" i="17"/>
  <c r="I104" i="17"/>
  <c r="K104" i="17"/>
  <c r="J104" i="17"/>
  <c r="I113" i="17"/>
  <c r="J113" i="17"/>
  <c r="I122" i="17"/>
  <c r="H121" i="17"/>
  <c r="J122" i="17"/>
  <c r="I130" i="17"/>
  <c r="J130" i="17"/>
  <c r="I139" i="17"/>
  <c r="H147" i="17"/>
  <c r="J139" i="17"/>
  <c r="I156" i="17"/>
  <c r="J156" i="17"/>
  <c r="J28" i="17"/>
  <c r="I28" i="17"/>
  <c r="J45" i="17"/>
  <c r="I45" i="17"/>
  <c r="J54" i="17"/>
  <c r="I54" i="17"/>
  <c r="J62" i="17"/>
  <c r="I62" i="17"/>
  <c r="J71" i="17"/>
  <c r="I71" i="17"/>
  <c r="H79" i="17"/>
  <c r="J80" i="17"/>
  <c r="I80" i="17"/>
  <c r="J88" i="17"/>
  <c r="I88" i="17"/>
  <c r="H105" i="17"/>
  <c r="J97" i="17"/>
  <c r="I97" i="17"/>
  <c r="J114" i="17"/>
  <c r="I114" i="17"/>
  <c r="K123" i="17"/>
  <c r="J123" i="17"/>
  <c r="I123" i="17"/>
  <c r="J131" i="17"/>
  <c r="I131" i="17"/>
  <c r="J140" i="17"/>
  <c r="I140" i="17"/>
  <c r="J157" i="17"/>
  <c r="I157" i="17"/>
  <c r="H147" i="16"/>
  <c r="K139" i="16"/>
  <c r="J139" i="16"/>
  <c r="I139" i="16"/>
  <c r="K130" i="16"/>
  <c r="J130" i="16"/>
  <c r="I130" i="16"/>
  <c r="H121" i="16"/>
  <c r="K122" i="16"/>
  <c r="J122" i="16"/>
  <c r="I122" i="16"/>
  <c r="K113" i="16"/>
  <c r="J113" i="16"/>
  <c r="I113" i="16"/>
  <c r="K104" i="16"/>
  <c r="J104" i="16"/>
  <c r="I104" i="16"/>
  <c r="K96" i="16"/>
  <c r="J96" i="16"/>
  <c r="I96" i="16"/>
  <c r="K87" i="16"/>
  <c r="J87" i="16"/>
  <c r="I87" i="16"/>
  <c r="K70" i="16"/>
  <c r="J70" i="16"/>
  <c r="I70" i="16"/>
  <c r="K61" i="16"/>
  <c r="J61" i="16"/>
  <c r="I61" i="16"/>
  <c r="K53" i="16"/>
  <c r="J53" i="16"/>
  <c r="I53" i="16"/>
  <c r="K44" i="16"/>
  <c r="J44" i="16"/>
  <c r="I44" i="16"/>
  <c r="H35" i="16"/>
  <c r="K27" i="16"/>
  <c r="J27" i="16"/>
  <c r="I27" i="16"/>
  <c r="K20" i="16"/>
  <c r="J20" i="16"/>
  <c r="I20" i="16"/>
  <c r="K16" i="16"/>
  <c r="J16" i="16"/>
  <c r="I16" i="16"/>
  <c r="K12" i="16"/>
  <c r="J12" i="16"/>
  <c r="I12" i="16"/>
  <c r="E161" i="19"/>
  <c r="E149" i="19"/>
  <c r="E147" i="19"/>
  <c r="E135" i="19"/>
  <c r="E119" i="19"/>
  <c r="E107" i="19"/>
  <c r="E105" i="19"/>
  <c r="E93" i="19"/>
  <c r="E91" i="19"/>
  <c r="E79" i="19"/>
  <c r="E77" i="19"/>
  <c r="E65" i="19"/>
  <c r="E63" i="19"/>
  <c r="E121" i="19"/>
  <c r="D7" i="19"/>
  <c r="E49" i="19"/>
  <c r="E35" i="19"/>
  <c r="E9" i="19"/>
  <c r="E51" i="19"/>
  <c r="E21" i="19"/>
  <c r="E37" i="19"/>
  <c r="E133" i="19"/>
  <c r="E23" i="19"/>
  <c r="Q153" i="18"/>
  <c r="Q150" i="18"/>
  <c r="I141" i="18"/>
  <c r="Y109" i="18"/>
  <c r="X109" i="18"/>
  <c r="Q93" i="18"/>
  <c r="P92" i="18"/>
  <c r="I84" i="18"/>
  <c r="Y74" i="18"/>
  <c r="X74" i="18"/>
  <c r="Q58" i="18"/>
  <c r="Y40" i="18"/>
  <c r="X40" i="18"/>
  <c r="W48" i="18"/>
  <c r="Y32" i="18"/>
  <c r="X32" i="18"/>
  <c r="Y31" i="18"/>
  <c r="X31" i="18"/>
  <c r="J124" i="17"/>
  <c r="I124" i="17"/>
  <c r="J103" i="17"/>
  <c r="I103" i="17"/>
  <c r="K103" i="17"/>
  <c r="J68" i="17"/>
  <c r="I68" i="17"/>
  <c r="J55" i="17"/>
  <c r="I55" i="17"/>
  <c r="H63" i="17"/>
  <c r="J34" i="17"/>
  <c r="I34" i="17"/>
  <c r="I15" i="17"/>
  <c r="J15" i="17"/>
  <c r="I11" i="17"/>
  <c r="J11" i="17"/>
  <c r="I155" i="16"/>
  <c r="K155" i="16"/>
  <c r="J155" i="16"/>
  <c r="I146" i="16"/>
  <c r="K146" i="16"/>
  <c r="J146" i="16"/>
  <c r="I138" i="16"/>
  <c r="K138" i="16"/>
  <c r="J138" i="16"/>
  <c r="I129" i="16"/>
  <c r="K129" i="16"/>
  <c r="J129" i="16"/>
  <c r="I112" i="16"/>
  <c r="K112" i="16"/>
  <c r="J112" i="16"/>
  <c r="I103" i="16"/>
  <c r="K103" i="16"/>
  <c r="J103" i="16"/>
  <c r="I95" i="16"/>
  <c r="K95" i="16"/>
  <c r="J95" i="16"/>
  <c r="I86" i="16"/>
  <c r="K86" i="16"/>
  <c r="J86" i="16"/>
  <c r="I69" i="16"/>
  <c r="H77" i="16"/>
  <c r="K69" i="16"/>
  <c r="J69" i="16"/>
  <c r="I60" i="16"/>
  <c r="K60" i="16"/>
  <c r="J60" i="16"/>
  <c r="I52" i="16"/>
  <c r="K52" i="16"/>
  <c r="J52" i="16"/>
  <c r="H51" i="16"/>
  <c r="I43" i="16"/>
  <c r="K43" i="16"/>
  <c r="J43" i="16"/>
  <c r="I34" i="16"/>
  <c r="K34" i="16"/>
  <c r="J34" i="16"/>
  <c r="I26" i="16"/>
  <c r="K26" i="16"/>
  <c r="J26" i="16"/>
  <c r="U15" i="16"/>
  <c r="W15" i="16"/>
  <c r="V15" i="16"/>
  <c r="U11" i="16"/>
  <c r="W11" i="16"/>
  <c r="V11" i="16"/>
  <c r="Y149" i="18"/>
  <c r="X149" i="18"/>
  <c r="W148" i="18"/>
  <c r="Q101" i="18"/>
  <c r="J93" i="18"/>
  <c r="I93" i="18"/>
  <c r="H92" i="18"/>
  <c r="Y83" i="18"/>
  <c r="X83" i="18"/>
  <c r="Q67" i="18"/>
  <c r="I58" i="18"/>
  <c r="I38" i="18"/>
  <c r="Q33" i="18"/>
  <c r="Q32" i="18"/>
  <c r="Y28" i="18"/>
  <c r="X28" i="18"/>
  <c r="I25" i="18"/>
  <c r="I24" i="18"/>
  <c r="Y15" i="18"/>
  <c r="X15" i="18"/>
  <c r="Y14" i="18"/>
  <c r="X14" i="18"/>
  <c r="I11" i="18"/>
  <c r="I19" i="18"/>
  <c r="I28" i="18"/>
  <c r="I37" i="18"/>
  <c r="H36" i="18"/>
  <c r="I45" i="18"/>
  <c r="I54" i="18"/>
  <c r="H62" i="18"/>
  <c r="I71" i="18"/>
  <c r="I80" i="18"/>
  <c r="I88" i="18"/>
  <c r="I97" i="18"/>
  <c r="I114" i="18"/>
  <c r="I123" i="18"/>
  <c r="I131" i="18"/>
  <c r="I140" i="18"/>
  <c r="I149" i="18"/>
  <c r="H148" i="18"/>
  <c r="I10" i="18"/>
  <c r="I18" i="18"/>
  <c r="I27" i="18"/>
  <c r="J44" i="18"/>
  <c r="I44" i="18"/>
  <c r="I53" i="18"/>
  <c r="I61" i="18"/>
  <c r="I70" i="18"/>
  <c r="J79" i="18"/>
  <c r="I79" i="18"/>
  <c r="H78" i="18"/>
  <c r="I87" i="18"/>
  <c r="I96" i="18"/>
  <c r="H104" i="18"/>
  <c r="J113" i="18"/>
  <c r="I113" i="18"/>
  <c r="I122" i="18"/>
  <c r="I130" i="18"/>
  <c r="I139" i="18"/>
  <c r="J153" i="18"/>
  <c r="I153" i="18"/>
  <c r="I9" i="18"/>
  <c r="H8" i="18"/>
  <c r="J45" i="18" s="1"/>
  <c r="J17" i="18"/>
  <c r="I17" i="18"/>
  <c r="H34" i="18"/>
  <c r="J26" i="18"/>
  <c r="I26" i="18"/>
  <c r="I43" i="18"/>
  <c r="J43" i="18"/>
  <c r="I52" i="18"/>
  <c r="J52" i="18"/>
  <c r="I60" i="18"/>
  <c r="J60" i="18"/>
  <c r="I69" i="18"/>
  <c r="J69" i="18"/>
  <c r="I86" i="18"/>
  <c r="J86" i="18"/>
  <c r="I95" i="18"/>
  <c r="J95" i="18"/>
  <c r="I103" i="18"/>
  <c r="J103" i="18"/>
  <c r="I112" i="18"/>
  <c r="J112" i="18"/>
  <c r="J121" i="18"/>
  <c r="I121" i="18"/>
  <c r="H120" i="18"/>
  <c r="J129" i="18"/>
  <c r="I129" i="18"/>
  <c r="J138" i="18"/>
  <c r="I138" i="18"/>
  <c r="H146" i="18"/>
  <c r="J154" i="18"/>
  <c r="I154" i="18"/>
  <c r="J42" i="18"/>
  <c r="I42" i="18"/>
  <c r="J51" i="18"/>
  <c r="H50" i="18"/>
  <c r="I51" i="18"/>
  <c r="J59" i="18"/>
  <c r="I59" i="18"/>
  <c r="J68" i="18"/>
  <c r="H76" i="18"/>
  <c r="I68" i="18"/>
  <c r="J85" i="18"/>
  <c r="I85" i="18"/>
  <c r="J94" i="18"/>
  <c r="I94" i="18"/>
  <c r="J102" i="18"/>
  <c r="I102" i="18"/>
  <c r="J111" i="18"/>
  <c r="I111" i="18"/>
  <c r="J128" i="18"/>
  <c r="I128" i="18"/>
  <c r="J137" i="18"/>
  <c r="I137" i="18"/>
  <c r="J145" i="18"/>
  <c r="I145" i="18"/>
  <c r="J155" i="18"/>
  <c r="I155" i="18"/>
  <c r="J127" i="18"/>
  <c r="I127" i="18"/>
  <c r="J136" i="18"/>
  <c r="I136" i="18"/>
  <c r="J144" i="18"/>
  <c r="I144" i="18"/>
  <c r="J156" i="18"/>
  <c r="I156" i="18"/>
  <c r="J157" i="18"/>
  <c r="I157" i="18"/>
  <c r="I14" i="18"/>
  <c r="J14" i="18"/>
  <c r="I23" i="18"/>
  <c r="H22" i="18"/>
  <c r="J23" i="18"/>
  <c r="I31" i="18"/>
  <c r="J31" i="18"/>
  <c r="I40" i="18"/>
  <c r="H48" i="18"/>
  <c r="J40" i="18"/>
  <c r="I57" i="18"/>
  <c r="J57" i="18"/>
  <c r="I66" i="18"/>
  <c r="J66" i="18"/>
  <c r="I74" i="18"/>
  <c r="J74" i="18"/>
  <c r="I83" i="18"/>
  <c r="J83" i="18"/>
  <c r="I100" i="18"/>
  <c r="J100" i="18"/>
  <c r="I109" i="18"/>
  <c r="J109" i="18"/>
  <c r="I117" i="18"/>
  <c r="J117" i="18"/>
  <c r="I126" i="18"/>
  <c r="J126" i="18"/>
  <c r="I135" i="18"/>
  <c r="H134" i="18"/>
  <c r="J135" i="18"/>
  <c r="I143" i="18"/>
  <c r="J143" i="18"/>
  <c r="J13" i="18"/>
  <c r="I13" i="18"/>
  <c r="J30" i="18"/>
  <c r="I30" i="18"/>
  <c r="J39" i="18"/>
  <c r="I39" i="18"/>
  <c r="J47" i="18"/>
  <c r="I47" i="18"/>
  <c r="J56" i="18"/>
  <c r="I56" i="18"/>
  <c r="J65" i="18"/>
  <c r="I65" i="18"/>
  <c r="H64" i="18"/>
  <c r="J73" i="18"/>
  <c r="I73" i="18"/>
  <c r="H90" i="18"/>
  <c r="J82" i="18"/>
  <c r="I82" i="18"/>
  <c r="J99" i="18"/>
  <c r="I99" i="18"/>
  <c r="J108" i="18"/>
  <c r="I108" i="18"/>
  <c r="J116" i="18"/>
  <c r="I116" i="18"/>
  <c r="J125" i="18"/>
  <c r="I125" i="18"/>
  <c r="J142" i="18"/>
  <c r="I142" i="18"/>
  <c r="J151" i="18"/>
  <c r="I151" i="18"/>
  <c r="H160" i="18"/>
  <c r="J152" i="18"/>
  <c r="I152" i="18"/>
  <c r="I159" i="18"/>
  <c r="J159" i="18"/>
  <c r="J158" i="18"/>
  <c r="I158" i="18"/>
  <c r="J154" i="17"/>
  <c r="I154" i="17"/>
  <c r="J141" i="17"/>
  <c r="I141" i="17"/>
  <c r="J85" i="17"/>
  <c r="I85" i="17"/>
  <c r="J72" i="17"/>
  <c r="I72" i="17"/>
  <c r="J52" i="17"/>
  <c r="I52" i="17"/>
  <c r="H51" i="17"/>
  <c r="J19" i="17"/>
  <c r="I19" i="17"/>
  <c r="J14" i="17"/>
  <c r="I14" i="17"/>
  <c r="J10" i="17"/>
  <c r="I10" i="17"/>
  <c r="H9" i="17"/>
  <c r="K94" i="17" s="1"/>
  <c r="K153" i="16"/>
  <c r="J153" i="16"/>
  <c r="I153" i="16"/>
  <c r="H161" i="16"/>
  <c r="K144" i="16"/>
  <c r="J144" i="16"/>
  <c r="I144" i="16"/>
  <c r="K136" i="16"/>
  <c r="J136" i="16"/>
  <c r="I136" i="16"/>
  <c r="H135" i="16"/>
  <c r="K127" i="16"/>
  <c r="J127" i="16"/>
  <c r="I127" i="16"/>
  <c r="K118" i="16"/>
  <c r="J118" i="16"/>
  <c r="I118" i="16"/>
  <c r="K110" i="16"/>
  <c r="J110" i="16"/>
  <c r="I110" i="16"/>
  <c r="K101" i="16"/>
  <c r="J101" i="16"/>
  <c r="I101" i="16"/>
  <c r="K84" i="16"/>
  <c r="J84" i="16"/>
  <c r="I84" i="16"/>
  <c r="K75" i="16"/>
  <c r="J75" i="16"/>
  <c r="I75" i="16"/>
  <c r="K67" i="16"/>
  <c r="J67" i="16"/>
  <c r="I67" i="16"/>
  <c r="K58" i="16"/>
  <c r="J58" i="16"/>
  <c r="I58" i="16"/>
  <c r="K41" i="16"/>
  <c r="J41" i="16"/>
  <c r="H49" i="16"/>
  <c r="I41" i="16"/>
  <c r="K32" i="16"/>
  <c r="J32" i="16"/>
  <c r="I32" i="16"/>
  <c r="K24" i="16"/>
  <c r="J24" i="16"/>
  <c r="H23" i="16"/>
  <c r="I24" i="16"/>
  <c r="W18" i="16"/>
  <c r="V18" i="16"/>
  <c r="U18" i="16"/>
  <c r="W14" i="16"/>
  <c r="V14" i="16"/>
  <c r="U14" i="16"/>
  <c r="Q98" i="18"/>
  <c r="Q115" i="18"/>
  <c r="Q110" i="18"/>
  <c r="P118" i="18"/>
  <c r="J101" i="18"/>
  <c r="I101" i="18"/>
  <c r="Q75" i="18"/>
  <c r="Q41" i="18"/>
  <c r="Q29" i="18"/>
  <c r="R16" i="18"/>
  <c r="Q16" i="18"/>
  <c r="Q15" i="18"/>
  <c r="Q11" i="18"/>
  <c r="Q19" i="18"/>
  <c r="R28" i="18"/>
  <c r="Q28" i="18"/>
  <c r="Q37" i="18"/>
  <c r="P36" i="18"/>
  <c r="Q45" i="18"/>
  <c r="R54" i="18"/>
  <c r="Q54" i="18"/>
  <c r="P62" i="18"/>
  <c r="Q71" i="18"/>
  <c r="Q80" i="18"/>
  <c r="Q88" i="18"/>
  <c r="R97" i="18"/>
  <c r="Q97" i="18"/>
  <c r="Q114" i="18"/>
  <c r="Q123" i="18"/>
  <c r="Q131" i="18"/>
  <c r="R140" i="18"/>
  <c r="Q140" i="18"/>
  <c r="Q149" i="18"/>
  <c r="P148" i="18"/>
  <c r="Q154" i="18"/>
  <c r="Q10" i="18"/>
  <c r="R10" i="18"/>
  <c r="Q18" i="18"/>
  <c r="Q27" i="18"/>
  <c r="Q44" i="18"/>
  <c r="R53" i="18"/>
  <c r="Q53" i="18"/>
  <c r="Q61" i="18"/>
  <c r="Q70" i="18"/>
  <c r="Q79" i="18"/>
  <c r="P78" i="18"/>
  <c r="R87" i="18"/>
  <c r="Q87" i="18"/>
  <c r="Q96" i="18"/>
  <c r="P104" i="18"/>
  <c r="Q113" i="18"/>
  <c r="R122" i="18"/>
  <c r="Q122" i="18"/>
  <c r="Q130" i="18"/>
  <c r="Q139" i="18"/>
  <c r="Q155" i="18"/>
  <c r="R157" i="18"/>
  <c r="Q157" i="18"/>
  <c r="Q9" i="18"/>
  <c r="P8" i="18"/>
  <c r="R46" i="18" s="1"/>
  <c r="Q17" i="18"/>
  <c r="P34" i="18"/>
  <c r="R26" i="18"/>
  <c r="Q26" i="18"/>
  <c r="Q43" i="18"/>
  <c r="Q52" i="18"/>
  <c r="Q60" i="18"/>
  <c r="Q69" i="18"/>
  <c r="R69" i="18"/>
  <c r="Q86" i="18"/>
  <c r="Q95" i="18"/>
  <c r="R95" i="18"/>
  <c r="Q103" i="18"/>
  <c r="Q112" i="18"/>
  <c r="R112" i="18"/>
  <c r="Q121" i="18"/>
  <c r="P120" i="18"/>
  <c r="R129" i="18"/>
  <c r="Q129" i="18"/>
  <c r="Q138" i="18"/>
  <c r="P146" i="18"/>
  <c r="Q156" i="18"/>
  <c r="R42" i="18"/>
  <c r="Q42" i="18"/>
  <c r="Q51" i="18"/>
  <c r="P50" i="18"/>
  <c r="R59" i="18"/>
  <c r="Q59" i="18"/>
  <c r="P76" i="18"/>
  <c r="Q68" i="18"/>
  <c r="R85" i="18"/>
  <c r="Q85" i="18"/>
  <c r="R94" i="18"/>
  <c r="Q94" i="18"/>
  <c r="R102" i="18"/>
  <c r="Q102" i="18"/>
  <c r="R111" i="18"/>
  <c r="Q111" i="18"/>
  <c r="R128" i="18"/>
  <c r="Q128" i="18"/>
  <c r="R137" i="18"/>
  <c r="Q137" i="18"/>
  <c r="R145" i="18"/>
  <c r="Q145" i="18"/>
  <c r="R127" i="18"/>
  <c r="Q127" i="18"/>
  <c r="R136" i="18"/>
  <c r="Q136" i="18"/>
  <c r="R144" i="18"/>
  <c r="Q144" i="18"/>
  <c r="Q14" i="18"/>
  <c r="R14" i="18"/>
  <c r="Q23" i="18"/>
  <c r="P22" i="18"/>
  <c r="R23" i="18"/>
  <c r="Q31" i="18"/>
  <c r="R31" i="18"/>
  <c r="Q40" i="18"/>
  <c r="P48" i="18"/>
  <c r="R40" i="18"/>
  <c r="Q57" i="18"/>
  <c r="R57" i="18"/>
  <c r="Q66" i="18"/>
  <c r="R66" i="18"/>
  <c r="Q74" i="18"/>
  <c r="R74" i="18"/>
  <c r="Q83" i="18"/>
  <c r="R83" i="18"/>
  <c r="Q100" i="18"/>
  <c r="R100" i="18"/>
  <c r="Q109" i="18"/>
  <c r="R109" i="18"/>
  <c r="Q117" i="18"/>
  <c r="R117" i="18"/>
  <c r="Q126" i="18"/>
  <c r="R126" i="18"/>
  <c r="Q135" i="18"/>
  <c r="P134" i="18"/>
  <c r="R135" i="18"/>
  <c r="Q143" i="18"/>
  <c r="R143" i="18"/>
  <c r="R13" i="18"/>
  <c r="Q13" i="18"/>
  <c r="R30" i="18"/>
  <c r="Q30" i="18"/>
  <c r="R39" i="18"/>
  <c r="Q39" i="18"/>
  <c r="R47" i="18"/>
  <c r="Q47" i="18"/>
  <c r="R56" i="18"/>
  <c r="Q56" i="18"/>
  <c r="R65" i="18"/>
  <c r="P64" i="18"/>
  <c r="Q65" i="18"/>
  <c r="R73" i="18"/>
  <c r="Q73" i="18"/>
  <c r="P90" i="18"/>
  <c r="R82" i="18"/>
  <c r="Q82" i="18"/>
  <c r="R99" i="18"/>
  <c r="Q99" i="18"/>
  <c r="R108" i="18"/>
  <c r="Q108" i="18"/>
  <c r="R116" i="18"/>
  <c r="Q116" i="18"/>
  <c r="R125" i="18"/>
  <c r="Q125" i="18"/>
  <c r="R142" i="18"/>
  <c r="Q142" i="18"/>
  <c r="R151" i="18"/>
  <c r="Q151" i="18"/>
  <c r="P160" i="18"/>
  <c r="R152" i="18"/>
  <c r="Q152" i="18"/>
  <c r="Q159" i="18"/>
  <c r="R159" i="18"/>
  <c r="R158" i="18"/>
  <c r="Q158" i="18"/>
  <c r="K159" i="16"/>
  <c r="J159" i="16"/>
  <c r="I159" i="16"/>
  <c r="K151" i="16"/>
  <c r="J151" i="16"/>
  <c r="I151" i="16"/>
  <c r="K142" i="16"/>
  <c r="J142" i="16"/>
  <c r="I142" i="16"/>
  <c r="V17" i="16"/>
  <c r="U17" i="16"/>
  <c r="W17" i="16"/>
  <c r="V13" i="16"/>
  <c r="U13" i="16"/>
  <c r="T21" i="16"/>
  <c r="W13" i="16"/>
  <c r="J115" i="18"/>
  <c r="I115" i="18"/>
  <c r="R107" i="18"/>
  <c r="Q107" i="18"/>
  <c r="P106" i="18"/>
  <c r="J98" i="18"/>
  <c r="I98" i="18"/>
  <c r="Y88" i="18"/>
  <c r="X88" i="18"/>
  <c r="R72" i="18"/>
  <c r="Q72" i="18"/>
  <c r="Y54" i="18"/>
  <c r="X54" i="18"/>
  <c r="W62" i="18"/>
  <c r="Y37" i="18"/>
  <c r="X37" i="18"/>
  <c r="W36" i="18"/>
  <c r="J33" i="18"/>
  <c r="I33" i="18"/>
  <c r="J32" i="18"/>
  <c r="I32" i="18"/>
  <c r="K145" i="17"/>
  <c r="J145" i="17"/>
  <c r="I145" i="17"/>
  <c r="K132" i="17"/>
  <c r="J132" i="17"/>
  <c r="I132" i="17"/>
  <c r="J112" i="17"/>
  <c r="I112" i="17"/>
  <c r="K112" i="17"/>
  <c r="K76" i="17"/>
  <c r="J76" i="17"/>
  <c r="I76" i="17"/>
  <c r="K158" i="16"/>
  <c r="J158" i="16"/>
  <c r="I158" i="16"/>
  <c r="K150" i="16"/>
  <c r="J150" i="16"/>
  <c r="I150" i="16"/>
  <c r="H149" i="16"/>
  <c r="K141" i="16"/>
  <c r="J141" i="16"/>
  <c r="I141" i="16"/>
  <c r="K132" i="16"/>
  <c r="J132" i="16"/>
  <c r="I132" i="16"/>
  <c r="K124" i="16"/>
  <c r="J124" i="16"/>
  <c r="I124" i="16"/>
  <c r="K115" i="16"/>
  <c r="J115" i="16"/>
  <c r="I115" i="16"/>
  <c r="K98" i="16"/>
  <c r="J98" i="16"/>
  <c r="I98" i="16"/>
  <c r="K89" i="16"/>
  <c r="J89" i="16"/>
  <c r="I89" i="16"/>
  <c r="K81" i="16"/>
  <c r="J81" i="16"/>
  <c r="I81" i="16"/>
  <c r="K72" i="16"/>
  <c r="J72" i="16"/>
  <c r="I72" i="16"/>
  <c r="K55" i="16"/>
  <c r="J55" i="16"/>
  <c r="I55" i="16"/>
  <c r="H63" i="16"/>
  <c r="K46" i="16"/>
  <c r="J46" i="16"/>
  <c r="I46" i="16"/>
  <c r="K38" i="16"/>
  <c r="J38" i="16"/>
  <c r="I38" i="16"/>
  <c r="H37" i="16"/>
  <c r="J149" i="15"/>
  <c r="I149" i="15"/>
  <c r="M149" i="15"/>
  <c r="L149" i="15"/>
  <c r="K149" i="15"/>
  <c r="J114" i="15"/>
  <c r="I114" i="15"/>
  <c r="M114" i="15"/>
  <c r="L114" i="15"/>
  <c r="K114" i="15"/>
  <c r="L81" i="15"/>
  <c r="J81" i="15"/>
  <c r="I81" i="15"/>
  <c r="M81" i="15"/>
  <c r="K81" i="15"/>
  <c r="L47" i="15"/>
  <c r="K47" i="15"/>
  <c r="I47" i="15"/>
  <c r="M47" i="15"/>
  <c r="J47" i="15"/>
  <c r="J45" i="15"/>
  <c r="I45" i="15"/>
  <c r="M45" i="15"/>
  <c r="L45" i="15"/>
  <c r="K45" i="15"/>
  <c r="M19" i="15"/>
  <c r="L19" i="15"/>
  <c r="J19" i="15"/>
  <c r="K19" i="15"/>
  <c r="I19" i="15"/>
  <c r="M15" i="15"/>
  <c r="L15" i="15"/>
  <c r="J15" i="15"/>
  <c r="K15" i="15"/>
  <c r="I15" i="15"/>
  <c r="M11" i="15"/>
  <c r="L11" i="15"/>
  <c r="J11" i="15"/>
  <c r="K11" i="15"/>
  <c r="I11" i="15"/>
  <c r="K150" i="13"/>
  <c r="J150" i="13"/>
  <c r="I150" i="13"/>
  <c r="K141" i="13"/>
  <c r="J141" i="13"/>
  <c r="I141" i="13"/>
  <c r="H132" i="13"/>
  <c r="K124" i="13"/>
  <c r="J124" i="13"/>
  <c r="I124" i="13"/>
  <c r="K115" i="13"/>
  <c r="J115" i="13"/>
  <c r="I115" i="13"/>
  <c r="K107" i="13"/>
  <c r="J107" i="13"/>
  <c r="I107" i="13"/>
  <c r="K98" i="13"/>
  <c r="J98" i="13"/>
  <c r="I98" i="13"/>
  <c r="K89" i="13"/>
  <c r="J89" i="13"/>
  <c r="I89" i="13"/>
  <c r="K81" i="13"/>
  <c r="J81" i="13"/>
  <c r="I81" i="13"/>
  <c r="K72" i="13"/>
  <c r="J72" i="13"/>
  <c r="I72" i="13"/>
  <c r="K64" i="13"/>
  <c r="J64" i="13"/>
  <c r="I64" i="13"/>
  <c r="K55" i="13"/>
  <c r="J55" i="13"/>
  <c r="I55" i="13"/>
  <c r="K46" i="13"/>
  <c r="J46" i="13"/>
  <c r="I46" i="13"/>
  <c r="K38" i="13"/>
  <c r="J38" i="13"/>
  <c r="I38" i="13"/>
  <c r="K29" i="13"/>
  <c r="J29" i="13"/>
  <c r="I29" i="13"/>
  <c r="T20" i="13"/>
  <c r="W12" i="13"/>
  <c r="V12" i="13"/>
  <c r="U12" i="13"/>
  <c r="W8" i="13"/>
  <c r="V8" i="13"/>
  <c r="U8" i="13"/>
  <c r="V55" i="12"/>
  <c r="T55" i="12"/>
  <c r="S55" i="12"/>
  <c r="V53" i="12"/>
  <c r="T53" i="12"/>
  <c r="S53" i="12"/>
  <c r="V51" i="12"/>
  <c r="T51" i="12"/>
  <c r="S51" i="12"/>
  <c r="V49" i="12"/>
  <c r="T49" i="12"/>
  <c r="S49" i="12"/>
  <c r="V47" i="12"/>
  <c r="T47" i="12"/>
  <c r="S47" i="12"/>
  <c r="V45" i="12"/>
  <c r="T45" i="12"/>
  <c r="S45" i="12"/>
  <c r="V43" i="12"/>
  <c r="T43" i="12"/>
  <c r="S43" i="12"/>
  <c r="V41" i="12"/>
  <c r="T41" i="12"/>
  <c r="S41" i="12"/>
  <c r="V39" i="12"/>
  <c r="T39" i="12"/>
  <c r="S39" i="12"/>
  <c r="V37" i="12"/>
  <c r="T37" i="12"/>
  <c r="S37" i="12"/>
  <c r="V35" i="12"/>
  <c r="T35" i="12"/>
  <c r="S35" i="12"/>
  <c r="V33" i="12"/>
  <c r="T33" i="12"/>
  <c r="S33" i="12"/>
  <c r="V31" i="12"/>
  <c r="T31" i="12"/>
  <c r="S31" i="12"/>
  <c r="V29" i="12"/>
  <c r="T29" i="12"/>
  <c r="S29" i="12"/>
  <c r="V27" i="12"/>
  <c r="T27" i="12"/>
  <c r="S27" i="12"/>
  <c r="V25" i="12"/>
  <c r="T25" i="12"/>
  <c r="S25" i="12"/>
  <c r="V23" i="12"/>
  <c r="T23" i="12"/>
  <c r="S23" i="12"/>
  <c r="V21" i="12"/>
  <c r="T21" i="12"/>
  <c r="S21" i="12"/>
  <c r="V19" i="12"/>
  <c r="T19" i="12"/>
  <c r="S19" i="12"/>
  <c r="V17" i="12"/>
  <c r="T17" i="12"/>
  <c r="S17" i="12"/>
  <c r="V15" i="12"/>
  <c r="T15" i="12"/>
  <c r="S15" i="12"/>
  <c r="L132" i="15"/>
  <c r="K132" i="15"/>
  <c r="J132" i="15"/>
  <c r="I132" i="15"/>
  <c r="M132" i="15"/>
  <c r="L108" i="15"/>
  <c r="K108" i="15"/>
  <c r="I108" i="15"/>
  <c r="J108" i="15"/>
  <c r="M108" i="15"/>
  <c r="L72" i="15"/>
  <c r="J72" i="15"/>
  <c r="I72" i="15"/>
  <c r="K72" i="15"/>
  <c r="M72" i="15"/>
  <c r="L29" i="15"/>
  <c r="I29" i="15"/>
  <c r="J29" i="15"/>
  <c r="M29" i="15"/>
  <c r="K29" i="15"/>
  <c r="S16" i="14"/>
  <c r="T16" i="14"/>
  <c r="I157" i="13"/>
  <c r="K157" i="13"/>
  <c r="J157" i="13"/>
  <c r="I149" i="13"/>
  <c r="K149" i="13"/>
  <c r="J149" i="13"/>
  <c r="I140" i="13"/>
  <c r="K140" i="13"/>
  <c r="J140" i="13"/>
  <c r="I131" i="13"/>
  <c r="K131" i="13"/>
  <c r="J131" i="13"/>
  <c r="I123" i="13"/>
  <c r="K123" i="13"/>
  <c r="J123" i="13"/>
  <c r="I114" i="13"/>
  <c r="K114" i="13"/>
  <c r="J114" i="13"/>
  <c r="I106" i="13"/>
  <c r="K106" i="13"/>
  <c r="J106" i="13"/>
  <c r="I97" i="13"/>
  <c r="K97" i="13"/>
  <c r="J97" i="13"/>
  <c r="I88" i="13"/>
  <c r="K88" i="13"/>
  <c r="J88" i="13"/>
  <c r="I80" i="13"/>
  <c r="K80" i="13"/>
  <c r="J80" i="13"/>
  <c r="I71" i="13"/>
  <c r="K71" i="13"/>
  <c r="J71" i="13"/>
  <c r="I54" i="13"/>
  <c r="H62" i="13"/>
  <c r="K54" i="13"/>
  <c r="J54" i="13"/>
  <c r="I45" i="13"/>
  <c r="K45" i="13"/>
  <c r="J45" i="13"/>
  <c r="I37" i="13"/>
  <c r="K37" i="13"/>
  <c r="J37" i="13"/>
  <c r="I28" i="13"/>
  <c r="K28" i="13"/>
  <c r="J28" i="13"/>
  <c r="I16" i="13"/>
  <c r="K16" i="13"/>
  <c r="J16" i="13"/>
  <c r="I12" i="13"/>
  <c r="H20" i="13"/>
  <c r="K12" i="13"/>
  <c r="J12" i="13"/>
  <c r="I8" i="13"/>
  <c r="K8" i="13"/>
  <c r="J8" i="13"/>
  <c r="S10" i="12"/>
  <c r="V10" i="12"/>
  <c r="T10" i="12"/>
  <c r="S8" i="12"/>
  <c r="V8" i="12"/>
  <c r="T8" i="12"/>
  <c r="S6" i="12"/>
  <c r="V6" i="12"/>
  <c r="T6" i="12"/>
  <c r="J157" i="15"/>
  <c r="I157" i="15"/>
  <c r="M157" i="15"/>
  <c r="L157" i="15"/>
  <c r="K157" i="15"/>
  <c r="J123" i="15"/>
  <c r="I123" i="15"/>
  <c r="M123" i="15"/>
  <c r="L123" i="15"/>
  <c r="K123" i="15"/>
  <c r="L99" i="15"/>
  <c r="K99" i="15"/>
  <c r="I99" i="15"/>
  <c r="M99" i="15"/>
  <c r="J99" i="15"/>
  <c r="J97" i="15"/>
  <c r="I97" i="15"/>
  <c r="M97" i="15"/>
  <c r="L97" i="15"/>
  <c r="H105" i="15"/>
  <c r="K97" i="15"/>
  <c r="J37" i="15"/>
  <c r="I37" i="15"/>
  <c r="L37" i="15"/>
  <c r="M37" i="15"/>
  <c r="K37" i="15"/>
  <c r="X19" i="15"/>
  <c r="W19" i="15"/>
  <c r="Y19" i="15"/>
  <c r="X15" i="15"/>
  <c r="W15" i="15"/>
  <c r="Y15" i="15"/>
  <c r="X11" i="15"/>
  <c r="W11" i="15"/>
  <c r="Y11" i="15"/>
  <c r="Y10" i="15"/>
  <c r="X10" i="15"/>
  <c r="W10" i="15"/>
  <c r="Y12" i="15"/>
  <c r="W12" i="15"/>
  <c r="X12" i="15"/>
  <c r="Y14" i="15"/>
  <c r="X14" i="15"/>
  <c r="W14" i="15"/>
  <c r="Y16" i="15"/>
  <c r="W16" i="15"/>
  <c r="X16" i="15"/>
  <c r="Y18" i="15"/>
  <c r="X18" i="15"/>
  <c r="W18" i="15"/>
  <c r="Y20" i="15"/>
  <c r="W20" i="15"/>
  <c r="X20" i="15"/>
  <c r="M24" i="15"/>
  <c r="K24" i="15"/>
  <c r="L24" i="15"/>
  <c r="J24" i="15"/>
  <c r="I24" i="15"/>
  <c r="M32" i="15"/>
  <c r="K32" i="15"/>
  <c r="I32" i="15"/>
  <c r="L32" i="15"/>
  <c r="J32" i="15"/>
  <c r="M41" i="15"/>
  <c r="K41" i="15"/>
  <c r="H49" i="15"/>
  <c r="L41" i="15"/>
  <c r="J41" i="15"/>
  <c r="I41" i="15"/>
  <c r="M58" i="15"/>
  <c r="K58" i="15"/>
  <c r="I58" i="15"/>
  <c r="L58" i="15"/>
  <c r="J58" i="15"/>
  <c r="M67" i="15"/>
  <c r="K67" i="15"/>
  <c r="I67" i="15"/>
  <c r="L67" i="15"/>
  <c r="J67" i="15"/>
  <c r="M75" i="15"/>
  <c r="K75" i="15"/>
  <c r="I75" i="15"/>
  <c r="L75" i="15"/>
  <c r="J75" i="15"/>
  <c r="M84" i="15"/>
  <c r="K84" i="15"/>
  <c r="I84" i="15"/>
  <c r="L84" i="15"/>
  <c r="J84" i="15"/>
  <c r="M93" i="15"/>
  <c r="K93" i="15"/>
  <c r="I93" i="15"/>
  <c r="L93" i="15"/>
  <c r="J93" i="15"/>
  <c r="M101" i="15"/>
  <c r="K101" i="15"/>
  <c r="I101" i="15"/>
  <c r="L101" i="15"/>
  <c r="J101" i="15"/>
  <c r="M110" i="15"/>
  <c r="K110" i="15"/>
  <c r="J110" i="15"/>
  <c r="I110" i="15"/>
  <c r="L110" i="15"/>
  <c r="M118" i="15"/>
  <c r="K118" i="15"/>
  <c r="J118" i="15"/>
  <c r="I118" i="15"/>
  <c r="L118" i="15"/>
  <c r="M127" i="15"/>
  <c r="K127" i="15"/>
  <c r="J127" i="15"/>
  <c r="I127" i="15"/>
  <c r="L127" i="15"/>
  <c r="M136" i="15"/>
  <c r="K136" i="15"/>
  <c r="J136" i="15"/>
  <c r="I136" i="15"/>
  <c r="L136" i="15"/>
  <c r="M144" i="15"/>
  <c r="K144" i="15"/>
  <c r="J144" i="15"/>
  <c r="I144" i="15"/>
  <c r="L144" i="15"/>
  <c r="M153" i="15"/>
  <c r="K153" i="15"/>
  <c r="J153" i="15"/>
  <c r="I153" i="15"/>
  <c r="H161" i="15"/>
  <c r="L153" i="15"/>
  <c r="M44" i="15"/>
  <c r="L44" i="15"/>
  <c r="J44" i="15"/>
  <c r="K44" i="15"/>
  <c r="I44" i="15"/>
  <c r="M53" i="15"/>
  <c r="L53" i="15"/>
  <c r="J53" i="15"/>
  <c r="K53" i="15"/>
  <c r="I53" i="15"/>
  <c r="M61" i="15"/>
  <c r="L61" i="15"/>
  <c r="J61" i="15"/>
  <c r="K61" i="15"/>
  <c r="I61" i="15"/>
  <c r="M70" i="15"/>
  <c r="L70" i="15"/>
  <c r="J70" i="15"/>
  <c r="K70" i="15"/>
  <c r="I70" i="15"/>
  <c r="M79" i="15"/>
  <c r="L79" i="15"/>
  <c r="J79" i="15"/>
  <c r="I79" i="15"/>
  <c r="K79" i="15"/>
  <c r="M87" i="15"/>
  <c r="L87" i="15"/>
  <c r="J87" i="15"/>
  <c r="K87" i="15"/>
  <c r="I87" i="15"/>
  <c r="M96" i="15"/>
  <c r="L96" i="15"/>
  <c r="J96" i="15"/>
  <c r="K96" i="15"/>
  <c r="I96" i="15"/>
  <c r="M104" i="15"/>
  <c r="L104" i="15"/>
  <c r="J104" i="15"/>
  <c r="K104" i="15"/>
  <c r="I104" i="15"/>
  <c r="M113" i="15"/>
  <c r="L113" i="15"/>
  <c r="J113" i="15"/>
  <c r="I113" i="15"/>
  <c r="K113" i="15"/>
  <c r="M122" i="15"/>
  <c r="L122" i="15"/>
  <c r="J122" i="15"/>
  <c r="I122" i="15"/>
  <c r="K122" i="15"/>
  <c r="M130" i="15"/>
  <c r="L130" i="15"/>
  <c r="J130" i="15"/>
  <c r="I130" i="15"/>
  <c r="K130" i="15"/>
  <c r="M139" i="15"/>
  <c r="L139" i="15"/>
  <c r="J139" i="15"/>
  <c r="I139" i="15"/>
  <c r="H147" i="15"/>
  <c r="K139" i="15"/>
  <c r="M156" i="15"/>
  <c r="L156" i="15"/>
  <c r="J156" i="15"/>
  <c r="I156" i="15"/>
  <c r="K156" i="15"/>
  <c r="L116" i="15"/>
  <c r="K116" i="15"/>
  <c r="I116" i="15"/>
  <c r="M116" i="15"/>
  <c r="J116" i="15"/>
  <c r="L125" i="15"/>
  <c r="K125" i="15"/>
  <c r="I125" i="15"/>
  <c r="H133" i="15"/>
  <c r="M125" i="15"/>
  <c r="J125" i="15"/>
  <c r="L142" i="15"/>
  <c r="K142" i="15"/>
  <c r="I142" i="15"/>
  <c r="J142" i="15"/>
  <c r="M142" i="15"/>
  <c r="L151" i="15"/>
  <c r="K151" i="15"/>
  <c r="I151" i="15"/>
  <c r="M151" i="15"/>
  <c r="J151" i="15"/>
  <c r="L159" i="15"/>
  <c r="K159" i="15"/>
  <c r="I159" i="15"/>
  <c r="M159" i="15"/>
  <c r="J159" i="15"/>
  <c r="K25" i="15"/>
  <c r="J25" i="15"/>
  <c r="M25" i="15"/>
  <c r="L25" i="15"/>
  <c r="I25" i="15"/>
  <c r="K33" i="15"/>
  <c r="J33" i="15"/>
  <c r="M33" i="15"/>
  <c r="L33" i="15"/>
  <c r="I33" i="15"/>
  <c r="K42" i="15"/>
  <c r="J42" i="15"/>
  <c r="M42" i="15"/>
  <c r="L42" i="15"/>
  <c r="I42" i="15"/>
  <c r="K51" i="15"/>
  <c r="J51" i="15"/>
  <c r="M51" i="15"/>
  <c r="L51" i="15"/>
  <c r="I51" i="15"/>
  <c r="K59" i="15"/>
  <c r="J59" i="15"/>
  <c r="M59" i="15"/>
  <c r="L59" i="15"/>
  <c r="I59" i="15"/>
  <c r="K68" i="15"/>
  <c r="J68" i="15"/>
  <c r="M68" i="15"/>
  <c r="L68" i="15"/>
  <c r="I68" i="15"/>
  <c r="K76" i="15"/>
  <c r="J76" i="15"/>
  <c r="M76" i="15"/>
  <c r="I76" i="15"/>
  <c r="L76" i="15"/>
  <c r="K85" i="15"/>
  <c r="J85" i="15"/>
  <c r="M85" i="15"/>
  <c r="L85" i="15"/>
  <c r="I85" i="15"/>
  <c r="K94" i="15"/>
  <c r="J94" i="15"/>
  <c r="M94" i="15"/>
  <c r="L94" i="15"/>
  <c r="I94" i="15"/>
  <c r="K102" i="15"/>
  <c r="J102" i="15"/>
  <c r="M102" i="15"/>
  <c r="L102" i="15"/>
  <c r="I102" i="15"/>
  <c r="K111" i="15"/>
  <c r="J111" i="15"/>
  <c r="H119" i="15"/>
  <c r="M111" i="15"/>
  <c r="I111" i="15"/>
  <c r="L111" i="15"/>
  <c r="K128" i="15"/>
  <c r="J128" i="15"/>
  <c r="M128" i="15"/>
  <c r="L128" i="15"/>
  <c r="I128" i="15"/>
  <c r="K137" i="15"/>
  <c r="J137" i="15"/>
  <c r="M137" i="15"/>
  <c r="L137" i="15"/>
  <c r="I137" i="15"/>
  <c r="K145" i="15"/>
  <c r="J145" i="15"/>
  <c r="M145" i="15"/>
  <c r="I145" i="15"/>
  <c r="L145" i="15"/>
  <c r="K154" i="15"/>
  <c r="J154" i="15"/>
  <c r="M154" i="15"/>
  <c r="L154" i="15"/>
  <c r="I154" i="15"/>
  <c r="I10" i="15"/>
  <c r="K10" i="15"/>
  <c r="L10" i="15"/>
  <c r="J10" i="15"/>
  <c r="M10" i="15"/>
  <c r="I12" i="15"/>
  <c r="K12" i="15"/>
  <c r="M12" i="15"/>
  <c r="L12" i="15"/>
  <c r="J12" i="15"/>
  <c r="I14" i="15"/>
  <c r="K14" i="15"/>
  <c r="L14" i="15"/>
  <c r="J14" i="15"/>
  <c r="M14" i="15"/>
  <c r="I16" i="15"/>
  <c r="K16" i="15"/>
  <c r="M16" i="15"/>
  <c r="L16" i="15"/>
  <c r="J16" i="15"/>
  <c r="I18" i="15"/>
  <c r="K18" i="15"/>
  <c r="L18" i="15"/>
  <c r="J18" i="15"/>
  <c r="M18" i="15"/>
  <c r="I20" i="15"/>
  <c r="K20" i="15"/>
  <c r="M20" i="15"/>
  <c r="L20" i="15"/>
  <c r="J20" i="15"/>
  <c r="I23" i="15"/>
  <c r="K23" i="15"/>
  <c r="L23" i="15"/>
  <c r="J23" i="15"/>
  <c r="M23" i="15"/>
  <c r="I31" i="15"/>
  <c r="K31" i="15"/>
  <c r="M31" i="15"/>
  <c r="L31" i="15"/>
  <c r="J31" i="15"/>
  <c r="I40" i="15"/>
  <c r="K40" i="15"/>
  <c r="L40" i="15"/>
  <c r="J40" i="15"/>
  <c r="M40" i="15"/>
  <c r="I48" i="15"/>
  <c r="L48" i="15"/>
  <c r="K48" i="15"/>
  <c r="M48" i="15"/>
  <c r="J48" i="15"/>
  <c r="I57" i="15"/>
  <c r="L57" i="15"/>
  <c r="K57" i="15"/>
  <c r="M57" i="15"/>
  <c r="J57" i="15"/>
  <c r="I66" i="15"/>
  <c r="L66" i="15"/>
  <c r="K66" i="15"/>
  <c r="M66" i="15"/>
  <c r="J66" i="15"/>
  <c r="I74" i="15"/>
  <c r="L74" i="15"/>
  <c r="K74" i="15"/>
  <c r="J74" i="15"/>
  <c r="M74" i="15"/>
  <c r="I83" i="15"/>
  <c r="H91" i="15"/>
  <c r="L83" i="15"/>
  <c r="K83" i="15"/>
  <c r="M83" i="15"/>
  <c r="J83" i="15"/>
  <c r="I100" i="15"/>
  <c r="L100" i="15"/>
  <c r="K100" i="15"/>
  <c r="M100" i="15"/>
  <c r="J100" i="15"/>
  <c r="I109" i="15"/>
  <c r="M109" i="15"/>
  <c r="L109" i="15"/>
  <c r="K109" i="15"/>
  <c r="J109" i="15"/>
  <c r="I117" i="15"/>
  <c r="M117" i="15"/>
  <c r="L117" i="15"/>
  <c r="K117" i="15"/>
  <c r="J117" i="15"/>
  <c r="I126" i="15"/>
  <c r="M126" i="15"/>
  <c r="L126" i="15"/>
  <c r="K126" i="15"/>
  <c r="J126" i="15"/>
  <c r="I135" i="15"/>
  <c r="M135" i="15"/>
  <c r="L135" i="15"/>
  <c r="K135" i="15"/>
  <c r="J135" i="15"/>
  <c r="I143" i="15"/>
  <c r="M143" i="15"/>
  <c r="L143" i="15"/>
  <c r="K143" i="15"/>
  <c r="J143" i="15"/>
  <c r="I152" i="15"/>
  <c r="M152" i="15"/>
  <c r="L152" i="15"/>
  <c r="K152" i="15"/>
  <c r="J152" i="15"/>
  <c r="I160" i="15"/>
  <c r="M160" i="15"/>
  <c r="L160" i="15"/>
  <c r="K160" i="15"/>
  <c r="J160" i="15"/>
  <c r="M26" i="15"/>
  <c r="J26" i="15"/>
  <c r="K26" i="15"/>
  <c r="I26" i="15"/>
  <c r="L26" i="15"/>
  <c r="M34" i="15"/>
  <c r="J34" i="15"/>
  <c r="L34" i="15"/>
  <c r="K34" i="15"/>
  <c r="I34" i="15"/>
  <c r="M43" i="15"/>
  <c r="J43" i="15"/>
  <c r="K43" i="15"/>
  <c r="I43" i="15"/>
  <c r="L43" i="15"/>
  <c r="M52" i="15"/>
  <c r="K52" i="15"/>
  <c r="J52" i="15"/>
  <c r="L52" i="15"/>
  <c r="I52" i="15"/>
  <c r="M60" i="15"/>
  <c r="K60" i="15"/>
  <c r="J60" i="15"/>
  <c r="L60" i="15"/>
  <c r="I60" i="15"/>
  <c r="H77" i="15"/>
  <c r="M69" i="15"/>
  <c r="K69" i="15"/>
  <c r="J69" i="15"/>
  <c r="L69" i="15"/>
  <c r="I69" i="15"/>
  <c r="M86" i="15"/>
  <c r="K86" i="15"/>
  <c r="J86" i="15"/>
  <c r="L86" i="15"/>
  <c r="I86" i="15"/>
  <c r="M95" i="15"/>
  <c r="K95" i="15"/>
  <c r="J95" i="15"/>
  <c r="L95" i="15"/>
  <c r="I95" i="15"/>
  <c r="M103" i="15"/>
  <c r="K103" i="15"/>
  <c r="J103" i="15"/>
  <c r="L103" i="15"/>
  <c r="I103" i="15"/>
  <c r="M112" i="15"/>
  <c r="L112" i="15"/>
  <c r="K112" i="15"/>
  <c r="J112" i="15"/>
  <c r="I112" i="15"/>
  <c r="M121" i="15"/>
  <c r="L121" i="15"/>
  <c r="K121" i="15"/>
  <c r="J121" i="15"/>
  <c r="I121" i="15"/>
  <c r="M129" i="15"/>
  <c r="L129" i="15"/>
  <c r="K129" i="15"/>
  <c r="J129" i="15"/>
  <c r="I129" i="15"/>
  <c r="M138" i="15"/>
  <c r="L138" i="15"/>
  <c r="K138" i="15"/>
  <c r="J138" i="15"/>
  <c r="I138" i="15"/>
  <c r="M146" i="15"/>
  <c r="L146" i="15"/>
  <c r="K146" i="15"/>
  <c r="J146" i="15"/>
  <c r="I146" i="15"/>
  <c r="M155" i="15"/>
  <c r="L155" i="15"/>
  <c r="K155" i="15"/>
  <c r="J155" i="15"/>
  <c r="I155" i="15"/>
  <c r="T17" i="14"/>
  <c r="S17" i="14"/>
  <c r="J156" i="13"/>
  <c r="I156" i="13"/>
  <c r="K156" i="13"/>
  <c r="J148" i="13"/>
  <c r="I148" i="13"/>
  <c r="K148" i="13"/>
  <c r="J139" i="13"/>
  <c r="I139" i="13"/>
  <c r="K139" i="13"/>
  <c r="J130" i="13"/>
  <c r="I130" i="13"/>
  <c r="K130" i="13"/>
  <c r="J122" i="13"/>
  <c r="I122" i="13"/>
  <c r="K122" i="13"/>
  <c r="J113" i="13"/>
  <c r="I113" i="13"/>
  <c r="K113" i="13"/>
  <c r="J96" i="13"/>
  <c r="I96" i="13"/>
  <c r="H104" i="13"/>
  <c r="K96" i="13"/>
  <c r="J87" i="13"/>
  <c r="I87" i="13"/>
  <c r="K87" i="13"/>
  <c r="J79" i="13"/>
  <c r="I79" i="13"/>
  <c r="K79" i="13"/>
  <c r="J70" i="13"/>
  <c r="I70" i="13"/>
  <c r="K70" i="13"/>
  <c r="J61" i="13"/>
  <c r="I61" i="13"/>
  <c r="K61" i="13"/>
  <c r="J53" i="13"/>
  <c r="I53" i="13"/>
  <c r="K53" i="13"/>
  <c r="J44" i="13"/>
  <c r="I44" i="13"/>
  <c r="K44" i="13"/>
  <c r="J36" i="13"/>
  <c r="I36" i="13"/>
  <c r="K36" i="13"/>
  <c r="J27" i="13"/>
  <c r="I27" i="13"/>
  <c r="K27" i="13"/>
  <c r="V19" i="13"/>
  <c r="U19" i="13"/>
  <c r="W19" i="13"/>
  <c r="V15" i="13"/>
  <c r="U15" i="13"/>
  <c r="W15" i="13"/>
  <c r="V11" i="13"/>
  <c r="U11" i="13"/>
  <c r="W11" i="13"/>
  <c r="T13" i="12"/>
  <c r="S13" i="12"/>
  <c r="V13" i="12"/>
  <c r="L90" i="15"/>
  <c r="K90" i="15"/>
  <c r="I90" i="15"/>
  <c r="M90" i="15"/>
  <c r="J90" i="15"/>
  <c r="J88" i="15"/>
  <c r="I88" i="15"/>
  <c r="M88" i="15"/>
  <c r="L88" i="15"/>
  <c r="K88" i="15"/>
  <c r="L55" i="15"/>
  <c r="J55" i="15"/>
  <c r="I55" i="15"/>
  <c r="M55" i="15"/>
  <c r="H63" i="15"/>
  <c r="K55" i="15"/>
  <c r="K155" i="13"/>
  <c r="J155" i="13"/>
  <c r="I155" i="13"/>
  <c r="K138" i="13"/>
  <c r="J138" i="13"/>
  <c r="I138" i="13"/>
  <c r="H146" i="13"/>
  <c r="K129" i="13"/>
  <c r="J129" i="13"/>
  <c r="I129" i="13"/>
  <c r="K121" i="13"/>
  <c r="J121" i="13"/>
  <c r="I121" i="13"/>
  <c r="K112" i="13"/>
  <c r="J112" i="13"/>
  <c r="I112" i="13"/>
  <c r="J131" i="15"/>
  <c r="I131" i="15"/>
  <c r="M131" i="15"/>
  <c r="L131" i="15"/>
  <c r="K131" i="15"/>
  <c r="L82" i="15"/>
  <c r="K82" i="15"/>
  <c r="I82" i="15"/>
  <c r="M82" i="15"/>
  <c r="J82" i="15"/>
  <c r="J80" i="15"/>
  <c r="I80" i="15"/>
  <c r="M80" i="15"/>
  <c r="L80" i="15"/>
  <c r="K80" i="15"/>
  <c r="L46" i="15"/>
  <c r="J46" i="15"/>
  <c r="I46" i="15"/>
  <c r="M46" i="15"/>
  <c r="K46" i="15"/>
  <c r="M27" i="15"/>
  <c r="L27" i="15"/>
  <c r="J27" i="15"/>
  <c r="H35" i="15"/>
  <c r="K27" i="15"/>
  <c r="I27" i="15"/>
  <c r="M17" i="15"/>
  <c r="L17" i="15"/>
  <c r="J17" i="15"/>
  <c r="K17" i="15"/>
  <c r="I17" i="15"/>
  <c r="M13" i="15"/>
  <c r="L13" i="15"/>
  <c r="J13" i="15"/>
  <c r="K13" i="15"/>
  <c r="I13" i="15"/>
  <c r="H21" i="15"/>
  <c r="M9" i="15"/>
  <c r="L9" i="15"/>
  <c r="J9" i="15"/>
  <c r="K9" i="15"/>
  <c r="I9" i="15"/>
  <c r="T19" i="14"/>
  <c r="S19" i="14"/>
  <c r="T11" i="14"/>
  <c r="S11" i="14"/>
  <c r="K154" i="13"/>
  <c r="J154" i="13"/>
  <c r="I154" i="13"/>
  <c r="K145" i="13"/>
  <c r="J145" i="13"/>
  <c r="I145" i="13"/>
  <c r="K137" i="13"/>
  <c r="J137" i="13"/>
  <c r="I137" i="13"/>
  <c r="K128" i="13"/>
  <c r="J128" i="13"/>
  <c r="I128" i="13"/>
  <c r="K120" i="13"/>
  <c r="J120" i="13"/>
  <c r="I120" i="13"/>
  <c r="K111" i="13"/>
  <c r="J111" i="13"/>
  <c r="I111" i="13"/>
  <c r="K102" i="13"/>
  <c r="J102" i="13"/>
  <c r="I102" i="13"/>
  <c r="K94" i="13"/>
  <c r="J94" i="13"/>
  <c r="I94" i="13"/>
  <c r="K85" i="13"/>
  <c r="J85" i="13"/>
  <c r="I85" i="13"/>
  <c r="K68" i="13"/>
  <c r="J68" i="13"/>
  <c r="I68" i="13"/>
  <c r="H76" i="13"/>
  <c r="K59" i="13"/>
  <c r="J59" i="13"/>
  <c r="I59" i="13"/>
  <c r="K51" i="13"/>
  <c r="J51" i="13"/>
  <c r="I51" i="13"/>
  <c r="K42" i="13"/>
  <c r="J42" i="13"/>
  <c r="I42" i="13"/>
  <c r="K33" i="13"/>
  <c r="J33" i="13"/>
  <c r="I33" i="13"/>
  <c r="K25" i="13"/>
  <c r="J25" i="13"/>
  <c r="I25" i="13"/>
  <c r="W18" i="13"/>
  <c r="V18" i="13"/>
  <c r="U18" i="13"/>
  <c r="W14" i="13"/>
  <c r="V14" i="13"/>
  <c r="U14" i="13"/>
  <c r="W10" i="13"/>
  <c r="V10" i="13"/>
  <c r="U10" i="13"/>
  <c r="V56" i="12"/>
  <c r="T56" i="12"/>
  <c r="S56" i="12"/>
  <c r="V54" i="12"/>
  <c r="T54" i="12"/>
  <c r="S54" i="12"/>
  <c r="V52" i="12"/>
  <c r="T52" i="12"/>
  <c r="S52" i="12"/>
  <c r="V50" i="12"/>
  <c r="T50" i="12"/>
  <c r="S50" i="12"/>
  <c r="V48" i="12"/>
  <c r="T48" i="12"/>
  <c r="S48" i="12"/>
  <c r="V46" i="12"/>
  <c r="T46" i="12"/>
  <c r="S46" i="12"/>
  <c r="V44" i="12"/>
  <c r="T44" i="12"/>
  <c r="S44" i="12"/>
  <c r="V42" i="12"/>
  <c r="T42" i="12"/>
  <c r="S42" i="12"/>
  <c r="V40" i="12"/>
  <c r="T40" i="12"/>
  <c r="S40" i="12"/>
  <c r="V38" i="12"/>
  <c r="T38" i="12"/>
  <c r="S38" i="12"/>
  <c r="V36" i="12"/>
  <c r="T36" i="12"/>
  <c r="S36" i="12"/>
  <c r="V34" i="12"/>
  <c r="T34" i="12"/>
  <c r="S34" i="12"/>
  <c r="V32" i="12"/>
  <c r="T32" i="12"/>
  <c r="S32" i="12"/>
  <c r="V30" i="12"/>
  <c r="T30" i="12"/>
  <c r="S30" i="12"/>
  <c r="V28" i="12"/>
  <c r="T28" i="12"/>
  <c r="S28" i="12"/>
  <c r="V26" i="12"/>
  <c r="T26" i="12"/>
  <c r="S26" i="12"/>
  <c r="V24" i="12"/>
  <c r="T24" i="12"/>
  <c r="S24" i="12"/>
  <c r="V22" i="12"/>
  <c r="T22" i="12"/>
  <c r="S22" i="12"/>
  <c r="V20" i="12"/>
  <c r="T20" i="12"/>
  <c r="S20" i="12"/>
  <c r="V18" i="12"/>
  <c r="T18" i="12"/>
  <c r="S18" i="12"/>
  <c r="V16" i="12"/>
  <c r="T16" i="12"/>
  <c r="S16" i="12"/>
  <c r="V11" i="12"/>
  <c r="T11" i="12"/>
  <c r="S11" i="12"/>
  <c r="L150" i="15"/>
  <c r="K150" i="15"/>
  <c r="J150" i="15"/>
  <c r="I150" i="15"/>
  <c r="M150" i="15"/>
  <c r="L115" i="15"/>
  <c r="K115" i="15"/>
  <c r="J115" i="15"/>
  <c r="I115" i="15"/>
  <c r="M115" i="15"/>
  <c r="L107" i="15"/>
  <c r="J107" i="15"/>
  <c r="I107" i="15"/>
  <c r="M107" i="15"/>
  <c r="K107" i="15"/>
  <c r="L73" i="15"/>
  <c r="K73" i="15"/>
  <c r="I73" i="15"/>
  <c r="M73" i="15"/>
  <c r="J73" i="15"/>
  <c r="J71" i="15"/>
  <c r="I71" i="15"/>
  <c r="M71" i="15"/>
  <c r="L71" i="15"/>
  <c r="K71" i="15"/>
  <c r="L38" i="15"/>
  <c r="I38" i="15"/>
  <c r="M38" i="15"/>
  <c r="K38" i="15"/>
  <c r="J38" i="15"/>
  <c r="T20" i="14"/>
  <c r="S20" i="14"/>
  <c r="T12" i="14"/>
  <c r="S12" i="14"/>
  <c r="K153" i="13"/>
  <c r="J153" i="13"/>
  <c r="I153" i="13"/>
  <c r="K144" i="13"/>
  <c r="J144" i="13"/>
  <c r="I144" i="13"/>
  <c r="K136" i="13"/>
  <c r="J136" i="13"/>
  <c r="I136" i="13"/>
  <c r="K127" i="13"/>
  <c r="J127" i="13"/>
  <c r="I127" i="13"/>
  <c r="K110" i="13"/>
  <c r="J110" i="13"/>
  <c r="I110" i="13"/>
  <c r="H118" i="13"/>
  <c r="K101" i="13"/>
  <c r="J101" i="13"/>
  <c r="I101" i="13"/>
  <c r="K93" i="13"/>
  <c r="J93" i="13"/>
  <c r="I93" i="13"/>
  <c r="K84" i="13"/>
  <c r="J84" i="13"/>
  <c r="I84" i="13"/>
  <c r="K75" i="13"/>
  <c r="J75" i="13"/>
  <c r="I75" i="13"/>
  <c r="K67" i="13"/>
  <c r="J67" i="13"/>
  <c r="I67" i="13"/>
  <c r="K58" i="13"/>
  <c r="J58" i="13"/>
  <c r="I58" i="13"/>
  <c r="K50" i="13"/>
  <c r="J50" i="13"/>
  <c r="I50" i="13"/>
  <c r="K41" i="13"/>
  <c r="J41" i="13"/>
  <c r="I41" i="13"/>
  <c r="K32" i="13"/>
  <c r="J32" i="13"/>
  <c r="I32" i="13"/>
  <c r="K24" i="13"/>
  <c r="J24" i="13"/>
  <c r="I24" i="13"/>
  <c r="K18" i="13"/>
  <c r="J18" i="13"/>
  <c r="I18" i="13"/>
  <c r="K14" i="13"/>
  <c r="J14" i="13"/>
  <c r="I14" i="13"/>
  <c r="K10" i="13"/>
  <c r="J10" i="13"/>
  <c r="I10" i="13"/>
  <c r="V14" i="12"/>
  <c r="S14" i="12"/>
  <c r="T14" i="12"/>
  <c r="V9" i="12"/>
  <c r="S9" i="12"/>
  <c r="T9" i="12"/>
  <c r="V7" i="12"/>
  <c r="S7" i="12"/>
  <c r="T7" i="12"/>
  <c r="J140" i="15"/>
  <c r="I140" i="15"/>
  <c r="M140" i="15"/>
  <c r="L140" i="15"/>
  <c r="K140" i="15"/>
  <c r="L98" i="15"/>
  <c r="J98" i="15"/>
  <c r="I98" i="15"/>
  <c r="M98" i="15"/>
  <c r="K98" i="15"/>
  <c r="L65" i="15"/>
  <c r="K65" i="15"/>
  <c r="I65" i="15"/>
  <c r="M65" i="15"/>
  <c r="J65" i="15"/>
  <c r="J62" i="15"/>
  <c r="I62" i="15"/>
  <c r="M62" i="15"/>
  <c r="L62" i="15"/>
  <c r="K62" i="15"/>
  <c r="J28" i="15"/>
  <c r="I28" i="15"/>
  <c r="L28" i="15"/>
  <c r="M28" i="15"/>
  <c r="K28" i="15"/>
  <c r="X13" i="15"/>
  <c r="W13" i="15"/>
  <c r="Y13" i="15"/>
  <c r="V21" i="15"/>
  <c r="X9" i="15"/>
  <c r="W9" i="15"/>
  <c r="Y9" i="15"/>
  <c r="T21" i="14"/>
  <c r="S21" i="14"/>
  <c r="T13" i="14"/>
  <c r="S13" i="14"/>
  <c r="K152" i="13"/>
  <c r="J152" i="13"/>
  <c r="I152" i="13"/>
  <c r="H160" i="13"/>
  <c r="K143" i="13"/>
  <c r="J143" i="13"/>
  <c r="I143" i="13"/>
  <c r="K135" i="13"/>
  <c r="J135" i="13"/>
  <c r="I135" i="13"/>
  <c r="K126" i="13"/>
  <c r="J126" i="13"/>
  <c r="I126" i="13"/>
  <c r="K117" i="13"/>
  <c r="J117" i="13"/>
  <c r="I117" i="13"/>
  <c r="K109" i="13"/>
  <c r="J109" i="13"/>
  <c r="I109" i="13"/>
  <c r="K100" i="13"/>
  <c r="J100" i="13"/>
  <c r="I100" i="13"/>
  <c r="K92" i="13"/>
  <c r="J92" i="13"/>
  <c r="I92" i="13"/>
  <c r="K83" i="13"/>
  <c r="J83" i="13"/>
  <c r="I83" i="13"/>
  <c r="K74" i="13"/>
  <c r="J74" i="13"/>
  <c r="I74" i="13"/>
  <c r="K66" i="13"/>
  <c r="J66" i="13"/>
  <c r="I66" i="13"/>
  <c r="K57" i="13"/>
  <c r="J57" i="13"/>
  <c r="I57" i="13"/>
  <c r="K40" i="13"/>
  <c r="J40" i="13"/>
  <c r="I40" i="13"/>
  <c r="H48" i="13"/>
  <c r="K31" i="13"/>
  <c r="J31" i="13"/>
  <c r="I31" i="13"/>
  <c r="K23" i="13"/>
  <c r="J23" i="13"/>
  <c r="I23" i="13"/>
  <c r="W17" i="13"/>
  <c r="V17" i="13"/>
  <c r="U17" i="13"/>
  <c r="W13" i="13"/>
  <c r="V13" i="13"/>
  <c r="U13" i="13"/>
  <c r="W9" i="13"/>
  <c r="V9" i="13"/>
  <c r="U9" i="13"/>
  <c r="S38" i="6"/>
  <c r="R38" i="6"/>
  <c r="Q38" i="6"/>
  <c r="K38" i="6"/>
  <c r="J38" i="6"/>
  <c r="I38" i="6"/>
  <c r="S30" i="6"/>
  <c r="R30" i="6"/>
  <c r="Q30" i="6"/>
  <c r="K30" i="6"/>
  <c r="J30" i="6"/>
  <c r="I30" i="6"/>
  <c r="S22" i="6"/>
  <c r="R22" i="6"/>
  <c r="Q22" i="6"/>
  <c r="K22" i="6"/>
  <c r="J22" i="6"/>
  <c r="I22" i="6"/>
  <c r="S15" i="6"/>
  <c r="R15" i="6"/>
  <c r="Q15" i="6"/>
  <c r="K15" i="6"/>
  <c r="J15" i="6"/>
  <c r="I15" i="6"/>
  <c r="S7" i="6"/>
  <c r="R7" i="6"/>
  <c r="Q7" i="6"/>
  <c r="K7" i="6"/>
  <c r="J7" i="6"/>
  <c r="I7" i="6"/>
  <c r="M39" i="5"/>
  <c r="L39" i="5"/>
  <c r="K39" i="5"/>
  <c r="J39" i="5"/>
  <c r="I39" i="5"/>
  <c r="W37" i="5"/>
  <c r="V37" i="5"/>
  <c r="U37" i="5"/>
  <c r="T37" i="5"/>
  <c r="S37" i="5"/>
  <c r="M31" i="5"/>
  <c r="L31" i="5"/>
  <c r="K31" i="5"/>
  <c r="J31" i="5"/>
  <c r="I31" i="5"/>
  <c r="W29" i="5"/>
  <c r="V29" i="5"/>
  <c r="U29" i="5"/>
  <c r="T29" i="5"/>
  <c r="S29" i="5"/>
  <c r="L23" i="5"/>
  <c r="K23" i="5"/>
  <c r="J23" i="5"/>
  <c r="M23" i="5"/>
  <c r="I23" i="5"/>
  <c r="V21" i="5"/>
  <c r="U21" i="5"/>
  <c r="T21" i="5"/>
  <c r="W21" i="5"/>
  <c r="S21" i="5"/>
  <c r="L12" i="5"/>
  <c r="K12" i="5"/>
  <c r="J12" i="5"/>
  <c r="M12" i="5"/>
  <c r="I12" i="5"/>
  <c r="V10" i="5"/>
  <c r="U10" i="5"/>
  <c r="T10" i="5"/>
  <c r="S10" i="5"/>
  <c r="W10" i="5"/>
  <c r="K217" i="3"/>
  <c r="L217" i="3"/>
  <c r="J217" i="3"/>
  <c r="K216" i="3"/>
  <c r="L216" i="3"/>
  <c r="J216" i="3"/>
  <c r="K215" i="3"/>
  <c r="L215" i="3"/>
  <c r="J215" i="3"/>
  <c r="K214" i="3"/>
  <c r="J214" i="3"/>
  <c r="L214" i="3"/>
  <c r="K213" i="3"/>
  <c r="L213" i="3"/>
  <c r="J213" i="3"/>
  <c r="K212" i="3"/>
  <c r="J212" i="3"/>
  <c r="L212" i="3"/>
  <c r="K211" i="3"/>
  <c r="L211" i="3"/>
  <c r="J211" i="3"/>
  <c r="K210" i="3"/>
  <c r="L210" i="3"/>
  <c r="J210" i="3"/>
  <c r="K209" i="3"/>
  <c r="L209" i="3"/>
  <c r="J209" i="3"/>
  <c r="K208" i="3"/>
  <c r="L208" i="3"/>
  <c r="J208" i="3"/>
  <c r="E122" i="3"/>
  <c r="E121" i="3"/>
  <c r="E120" i="3"/>
  <c r="E119" i="3"/>
  <c r="E118" i="3"/>
  <c r="E117" i="3"/>
  <c r="E116" i="3"/>
  <c r="E115" i="3"/>
  <c r="E114" i="3"/>
  <c r="E113" i="3"/>
  <c r="K8" i="12"/>
  <c r="J8" i="12"/>
  <c r="H55" i="12"/>
  <c r="I8" i="12"/>
  <c r="L8" i="12"/>
  <c r="Q45" i="6"/>
  <c r="S45" i="6"/>
  <c r="R45" i="6"/>
  <c r="I45" i="6"/>
  <c r="K45" i="6"/>
  <c r="J45" i="6"/>
  <c r="Q37" i="6"/>
  <c r="S37" i="6"/>
  <c r="R37" i="6"/>
  <c r="I37" i="6"/>
  <c r="K37" i="6"/>
  <c r="J37" i="6"/>
  <c r="Q29" i="6"/>
  <c r="S29" i="6"/>
  <c r="R29" i="6"/>
  <c r="I29" i="6"/>
  <c r="K29" i="6"/>
  <c r="J29" i="6"/>
  <c r="Q21" i="6"/>
  <c r="S21" i="6"/>
  <c r="R21" i="6"/>
  <c r="I21" i="6"/>
  <c r="K21" i="6"/>
  <c r="J21" i="6"/>
  <c r="Q14" i="6"/>
  <c r="S14" i="6"/>
  <c r="R14" i="6"/>
  <c r="I14" i="6"/>
  <c r="K14" i="6"/>
  <c r="J14" i="6"/>
  <c r="I50" i="5"/>
  <c r="M50" i="5"/>
  <c r="L50" i="5"/>
  <c r="K50" i="5"/>
  <c r="J50" i="5"/>
  <c r="S48" i="5"/>
  <c r="W48" i="5"/>
  <c r="V48" i="5"/>
  <c r="U48" i="5"/>
  <c r="T48" i="5"/>
  <c r="I42" i="5"/>
  <c r="M42" i="5"/>
  <c r="L42" i="5"/>
  <c r="K42" i="5"/>
  <c r="J42" i="5"/>
  <c r="S40" i="5"/>
  <c r="W40" i="5"/>
  <c r="V40" i="5"/>
  <c r="U40" i="5"/>
  <c r="T40" i="5"/>
  <c r="I34" i="5"/>
  <c r="M34" i="5"/>
  <c r="L34" i="5"/>
  <c r="K34" i="5"/>
  <c r="J34" i="5"/>
  <c r="S32" i="5"/>
  <c r="W32" i="5"/>
  <c r="V32" i="5"/>
  <c r="U32" i="5"/>
  <c r="T32" i="5"/>
  <c r="I26" i="5"/>
  <c r="M26" i="5"/>
  <c r="L26" i="5"/>
  <c r="K26" i="5"/>
  <c r="J26" i="5"/>
  <c r="K14" i="12"/>
  <c r="J14" i="12"/>
  <c r="I14" i="12"/>
  <c r="L14" i="12"/>
  <c r="R52" i="6"/>
  <c r="Q52" i="6"/>
  <c r="S52" i="6"/>
  <c r="J52" i="6"/>
  <c r="I52" i="6"/>
  <c r="K52" i="6"/>
  <c r="R44" i="6"/>
  <c r="Q44" i="6"/>
  <c r="S44" i="6"/>
  <c r="J44" i="6"/>
  <c r="I44" i="6"/>
  <c r="K44" i="6"/>
  <c r="R36" i="6"/>
  <c r="Q36" i="6"/>
  <c r="S36" i="6"/>
  <c r="J36" i="6"/>
  <c r="I36" i="6"/>
  <c r="K36" i="6"/>
  <c r="R28" i="6"/>
  <c r="Q28" i="6"/>
  <c r="S28" i="6"/>
  <c r="J28" i="6"/>
  <c r="I28" i="6"/>
  <c r="K28" i="6"/>
  <c r="R20" i="6"/>
  <c r="Q20" i="6"/>
  <c r="S20" i="6"/>
  <c r="J20" i="6"/>
  <c r="I20" i="6"/>
  <c r="K20" i="6"/>
  <c r="R13" i="6"/>
  <c r="Q13" i="6"/>
  <c r="S13" i="6"/>
  <c r="J13" i="6"/>
  <c r="I13" i="6"/>
  <c r="K13" i="6"/>
  <c r="T51" i="5"/>
  <c r="S51" i="5"/>
  <c r="W51" i="5"/>
  <c r="V51" i="5"/>
  <c r="U51" i="5"/>
  <c r="J45" i="5"/>
  <c r="I45" i="5"/>
  <c r="M45" i="5"/>
  <c r="L45" i="5"/>
  <c r="K45" i="5"/>
  <c r="T43" i="5"/>
  <c r="S43" i="5"/>
  <c r="W43" i="5"/>
  <c r="V43" i="5"/>
  <c r="U43" i="5"/>
  <c r="J37" i="5"/>
  <c r="I37" i="5"/>
  <c r="M37" i="5"/>
  <c r="L37" i="5"/>
  <c r="K37" i="5"/>
  <c r="T35" i="5"/>
  <c r="S35" i="5"/>
  <c r="W35" i="5"/>
  <c r="V35" i="5"/>
  <c r="U35" i="5"/>
  <c r="J29" i="5"/>
  <c r="I29" i="5"/>
  <c r="M29" i="5"/>
  <c r="L29" i="5"/>
  <c r="K29" i="5"/>
  <c r="T27" i="5"/>
  <c r="S27" i="5"/>
  <c r="W27" i="5"/>
  <c r="V27" i="5"/>
  <c r="U27" i="5"/>
  <c r="J21" i="5"/>
  <c r="I21" i="5"/>
  <c r="M21" i="5"/>
  <c r="L21" i="5"/>
  <c r="K21" i="5"/>
  <c r="T19" i="5"/>
  <c r="S19" i="5"/>
  <c r="W19" i="5"/>
  <c r="V19" i="5"/>
  <c r="U19" i="5"/>
  <c r="T16" i="5"/>
  <c r="S16" i="5"/>
  <c r="W16" i="5"/>
  <c r="V16" i="5"/>
  <c r="U16" i="5"/>
  <c r="J10" i="5"/>
  <c r="I10" i="5"/>
  <c r="M10" i="5"/>
  <c r="L10" i="5"/>
  <c r="K10" i="5"/>
  <c r="T8" i="5"/>
  <c r="S8" i="5"/>
  <c r="W8" i="5"/>
  <c r="V8" i="5"/>
  <c r="U8" i="5"/>
  <c r="K185" i="3"/>
  <c r="I196" i="3"/>
  <c r="J185" i="3"/>
  <c r="L185" i="3"/>
  <c r="K184" i="3"/>
  <c r="L184" i="3"/>
  <c r="J184" i="3"/>
  <c r="I195" i="3"/>
  <c r="K183" i="3"/>
  <c r="I194" i="3"/>
  <c r="J183" i="3"/>
  <c r="L183" i="3"/>
  <c r="K182" i="3"/>
  <c r="L182" i="3"/>
  <c r="I193" i="3"/>
  <c r="J182" i="3"/>
  <c r="I192" i="3"/>
  <c r="K181" i="3"/>
  <c r="J181" i="3"/>
  <c r="L181" i="3"/>
  <c r="K180" i="3"/>
  <c r="I191" i="3"/>
  <c r="L180" i="3"/>
  <c r="J180" i="3"/>
  <c r="K179" i="3"/>
  <c r="I190" i="3"/>
  <c r="J179" i="3"/>
  <c r="L179" i="3"/>
  <c r="K178" i="3"/>
  <c r="I189" i="3"/>
  <c r="L178" i="3"/>
  <c r="J178" i="3"/>
  <c r="K177" i="3"/>
  <c r="I188" i="3"/>
  <c r="J177" i="3"/>
  <c r="L177" i="3"/>
  <c r="K176" i="3"/>
  <c r="I187" i="3"/>
  <c r="L176" i="3"/>
  <c r="J176" i="3"/>
  <c r="K175" i="3"/>
  <c r="I186" i="3"/>
  <c r="J175" i="3"/>
  <c r="L175" i="3"/>
  <c r="K174" i="3"/>
  <c r="L174" i="3"/>
  <c r="J174" i="3"/>
  <c r="K173" i="3"/>
  <c r="J173" i="3"/>
  <c r="L173" i="3"/>
  <c r="K172" i="3"/>
  <c r="L172" i="3"/>
  <c r="J172" i="3"/>
  <c r="K171" i="3"/>
  <c r="J171" i="3"/>
  <c r="L171" i="3"/>
  <c r="K170" i="3"/>
  <c r="L170" i="3"/>
  <c r="J170" i="3"/>
  <c r="K169" i="3"/>
  <c r="J169" i="3"/>
  <c r="L169" i="3"/>
  <c r="K168" i="3"/>
  <c r="L168" i="3"/>
  <c r="J168" i="3"/>
  <c r="K167" i="3"/>
  <c r="J167" i="3"/>
  <c r="L167" i="3"/>
  <c r="K166" i="3"/>
  <c r="L166" i="3"/>
  <c r="J166" i="3"/>
  <c r="K165" i="3"/>
  <c r="J165" i="3"/>
  <c r="L165" i="3"/>
  <c r="K164" i="3"/>
  <c r="L164" i="3"/>
  <c r="J164" i="3"/>
  <c r="K163" i="3"/>
  <c r="J163" i="3"/>
  <c r="L163" i="3"/>
  <c r="K162" i="3"/>
  <c r="L162" i="3"/>
  <c r="J162" i="3"/>
  <c r="K161" i="3"/>
  <c r="J161" i="3"/>
  <c r="L161" i="3"/>
  <c r="K160" i="3"/>
  <c r="L160" i="3"/>
  <c r="J160" i="3"/>
  <c r="K159" i="3"/>
  <c r="J159" i="3"/>
  <c r="L159" i="3"/>
  <c r="K158" i="3"/>
  <c r="L158" i="3"/>
  <c r="J158" i="3"/>
  <c r="K157" i="3"/>
  <c r="J157" i="3"/>
  <c r="L157" i="3"/>
  <c r="K156" i="3"/>
  <c r="L156" i="3"/>
  <c r="J156" i="3"/>
  <c r="K155" i="3"/>
  <c r="J155" i="3"/>
  <c r="L155" i="3"/>
  <c r="K154" i="3"/>
  <c r="L154" i="3"/>
  <c r="J154" i="3"/>
  <c r="K153" i="3"/>
  <c r="J153" i="3"/>
  <c r="L153" i="3"/>
  <c r="K144" i="3"/>
  <c r="J144" i="3"/>
  <c r="L144" i="3"/>
  <c r="K143" i="3"/>
  <c r="L143" i="3"/>
  <c r="J143" i="3"/>
  <c r="K142" i="3"/>
  <c r="J142" i="3"/>
  <c r="L142" i="3"/>
  <c r="K141" i="3"/>
  <c r="L141" i="3"/>
  <c r="J141" i="3"/>
  <c r="K140" i="3"/>
  <c r="L140" i="3"/>
  <c r="J140" i="3"/>
  <c r="K139" i="3"/>
  <c r="L139" i="3"/>
  <c r="J139" i="3"/>
  <c r="K138" i="3"/>
  <c r="L138" i="3"/>
  <c r="J138" i="3"/>
  <c r="K137" i="3"/>
  <c r="L137" i="3"/>
  <c r="J137" i="3"/>
  <c r="K136" i="3"/>
  <c r="L136" i="3"/>
  <c r="J136" i="3"/>
  <c r="K135" i="3"/>
  <c r="L135" i="3"/>
  <c r="J135" i="3"/>
  <c r="K67" i="2"/>
  <c r="J67" i="2"/>
  <c r="K66" i="2"/>
  <c r="I69" i="2"/>
  <c r="J66" i="2"/>
  <c r="L66" i="2"/>
  <c r="K65" i="2"/>
  <c r="L65" i="2"/>
  <c r="J65" i="2"/>
  <c r="I68" i="2"/>
  <c r="K64" i="2"/>
  <c r="J64" i="2"/>
  <c r="L64" i="2"/>
  <c r="K63" i="2"/>
  <c r="L63" i="2"/>
  <c r="J63" i="2"/>
  <c r="K62" i="2"/>
  <c r="L62" i="2"/>
  <c r="J62" i="2"/>
  <c r="K61" i="2"/>
  <c r="J61" i="2"/>
  <c r="L61" i="2"/>
  <c r="K60" i="2"/>
  <c r="L60" i="2"/>
  <c r="J60" i="2"/>
  <c r="K59" i="2"/>
  <c r="L59" i="2"/>
  <c r="J59" i="2"/>
  <c r="V19" i="17"/>
  <c r="U19" i="17"/>
  <c r="V12" i="17"/>
  <c r="U12" i="17"/>
  <c r="T21" i="17"/>
  <c r="V13" i="17"/>
  <c r="U13" i="17"/>
  <c r="V15" i="17"/>
  <c r="U15" i="17"/>
  <c r="V10" i="17"/>
  <c r="U10" i="17"/>
  <c r="T9" i="17"/>
  <c r="W12" i="17" s="1"/>
  <c r="V14" i="17"/>
  <c r="U14" i="17"/>
  <c r="V11" i="17"/>
  <c r="U11" i="17"/>
  <c r="V17" i="17"/>
  <c r="U17" i="17"/>
  <c r="W17" i="17"/>
  <c r="V18" i="17"/>
  <c r="U18" i="17"/>
  <c r="V16" i="17"/>
  <c r="U16" i="17"/>
  <c r="V20" i="17"/>
  <c r="U20" i="17"/>
  <c r="S51" i="6"/>
  <c r="R51" i="6"/>
  <c r="Q51" i="6"/>
  <c r="K51" i="6"/>
  <c r="J51" i="6"/>
  <c r="I51" i="6"/>
  <c r="S19" i="6"/>
  <c r="R19" i="6"/>
  <c r="Q19" i="6"/>
  <c r="K19" i="6"/>
  <c r="J19" i="6"/>
  <c r="I19" i="6"/>
  <c r="K9" i="12"/>
  <c r="J9" i="12"/>
  <c r="H56" i="12"/>
  <c r="I9" i="12"/>
  <c r="L9" i="12"/>
  <c r="S50" i="6"/>
  <c r="R50" i="6"/>
  <c r="Q50" i="6"/>
  <c r="K50" i="6"/>
  <c r="J50" i="6"/>
  <c r="I50" i="6"/>
  <c r="S42" i="6"/>
  <c r="R42" i="6"/>
  <c r="Q42" i="6"/>
  <c r="K42" i="6"/>
  <c r="J42" i="6"/>
  <c r="I42" i="6"/>
  <c r="S34" i="6"/>
  <c r="R34" i="6"/>
  <c r="Q34" i="6"/>
  <c r="K34" i="6"/>
  <c r="J34" i="6"/>
  <c r="I34" i="6"/>
  <c r="S26" i="6"/>
  <c r="R26" i="6"/>
  <c r="Q26" i="6"/>
  <c r="K26" i="6"/>
  <c r="J26" i="6"/>
  <c r="I26" i="6"/>
  <c r="S18" i="6"/>
  <c r="R18" i="6"/>
  <c r="Q18" i="6"/>
  <c r="K18" i="6"/>
  <c r="J18" i="6"/>
  <c r="I18" i="6"/>
  <c r="S11" i="6"/>
  <c r="R11" i="6"/>
  <c r="Q11" i="6"/>
  <c r="K11" i="6"/>
  <c r="J11" i="6"/>
  <c r="I11" i="6"/>
  <c r="L51" i="5"/>
  <c r="K51" i="5"/>
  <c r="J51" i="5"/>
  <c r="I51" i="5"/>
  <c r="M51" i="5"/>
  <c r="V49" i="5"/>
  <c r="U49" i="5"/>
  <c r="T49" i="5"/>
  <c r="S49" i="5"/>
  <c r="W49" i="5"/>
  <c r="L43" i="5"/>
  <c r="K43" i="5"/>
  <c r="J43" i="5"/>
  <c r="I43" i="5"/>
  <c r="M43" i="5"/>
  <c r="V41" i="5"/>
  <c r="U41" i="5"/>
  <c r="T41" i="5"/>
  <c r="S41" i="5"/>
  <c r="W41" i="5"/>
  <c r="L35" i="5"/>
  <c r="K35" i="5"/>
  <c r="J35" i="5"/>
  <c r="I35" i="5"/>
  <c r="M35" i="5"/>
  <c r="V33" i="5"/>
  <c r="U33" i="5"/>
  <c r="T33" i="5"/>
  <c r="S33" i="5"/>
  <c r="W33" i="5"/>
  <c r="L27" i="5"/>
  <c r="K27" i="5"/>
  <c r="J27" i="5"/>
  <c r="I27" i="5"/>
  <c r="M27" i="5"/>
  <c r="V25" i="5"/>
  <c r="U25" i="5"/>
  <c r="T25" i="5"/>
  <c r="W25" i="5"/>
  <c r="S25" i="5"/>
  <c r="L19" i="5"/>
  <c r="K19" i="5"/>
  <c r="J19" i="5"/>
  <c r="M19" i="5"/>
  <c r="I19" i="5"/>
  <c r="V17" i="5"/>
  <c r="U17" i="5"/>
  <c r="T17" i="5"/>
  <c r="W17" i="5"/>
  <c r="S17" i="5"/>
  <c r="L16" i="5"/>
  <c r="K16" i="5"/>
  <c r="J16" i="5"/>
  <c r="M16" i="5"/>
  <c r="I16" i="5"/>
  <c r="V14" i="5"/>
  <c r="U14" i="5"/>
  <c r="T14" i="5"/>
  <c r="W14" i="5"/>
  <c r="S14" i="5"/>
  <c r="L8" i="5"/>
  <c r="K8" i="5"/>
  <c r="J8" i="5"/>
  <c r="M8" i="5"/>
  <c r="I8" i="5"/>
  <c r="G196" i="3"/>
  <c r="G195" i="3"/>
  <c r="G194" i="3"/>
  <c r="G193" i="3"/>
  <c r="G192" i="3"/>
  <c r="G191" i="3"/>
  <c r="G190" i="3"/>
  <c r="G189" i="3"/>
  <c r="G188" i="3"/>
  <c r="G187" i="3"/>
  <c r="G186" i="3"/>
  <c r="K112" i="3"/>
  <c r="I123" i="3"/>
  <c r="L112" i="3"/>
  <c r="J112" i="3"/>
  <c r="K111" i="3"/>
  <c r="J111" i="3"/>
  <c r="I122" i="3"/>
  <c r="L111" i="3"/>
  <c r="K110" i="3"/>
  <c r="I121" i="3"/>
  <c r="L110" i="3"/>
  <c r="J110" i="3"/>
  <c r="K109" i="3"/>
  <c r="I120" i="3"/>
  <c r="J109" i="3"/>
  <c r="L109" i="3"/>
  <c r="I119" i="3"/>
  <c r="K108" i="3"/>
  <c r="L108" i="3"/>
  <c r="J108" i="3"/>
  <c r="K107" i="3"/>
  <c r="J107" i="3"/>
  <c r="L107" i="3"/>
  <c r="I118" i="3"/>
  <c r="I117" i="3"/>
  <c r="K106" i="3"/>
  <c r="L106" i="3"/>
  <c r="J106" i="3"/>
  <c r="K105" i="3"/>
  <c r="J105" i="3"/>
  <c r="I116" i="3"/>
  <c r="L105" i="3"/>
  <c r="K104" i="3"/>
  <c r="I115" i="3"/>
  <c r="L104" i="3"/>
  <c r="J104" i="3"/>
  <c r="K103" i="3"/>
  <c r="J103" i="3"/>
  <c r="I114" i="3"/>
  <c r="L103" i="3"/>
  <c r="K102" i="3"/>
  <c r="I113" i="3"/>
  <c r="L102" i="3"/>
  <c r="J102" i="3"/>
  <c r="K101" i="3"/>
  <c r="J101" i="3"/>
  <c r="L101" i="3"/>
  <c r="K100" i="3"/>
  <c r="L100" i="3"/>
  <c r="J100" i="3"/>
  <c r="K99" i="3"/>
  <c r="J99" i="3"/>
  <c r="L99" i="3"/>
  <c r="K98" i="3"/>
  <c r="L98" i="3"/>
  <c r="J98" i="3"/>
  <c r="K97" i="3"/>
  <c r="J97" i="3"/>
  <c r="L97" i="3"/>
  <c r="K96" i="3"/>
  <c r="L96" i="3"/>
  <c r="J96" i="3"/>
  <c r="K95" i="3"/>
  <c r="J95" i="3"/>
  <c r="L95" i="3"/>
  <c r="K94" i="3"/>
  <c r="L94" i="3"/>
  <c r="J94" i="3"/>
  <c r="K93" i="3"/>
  <c r="J93" i="3"/>
  <c r="L93" i="3"/>
  <c r="K92" i="3"/>
  <c r="L92" i="3"/>
  <c r="J92" i="3"/>
  <c r="K91" i="3"/>
  <c r="J91" i="3"/>
  <c r="L91" i="3"/>
  <c r="K90" i="3"/>
  <c r="L90" i="3"/>
  <c r="J90" i="3"/>
  <c r="K89" i="3"/>
  <c r="J89" i="3"/>
  <c r="L89" i="3"/>
  <c r="K88" i="3"/>
  <c r="L88" i="3"/>
  <c r="J88" i="3"/>
  <c r="K87" i="3"/>
  <c r="J87" i="3"/>
  <c r="L87" i="3"/>
  <c r="K86" i="3"/>
  <c r="L86" i="3"/>
  <c r="J86" i="3"/>
  <c r="K85" i="3"/>
  <c r="J85" i="3"/>
  <c r="L85" i="3"/>
  <c r="K84" i="3"/>
  <c r="L84" i="3"/>
  <c r="J84" i="3"/>
  <c r="K83" i="3"/>
  <c r="J83" i="3"/>
  <c r="L83" i="3"/>
  <c r="K82" i="3"/>
  <c r="L82" i="3"/>
  <c r="J82" i="3"/>
  <c r="K81" i="3"/>
  <c r="J81" i="3"/>
  <c r="L81" i="3"/>
  <c r="K80" i="3"/>
  <c r="L80" i="3"/>
  <c r="J80" i="3"/>
  <c r="G69" i="2"/>
  <c r="G68" i="2"/>
  <c r="L11" i="12"/>
  <c r="J11" i="12"/>
  <c r="I11" i="12"/>
  <c r="K11" i="12"/>
  <c r="L16" i="12"/>
  <c r="J16" i="12"/>
  <c r="I16" i="12"/>
  <c r="K16" i="12"/>
  <c r="L18" i="12"/>
  <c r="J18" i="12"/>
  <c r="I18" i="12"/>
  <c r="K18" i="12"/>
  <c r="L20" i="12"/>
  <c r="J20" i="12"/>
  <c r="I20" i="12"/>
  <c r="K20" i="12"/>
  <c r="L22" i="12"/>
  <c r="J22" i="12"/>
  <c r="I22" i="12"/>
  <c r="K22" i="12"/>
  <c r="L24" i="12"/>
  <c r="J24" i="12"/>
  <c r="I24" i="12"/>
  <c r="K24" i="12"/>
  <c r="L26" i="12"/>
  <c r="J26" i="12"/>
  <c r="I26" i="12"/>
  <c r="K26" i="12"/>
  <c r="L28" i="12"/>
  <c r="J28" i="12"/>
  <c r="I28" i="12"/>
  <c r="K28" i="12"/>
  <c r="L30" i="12"/>
  <c r="J30" i="12"/>
  <c r="I30" i="12"/>
  <c r="K30" i="12"/>
  <c r="L32" i="12"/>
  <c r="J32" i="12"/>
  <c r="I32" i="12"/>
  <c r="K32" i="12"/>
  <c r="L34" i="12"/>
  <c r="J34" i="12"/>
  <c r="I34" i="12"/>
  <c r="K34" i="12"/>
  <c r="L36" i="12"/>
  <c r="J36" i="12"/>
  <c r="I36" i="12"/>
  <c r="K36" i="12"/>
  <c r="L38" i="12"/>
  <c r="J38" i="12"/>
  <c r="I38" i="12"/>
  <c r="K38" i="12"/>
  <c r="L40" i="12"/>
  <c r="J40" i="12"/>
  <c r="I40" i="12"/>
  <c r="K40" i="12"/>
  <c r="L42" i="12"/>
  <c r="J42" i="12"/>
  <c r="I42" i="12"/>
  <c r="K42" i="12"/>
  <c r="L44" i="12"/>
  <c r="J44" i="12"/>
  <c r="I44" i="12"/>
  <c r="K44" i="12"/>
  <c r="L46" i="12"/>
  <c r="J46" i="12"/>
  <c r="I46" i="12"/>
  <c r="K46" i="12"/>
  <c r="L48" i="12"/>
  <c r="K48" i="12"/>
  <c r="J48" i="12"/>
  <c r="I48" i="12"/>
  <c r="L50" i="12"/>
  <c r="K50" i="12"/>
  <c r="J50" i="12"/>
  <c r="I50" i="12"/>
  <c r="L52" i="12"/>
  <c r="K52" i="12"/>
  <c r="J52" i="12"/>
  <c r="I52" i="12"/>
  <c r="L13" i="12"/>
  <c r="K13" i="12"/>
  <c r="J13" i="12"/>
  <c r="I13" i="12"/>
  <c r="J15" i="12"/>
  <c r="I15" i="12"/>
  <c r="L15" i="12"/>
  <c r="K15" i="12"/>
  <c r="J17" i="12"/>
  <c r="I17" i="12"/>
  <c r="L17" i="12"/>
  <c r="K17" i="12"/>
  <c r="J19" i="12"/>
  <c r="I19" i="12"/>
  <c r="L19" i="12"/>
  <c r="K19" i="12"/>
  <c r="J21" i="12"/>
  <c r="I21" i="12"/>
  <c r="L21" i="12"/>
  <c r="K21" i="12"/>
  <c r="J23" i="12"/>
  <c r="I23" i="12"/>
  <c r="L23" i="12"/>
  <c r="K23" i="12"/>
  <c r="J25" i="12"/>
  <c r="I25" i="12"/>
  <c r="L25" i="12"/>
  <c r="K25" i="12"/>
  <c r="J27" i="12"/>
  <c r="I27" i="12"/>
  <c r="L27" i="12"/>
  <c r="K27" i="12"/>
  <c r="J29" i="12"/>
  <c r="I29" i="12"/>
  <c r="L29" i="12"/>
  <c r="K29" i="12"/>
  <c r="J31" i="12"/>
  <c r="I31" i="12"/>
  <c r="L31" i="12"/>
  <c r="K31" i="12"/>
  <c r="J33" i="12"/>
  <c r="I33" i="12"/>
  <c r="L33" i="12"/>
  <c r="K33" i="12"/>
  <c r="J35" i="12"/>
  <c r="I35" i="12"/>
  <c r="L35" i="12"/>
  <c r="K35" i="12"/>
  <c r="J37" i="12"/>
  <c r="I37" i="12"/>
  <c r="L37" i="12"/>
  <c r="K37" i="12"/>
  <c r="J39" i="12"/>
  <c r="I39" i="12"/>
  <c r="L39" i="12"/>
  <c r="K39" i="12"/>
  <c r="J41" i="12"/>
  <c r="I41" i="12"/>
  <c r="L41" i="12"/>
  <c r="K41" i="12"/>
  <c r="J43" i="12"/>
  <c r="I43" i="12"/>
  <c r="L43" i="12"/>
  <c r="K43" i="12"/>
  <c r="J45" i="12"/>
  <c r="I45" i="12"/>
  <c r="L45" i="12"/>
  <c r="K45" i="12"/>
  <c r="J47" i="12"/>
  <c r="I47" i="12"/>
  <c r="L47" i="12"/>
  <c r="K47" i="12"/>
  <c r="J49" i="12"/>
  <c r="I49" i="12"/>
  <c r="L49" i="12"/>
  <c r="K49" i="12"/>
  <c r="J51" i="12"/>
  <c r="I51" i="12"/>
  <c r="L51" i="12"/>
  <c r="K51" i="12"/>
  <c r="I12" i="12"/>
  <c r="L12" i="12"/>
  <c r="K12" i="12"/>
  <c r="J12" i="12"/>
  <c r="S49" i="6"/>
  <c r="R49" i="6"/>
  <c r="Q49" i="6"/>
  <c r="K49" i="6"/>
  <c r="J49" i="6"/>
  <c r="I49" i="6"/>
  <c r="S41" i="6"/>
  <c r="R41" i="6"/>
  <c r="Q41" i="6"/>
  <c r="K41" i="6"/>
  <c r="J41" i="6"/>
  <c r="I41" i="6"/>
  <c r="S33" i="6"/>
  <c r="R33" i="6"/>
  <c r="Q33" i="6"/>
  <c r="K33" i="6"/>
  <c r="J33" i="6"/>
  <c r="I33" i="6"/>
  <c r="S25" i="6"/>
  <c r="R25" i="6"/>
  <c r="Q25" i="6"/>
  <c r="K25" i="6"/>
  <c r="J25" i="6"/>
  <c r="I25" i="6"/>
  <c r="S17" i="6"/>
  <c r="R17" i="6"/>
  <c r="Q17" i="6"/>
  <c r="K17" i="6"/>
  <c r="J17" i="6"/>
  <c r="I17" i="6"/>
  <c r="S48" i="6"/>
  <c r="R48" i="6"/>
  <c r="Q48" i="6"/>
  <c r="K48" i="6"/>
  <c r="J48" i="6"/>
  <c r="I48" i="6"/>
  <c r="S40" i="6"/>
  <c r="R40" i="6"/>
  <c r="Q40" i="6"/>
  <c r="K40" i="6"/>
  <c r="J40" i="6"/>
  <c r="I40" i="6"/>
  <c r="S32" i="6"/>
  <c r="R32" i="6"/>
  <c r="Q32" i="6"/>
  <c r="K32" i="6"/>
  <c r="J32" i="6"/>
  <c r="I32" i="6"/>
  <c r="S24" i="6"/>
  <c r="R24" i="6"/>
  <c r="Q24" i="6"/>
  <c r="K24" i="6"/>
  <c r="J24" i="6"/>
  <c r="I24" i="6"/>
  <c r="S9" i="6"/>
  <c r="R9" i="6"/>
  <c r="Q9" i="6"/>
  <c r="K9" i="6"/>
  <c r="J9" i="6"/>
  <c r="I9" i="6"/>
  <c r="M49" i="5"/>
  <c r="L49" i="5"/>
  <c r="K49" i="5"/>
  <c r="J49" i="5"/>
  <c r="I49" i="5"/>
  <c r="W47" i="5"/>
  <c r="V47" i="5"/>
  <c r="U47" i="5"/>
  <c r="T47" i="5"/>
  <c r="S47" i="5"/>
  <c r="M41" i="5"/>
  <c r="L41" i="5"/>
  <c r="K41" i="5"/>
  <c r="J41" i="5"/>
  <c r="I41" i="5"/>
  <c r="W39" i="5"/>
  <c r="V39" i="5"/>
  <c r="U39" i="5"/>
  <c r="T39" i="5"/>
  <c r="S39" i="5"/>
  <c r="M33" i="5"/>
  <c r="L33" i="5"/>
  <c r="K33" i="5"/>
  <c r="J33" i="5"/>
  <c r="I33" i="5"/>
  <c r="W31" i="5"/>
  <c r="V31" i="5"/>
  <c r="U31" i="5"/>
  <c r="T31" i="5"/>
  <c r="S31" i="5"/>
  <c r="M25" i="5"/>
  <c r="L25" i="5"/>
  <c r="J25" i="5"/>
  <c r="I25" i="5"/>
  <c r="K25" i="5"/>
  <c r="M17" i="5"/>
  <c r="L17" i="5"/>
  <c r="J17" i="5"/>
  <c r="I17" i="5"/>
  <c r="K17" i="5"/>
  <c r="M14" i="5"/>
  <c r="L14" i="5"/>
  <c r="J14" i="5"/>
  <c r="I14" i="5"/>
  <c r="K14" i="5"/>
  <c r="E196" i="3"/>
  <c r="E195" i="3"/>
  <c r="E194" i="3"/>
  <c r="E193" i="3"/>
  <c r="E192" i="3"/>
  <c r="E191" i="3"/>
  <c r="E190" i="3"/>
  <c r="E189" i="3"/>
  <c r="E188" i="3"/>
  <c r="E187" i="3"/>
  <c r="E186" i="3"/>
  <c r="G123" i="3"/>
  <c r="G122" i="3"/>
  <c r="G121" i="3"/>
  <c r="G120" i="3"/>
  <c r="G119" i="3"/>
  <c r="G118" i="3"/>
  <c r="G117" i="3"/>
  <c r="G116" i="3"/>
  <c r="G115" i="3"/>
  <c r="G114" i="3"/>
  <c r="G113" i="3"/>
  <c r="J59" i="3"/>
  <c r="K59" i="3"/>
  <c r="K48" i="3"/>
  <c r="J48" i="3"/>
  <c r="K39" i="3"/>
  <c r="J39" i="3"/>
  <c r="L39" i="3"/>
  <c r="K31" i="3"/>
  <c r="L31" i="3"/>
  <c r="J31" i="3"/>
  <c r="K23" i="3"/>
  <c r="L23" i="3"/>
  <c r="J23" i="3"/>
  <c r="K15" i="3"/>
  <c r="J15" i="3"/>
  <c r="L15" i="3"/>
  <c r="K7" i="3"/>
  <c r="L7" i="3"/>
  <c r="J7" i="3"/>
  <c r="F69" i="2"/>
  <c r="L49" i="2"/>
  <c r="J49" i="2"/>
  <c r="K49" i="2"/>
  <c r="H43" i="2"/>
  <c r="L35" i="2"/>
  <c r="J35" i="2"/>
  <c r="K35" i="2"/>
  <c r="L22" i="2"/>
  <c r="K22" i="2"/>
  <c r="J22" i="2"/>
  <c r="J20" i="2"/>
  <c r="K20" i="2"/>
  <c r="H196" i="3"/>
  <c r="H194" i="3"/>
  <c r="H192" i="3"/>
  <c r="H190" i="3"/>
  <c r="H188" i="3"/>
  <c r="H186" i="3"/>
  <c r="H122" i="3"/>
  <c r="H120" i="3"/>
  <c r="H118" i="3"/>
  <c r="H116" i="3"/>
  <c r="H114" i="3"/>
  <c r="J57" i="3"/>
  <c r="K57" i="3"/>
  <c r="J55" i="3"/>
  <c r="K55" i="3"/>
  <c r="K34" i="3"/>
  <c r="J34" i="3"/>
  <c r="L34" i="3"/>
  <c r="K26" i="3"/>
  <c r="J26" i="3"/>
  <c r="L26" i="3"/>
  <c r="K18" i="3"/>
  <c r="J18" i="3"/>
  <c r="L18" i="3"/>
  <c r="K10" i="3"/>
  <c r="J10" i="3"/>
  <c r="L10" i="3"/>
  <c r="E69" i="2"/>
  <c r="L38" i="2"/>
  <c r="J38" i="2"/>
  <c r="K38" i="2"/>
  <c r="F42" i="2"/>
  <c r="F43" i="2"/>
  <c r="L33" i="2"/>
  <c r="J33" i="2"/>
  <c r="K33" i="2"/>
  <c r="J41" i="2"/>
  <c r="K41" i="2"/>
  <c r="J51" i="3"/>
  <c r="K51" i="3"/>
  <c r="K40" i="3"/>
  <c r="J40" i="3"/>
  <c r="K32" i="3"/>
  <c r="L32" i="3"/>
  <c r="J32" i="3"/>
  <c r="K24" i="3"/>
  <c r="L24" i="3"/>
  <c r="J24" i="3"/>
  <c r="K16" i="3"/>
  <c r="L16" i="3"/>
  <c r="J16" i="3"/>
  <c r="K8" i="3"/>
  <c r="L8" i="3"/>
  <c r="J8" i="3"/>
  <c r="L50" i="2"/>
  <c r="J50" i="2"/>
  <c r="K50" i="2"/>
  <c r="L36" i="2"/>
  <c r="J36" i="2"/>
  <c r="K36" i="2"/>
  <c r="L23" i="2"/>
  <c r="K23" i="2"/>
  <c r="J23" i="2"/>
  <c r="K49" i="3"/>
  <c r="J49" i="3"/>
  <c r="J47" i="3"/>
  <c r="K47" i="3"/>
  <c r="K35" i="3"/>
  <c r="L35" i="3"/>
  <c r="J35" i="3"/>
  <c r="K27" i="3"/>
  <c r="L27" i="3"/>
  <c r="J27" i="3"/>
  <c r="K19" i="3"/>
  <c r="L19" i="3"/>
  <c r="J19" i="3"/>
  <c r="K11" i="3"/>
  <c r="L11" i="3"/>
  <c r="J11" i="3"/>
  <c r="H68" i="2"/>
  <c r="L39" i="2"/>
  <c r="J39" i="2"/>
  <c r="K39" i="2"/>
  <c r="I42" i="2"/>
  <c r="K21" i="2"/>
  <c r="J21" i="2"/>
  <c r="K13" i="2"/>
  <c r="L13" i="2"/>
  <c r="J13" i="2"/>
  <c r="L12" i="2"/>
  <c r="K12" i="2"/>
  <c r="J12" i="2"/>
  <c r="L11" i="2"/>
  <c r="K11" i="2"/>
  <c r="J11" i="2"/>
  <c r="L10" i="2"/>
  <c r="K10" i="2"/>
  <c r="J10" i="2"/>
  <c r="L9" i="2"/>
  <c r="K9" i="2"/>
  <c r="J9" i="2"/>
  <c r="L8" i="2"/>
  <c r="K8" i="2"/>
  <c r="J8" i="2"/>
  <c r="L7" i="2"/>
  <c r="K7" i="2"/>
  <c r="J7" i="2"/>
  <c r="H195" i="3"/>
  <c r="H193" i="3"/>
  <c r="H191" i="3"/>
  <c r="H189" i="3"/>
  <c r="H187" i="3"/>
  <c r="H123" i="3"/>
  <c r="H121" i="3"/>
  <c r="H119" i="3"/>
  <c r="H117" i="3"/>
  <c r="H115" i="3"/>
  <c r="H113" i="3"/>
  <c r="K56" i="3"/>
  <c r="J56" i="3"/>
  <c r="J45" i="3"/>
  <c r="K45" i="3"/>
  <c r="K38" i="3"/>
  <c r="L38" i="3"/>
  <c r="J38" i="3"/>
  <c r="K30" i="3"/>
  <c r="L30" i="3"/>
  <c r="J30" i="3"/>
  <c r="K22" i="3"/>
  <c r="L22" i="3"/>
  <c r="J22" i="3"/>
  <c r="K14" i="3"/>
  <c r="L14" i="3"/>
  <c r="J14" i="3"/>
  <c r="K46" i="3"/>
  <c r="J46" i="3"/>
  <c r="K54" i="3"/>
  <c r="J54" i="3"/>
  <c r="K62" i="3"/>
  <c r="L62" i="3"/>
  <c r="J62" i="3"/>
  <c r="K63" i="3"/>
  <c r="L63" i="3"/>
  <c r="J63" i="3"/>
  <c r="K64" i="3"/>
  <c r="J64" i="3"/>
  <c r="L64" i="3"/>
  <c r="K65" i="3"/>
  <c r="L65" i="3"/>
  <c r="J65" i="3"/>
  <c r="K66" i="3"/>
  <c r="J66" i="3"/>
  <c r="L66" i="3"/>
  <c r="K67" i="3"/>
  <c r="L67" i="3"/>
  <c r="J67" i="3"/>
  <c r="K68" i="3"/>
  <c r="J68" i="3"/>
  <c r="L68" i="3"/>
  <c r="K69" i="3"/>
  <c r="L69" i="3"/>
  <c r="J69" i="3"/>
  <c r="K70" i="3"/>
  <c r="J70" i="3"/>
  <c r="L70" i="3"/>
  <c r="K71" i="3"/>
  <c r="L71" i="3"/>
  <c r="J71" i="3"/>
  <c r="K72" i="3"/>
  <c r="L72" i="3"/>
  <c r="J72" i="3"/>
  <c r="K44" i="3"/>
  <c r="J44" i="3"/>
  <c r="K52" i="3"/>
  <c r="J52" i="3"/>
  <c r="K60" i="3"/>
  <c r="J60" i="3"/>
  <c r="K42" i="3"/>
  <c r="J42" i="3"/>
  <c r="J50" i="3"/>
  <c r="K50" i="3"/>
  <c r="K58" i="3"/>
  <c r="J58" i="3"/>
  <c r="F68" i="2"/>
  <c r="H42" i="2"/>
  <c r="L34" i="2"/>
  <c r="J34" i="2"/>
  <c r="K34" i="2"/>
  <c r="I17" i="2"/>
  <c r="L14" i="2"/>
  <c r="K14" i="2"/>
  <c r="J14" i="2"/>
  <c r="L51" i="2"/>
  <c r="J51" i="2"/>
  <c r="K51" i="2"/>
  <c r="L37" i="2"/>
  <c r="J37" i="2"/>
  <c r="K37" i="2"/>
  <c r="N16" i="45"/>
  <c r="M16" i="45"/>
  <c r="L16" i="45"/>
  <c r="H16" i="45"/>
  <c r="J16" i="45"/>
  <c r="I16" i="45"/>
  <c r="P16" i="45"/>
  <c r="T16" i="45"/>
  <c r="S16" i="45"/>
  <c r="R16" i="45"/>
  <c r="Q16" i="45"/>
  <c r="O146" i="45"/>
  <c r="M146" i="45"/>
  <c r="L146" i="45"/>
  <c r="N146" i="45"/>
  <c r="J16" i="44"/>
  <c r="I16" i="44"/>
  <c r="H16" i="44"/>
  <c r="R16" i="44"/>
  <c r="T16" i="44"/>
  <c r="S16" i="44"/>
  <c r="Q16" i="44"/>
  <c r="P16" i="44"/>
  <c r="G146" i="43"/>
  <c r="I146" i="43"/>
  <c r="H146" i="43"/>
  <c r="K146" i="43" s="1"/>
  <c r="O146" i="44"/>
  <c r="N146" i="44"/>
  <c r="M146" i="44"/>
  <c r="L146" i="44"/>
  <c r="O146" i="43"/>
  <c r="M146" i="43"/>
  <c r="N146" i="43"/>
  <c r="L146" i="43"/>
  <c r="M16" i="44"/>
  <c r="L16" i="44"/>
  <c r="N16" i="44"/>
  <c r="H16" i="43"/>
  <c r="J16" i="43"/>
  <c r="I16" i="43"/>
  <c r="N129" i="39"/>
  <c r="K129" i="39"/>
  <c r="O129" i="39"/>
  <c r="M129" i="39"/>
  <c r="L129" i="39"/>
  <c r="H129" i="39"/>
  <c r="I129" i="39"/>
  <c r="G129" i="39"/>
  <c r="M11" i="39"/>
  <c r="L11" i="39"/>
  <c r="K11" i="39"/>
  <c r="H11" i="39"/>
  <c r="G11" i="39"/>
  <c r="I11" i="39"/>
  <c r="Q11" i="39"/>
  <c r="P11" i="39"/>
  <c r="T11" i="39"/>
  <c r="S11" i="39"/>
  <c r="R11" i="39"/>
  <c r="O11" i="39"/>
  <c r="M160" i="28"/>
  <c r="K160" i="28"/>
  <c r="L160" i="28"/>
  <c r="J160" i="28"/>
  <c r="I160" i="28"/>
  <c r="M132" i="28"/>
  <c r="K132" i="28"/>
  <c r="I132" i="28"/>
  <c r="L132" i="28"/>
  <c r="J132" i="28"/>
  <c r="M76" i="28"/>
  <c r="K76" i="28"/>
  <c r="J76" i="28"/>
  <c r="I76" i="28"/>
  <c r="L76" i="28"/>
  <c r="L90" i="28"/>
  <c r="K90" i="28"/>
  <c r="J90" i="28"/>
  <c r="M90" i="28"/>
  <c r="I90" i="28"/>
  <c r="J34" i="28"/>
  <c r="I34" i="28"/>
  <c r="L34" i="28"/>
  <c r="K34" i="28"/>
  <c r="M34" i="28"/>
  <c r="J160" i="26"/>
  <c r="I160" i="26"/>
  <c r="K160" i="26"/>
  <c r="K20" i="27"/>
  <c r="J20" i="27"/>
  <c r="I20" i="27"/>
  <c r="I20" i="28"/>
  <c r="M20" i="28"/>
  <c r="L20" i="28"/>
  <c r="K20" i="28"/>
  <c r="J20" i="28"/>
  <c r="J48" i="27"/>
  <c r="I48" i="27"/>
  <c r="K48" i="27"/>
  <c r="J48" i="26"/>
  <c r="I48" i="26"/>
  <c r="K48" i="26"/>
  <c r="K146" i="26"/>
  <c r="J146" i="26"/>
  <c r="I146" i="26"/>
  <c r="K34" i="26"/>
  <c r="J34" i="26"/>
  <c r="I34" i="26"/>
  <c r="I78" i="21"/>
  <c r="H78" i="21"/>
  <c r="X21" i="22"/>
  <c r="W21" i="22"/>
  <c r="V21" i="22"/>
  <c r="I36" i="21"/>
  <c r="H36" i="21"/>
  <c r="I148" i="21"/>
  <c r="H148" i="21"/>
  <c r="R35" i="19"/>
  <c r="P35" i="19"/>
  <c r="J21" i="19"/>
  <c r="H21" i="19"/>
  <c r="R9" i="19"/>
  <c r="P9" i="19"/>
  <c r="R21" i="19"/>
  <c r="P21" i="19"/>
  <c r="R91" i="19"/>
  <c r="P91" i="19"/>
  <c r="J20" i="18"/>
  <c r="I20" i="18"/>
  <c r="K119" i="17"/>
  <c r="J119" i="17"/>
  <c r="I119" i="17"/>
  <c r="K91" i="16"/>
  <c r="I91" i="16"/>
  <c r="J91" i="16"/>
  <c r="J65" i="16"/>
  <c r="I65" i="16"/>
  <c r="K65" i="16"/>
  <c r="K9" i="16"/>
  <c r="J9" i="16"/>
  <c r="I9" i="16"/>
  <c r="J77" i="17"/>
  <c r="I77" i="17"/>
  <c r="K77" i="17"/>
  <c r="K21" i="17"/>
  <c r="J21" i="17"/>
  <c r="I21" i="17"/>
  <c r="K133" i="16"/>
  <c r="J133" i="16"/>
  <c r="I133" i="16"/>
  <c r="K107" i="16"/>
  <c r="J107" i="16"/>
  <c r="I107" i="16"/>
  <c r="X22" i="18"/>
  <c r="Y22" i="18"/>
  <c r="K21" i="16"/>
  <c r="J21" i="16"/>
  <c r="I21" i="16"/>
  <c r="I37" i="14"/>
  <c r="J37" i="14"/>
  <c r="J118" i="18"/>
  <c r="I118" i="18"/>
  <c r="K93" i="16"/>
  <c r="J93" i="16"/>
  <c r="I93" i="16"/>
  <c r="I121" i="14"/>
  <c r="J121" i="14"/>
  <c r="K105" i="16"/>
  <c r="J105" i="16"/>
  <c r="I105" i="16"/>
  <c r="V9" i="16"/>
  <c r="U9" i="16"/>
  <c r="W9" i="16"/>
  <c r="I51" i="14"/>
  <c r="J51" i="14"/>
  <c r="J132" i="18"/>
  <c r="I132" i="18"/>
  <c r="R20" i="18"/>
  <c r="Q20" i="18"/>
  <c r="K37" i="17"/>
  <c r="J37" i="17"/>
  <c r="I37" i="17"/>
  <c r="I163" i="14"/>
  <c r="J163" i="14"/>
  <c r="I149" i="14"/>
  <c r="J149" i="14"/>
  <c r="K34" i="13"/>
  <c r="J34" i="13"/>
  <c r="I34" i="13"/>
  <c r="I135" i="14"/>
  <c r="J135" i="14"/>
  <c r="I79" i="14"/>
  <c r="J79" i="14"/>
  <c r="J119" i="16"/>
  <c r="I119" i="16"/>
  <c r="K119" i="16"/>
  <c r="I93" i="14"/>
  <c r="J93" i="14"/>
  <c r="R132" i="18"/>
  <c r="Q132" i="18"/>
  <c r="K79" i="16"/>
  <c r="J79" i="16"/>
  <c r="I79" i="16"/>
  <c r="I107" i="14"/>
  <c r="J107" i="14"/>
  <c r="J23" i="14"/>
  <c r="I23" i="14"/>
  <c r="J53" i="12"/>
  <c r="I53" i="12"/>
  <c r="H57" i="12"/>
  <c r="L53" i="12"/>
  <c r="K53" i="12"/>
  <c r="K90" i="13"/>
  <c r="J90" i="13"/>
  <c r="I90" i="13"/>
  <c r="T23" i="14"/>
  <c r="S23" i="14"/>
  <c r="I65" i="14"/>
  <c r="J65" i="14"/>
  <c r="L54" i="12"/>
  <c r="K54" i="12"/>
  <c r="J54" i="12"/>
  <c r="I54" i="12"/>
  <c r="K43" i="2"/>
  <c r="J43" i="2"/>
  <c r="K46" i="2"/>
  <c r="J46" i="2"/>
  <c r="K18" i="2"/>
  <c r="J18" i="2"/>
  <c r="W18" i="17" l="1"/>
  <c r="W19" i="17"/>
  <c r="J123" i="18"/>
  <c r="J80" i="18"/>
  <c r="J11" i="18"/>
  <c r="J25" i="18"/>
  <c r="J38" i="18"/>
  <c r="K68" i="17"/>
  <c r="K157" i="17"/>
  <c r="K54" i="17"/>
  <c r="K156" i="17"/>
  <c r="K53" i="17"/>
  <c r="K84" i="17"/>
  <c r="K32" i="17"/>
  <c r="K100" i="17"/>
  <c r="K99" i="17"/>
  <c r="K129" i="17"/>
  <c r="J107" i="18"/>
  <c r="K140" i="45"/>
  <c r="K138" i="45"/>
  <c r="K139" i="45"/>
  <c r="W20" i="17"/>
  <c r="W10" i="17"/>
  <c r="R138" i="18"/>
  <c r="R103" i="18"/>
  <c r="R60" i="18"/>
  <c r="R131" i="18"/>
  <c r="R88" i="18"/>
  <c r="R19" i="18"/>
  <c r="R29" i="18"/>
  <c r="K14" i="17"/>
  <c r="K141" i="17"/>
  <c r="J27" i="18"/>
  <c r="J149" i="18"/>
  <c r="J114" i="18"/>
  <c r="J71" i="18"/>
  <c r="J37" i="18"/>
  <c r="J58" i="18"/>
  <c r="K11" i="17"/>
  <c r="J141" i="18"/>
  <c r="K71" i="17"/>
  <c r="K70" i="17"/>
  <c r="K20" i="17"/>
  <c r="K153" i="17"/>
  <c r="K110" i="17"/>
  <c r="K117" i="17"/>
  <c r="K66" i="17"/>
  <c r="K18" i="17"/>
  <c r="K142" i="17"/>
  <c r="K39" i="17"/>
  <c r="K17" i="17"/>
  <c r="Y141" i="18"/>
  <c r="Y107" i="18"/>
  <c r="Y72" i="18"/>
  <c r="Y29" i="18"/>
  <c r="Y142" i="18"/>
  <c r="Y99" i="18"/>
  <c r="Y30" i="18"/>
  <c r="Y144" i="18"/>
  <c r="Y75" i="18"/>
  <c r="Y152" i="18"/>
  <c r="Y111" i="18"/>
  <c r="Y68" i="18"/>
  <c r="Y42" i="18"/>
  <c r="Y26" i="18"/>
  <c r="Y123" i="18"/>
  <c r="J117" i="19"/>
  <c r="W13" i="17"/>
  <c r="R51" i="18"/>
  <c r="R155" i="18"/>
  <c r="R113" i="18"/>
  <c r="R79" i="18"/>
  <c r="R44" i="18"/>
  <c r="R154" i="18"/>
  <c r="R45" i="18"/>
  <c r="R110" i="18"/>
  <c r="J139" i="18"/>
  <c r="J70" i="18"/>
  <c r="R101" i="18"/>
  <c r="J84" i="18"/>
  <c r="K140" i="17"/>
  <c r="K88" i="17"/>
  <c r="K45" i="17"/>
  <c r="K139" i="17"/>
  <c r="K122" i="17"/>
  <c r="K44" i="17"/>
  <c r="K75" i="17"/>
  <c r="K83" i="17"/>
  <c r="K40" i="17"/>
  <c r="K90" i="17"/>
  <c r="K81" i="17"/>
  <c r="Y101" i="18"/>
  <c r="Y112" i="18"/>
  <c r="Y69" i="18"/>
  <c r="Y139" i="18"/>
  <c r="Y70" i="18"/>
  <c r="Y27" i="18"/>
  <c r="J16" i="18"/>
  <c r="J29" i="18"/>
  <c r="R81" i="18"/>
  <c r="J114" i="19"/>
  <c r="J66" i="19"/>
  <c r="J70" i="19"/>
  <c r="J74" i="19"/>
  <c r="J128" i="19"/>
  <c r="K141" i="45"/>
  <c r="K142" i="45"/>
  <c r="R52" i="18"/>
  <c r="R17" i="18"/>
  <c r="R27" i="18"/>
  <c r="R123" i="18"/>
  <c r="R80" i="18"/>
  <c r="R11" i="18"/>
  <c r="R41" i="18"/>
  <c r="K72" i="17"/>
  <c r="J96" i="18"/>
  <c r="J18" i="18"/>
  <c r="J140" i="18"/>
  <c r="J97" i="18"/>
  <c r="J28" i="18"/>
  <c r="R32" i="18"/>
  <c r="R67" i="18"/>
  <c r="R150" i="18"/>
  <c r="K114" i="17"/>
  <c r="K96" i="17"/>
  <c r="K127" i="17"/>
  <c r="K24" i="17"/>
  <c r="K143" i="17"/>
  <c r="K109" i="17"/>
  <c r="K159" i="17"/>
  <c r="K56" i="17"/>
  <c r="Y55" i="18"/>
  <c r="Y12" i="18"/>
  <c r="Y125" i="18"/>
  <c r="Y82" i="18"/>
  <c r="Y56" i="18"/>
  <c r="Y13" i="18"/>
  <c r="Y135" i="18"/>
  <c r="Y136" i="18"/>
  <c r="Y67" i="18"/>
  <c r="Y102" i="18"/>
  <c r="Y33" i="18"/>
  <c r="Y138" i="18"/>
  <c r="Y96" i="18"/>
  <c r="R141" i="18"/>
  <c r="J57" i="19"/>
  <c r="J61" i="19"/>
  <c r="J100" i="19"/>
  <c r="K142" i="44"/>
  <c r="W16" i="17"/>
  <c r="R139" i="18"/>
  <c r="R70" i="18"/>
  <c r="R115" i="18"/>
  <c r="K19" i="17"/>
  <c r="K154" i="17"/>
  <c r="J130" i="18"/>
  <c r="J61" i="18"/>
  <c r="J54" i="18"/>
  <c r="K55" i="17"/>
  <c r="K62" i="17"/>
  <c r="K61" i="17"/>
  <c r="K16" i="17"/>
  <c r="K144" i="17"/>
  <c r="K101" i="17"/>
  <c r="K41" i="17"/>
  <c r="K125" i="17"/>
  <c r="K108" i="17"/>
  <c r="K30" i="17"/>
  <c r="K25" i="17"/>
  <c r="K150" i="17"/>
  <c r="Y145" i="18"/>
  <c r="Y59" i="18"/>
  <c r="Y103" i="18"/>
  <c r="Y60" i="18"/>
  <c r="Y17" i="18"/>
  <c r="Y130" i="18"/>
  <c r="Y61" i="18"/>
  <c r="Y18" i="18"/>
  <c r="Y19" i="18"/>
  <c r="R38" i="18"/>
  <c r="Y97" i="18"/>
  <c r="J83" i="19"/>
  <c r="K143" i="45"/>
  <c r="W11" i="17"/>
  <c r="R68" i="18"/>
  <c r="R86" i="18"/>
  <c r="R43" i="18"/>
  <c r="R96" i="18"/>
  <c r="R18" i="18"/>
  <c r="R149" i="18"/>
  <c r="R114" i="18"/>
  <c r="R71" i="18"/>
  <c r="R37" i="18"/>
  <c r="R15" i="18"/>
  <c r="R75" i="18"/>
  <c r="J87" i="18"/>
  <c r="J10" i="18"/>
  <c r="J131" i="18"/>
  <c r="J88" i="18"/>
  <c r="J19" i="18"/>
  <c r="J24" i="18"/>
  <c r="R33" i="18"/>
  <c r="K15" i="17"/>
  <c r="K124" i="17"/>
  <c r="R93" i="18"/>
  <c r="R153" i="18"/>
  <c r="K131" i="17"/>
  <c r="K80" i="17"/>
  <c r="K28" i="17"/>
  <c r="K113" i="17"/>
  <c r="K27" i="17"/>
  <c r="K67" i="17"/>
  <c r="K160" i="17"/>
  <c r="K57" i="17"/>
  <c r="K82" i="17"/>
  <c r="K60" i="17"/>
  <c r="Y155" i="18"/>
  <c r="Y89" i="18"/>
  <c r="Y46" i="18"/>
  <c r="Y154" i="18"/>
  <c r="Y116" i="18"/>
  <c r="Y47" i="18"/>
  <c r="Y126" i="18"/>
  <c r="Y127" i="18"/>
  <c r="Y93" i="18"/>
  <c r="Y58" i="18"/>
  <c r="Y94" i="18"/>
  <c r="Y129" i="18"/>
  <c r="Y87" i="18"/>
  <c r="J124" i="19"/>
  <c r="J39" i="19"/>
  <c r="K144" i="45"/>
  <c r="K137" i="45"/>
  <c r="K139" i="44"/>
  <c r="W14" i="17"/>
  <c r="W15" i="17"/>
  <c r="R156" i="18"/>
  <c r="R121" i="18"/>
  <c r="R9" i="18"/>
  <c r="R130" i="18"/>
  <c r="R61" i="18"/>
  <c r="R98" i="18"/>
  <c r="K10" i="17"/>
  <c r="K52" i="17"/>
  <c r="K85" i="17"/>
  <c r="J9" i="18"/>
  <c r="J122" i="18"/>
  <c r="J53" i="18"/>
  <c r="K34" i="17"/>
  <c r="R58" i="18"/>
  <c r="K97" i="17"/>
  <c r="K130" i="17"/>
  <c r="K87" i="17"/>
  <c r="K118" i="17"/>
  <c r="K126" i="17"/>
  <c r="K74" i="17"/>
  <c r="K31" i="17"/>
  <c r="K151" i="17"/>
  <c r="K47" i="17"/>
  <c r="Y115" i="18"/>
  <c r="Y73" i="18"/>
  <c r="Y153" i="18"/>
  <c r="Y137" i="18"/>
  <c r="Y51" i="18"/>
  <c r="Y25" i="18"/>
  <c r="Y95" i="18"/>
  <c r="Y52" i="18"/>
  <c r="Y9" i="18"/>
  <c r="Y122" i="18"/>
  <c r="Y53" i="18"/>
  <c r="R24" i="18"/>
  <c r="K145" i="45"/>
  <c r="K144" i="44"/>
  <c r="R124" i="18"/>
  <c r="R55" i="18"/>
  <c r="R12" i="18"/>
  <c r="R89" i="18"/>
  <c r="R84" i="18"/>
  <c r="K12" i="17"/>
  <c r="K69" i="17"/>
  <c r="K86" i="17"/>
  <c r="K102" i="17"/>
  <c r="K38" i="17"/>
  <c r="K137" i="17"/>
  <c r="K138" i="17"/>
  <c r="K115" i="17"/>
  <c r="K29" i="17"/>
  <c r="K46" i="17"/>
  <c r="K111" i="17"/>
  <c r="K155" i="17"/>
  <c r="K128" i="17"/>
  <c r="K33" i="17"/>
  <c r="K158" i="17"/>
  <c r="K59" i="17"/>
  <c r="K95" i="17"/>
  <c r="K42" i="17"/>
  <c r="K89" i="17"/>
  <c r="K98" i="17"/>
  <c r="K43" i="17"/>
  <c r="K26" i="17"/>
  <c r="K146" i="17"/>
  <c r="K13" i="17"/>
  <c r="J110" i="18"/>
  <c r="J75" i="18"/>
  <c r="J67" i="18"/>
  <c r="J55" i="18"/>
  <c r="J12" i="18"/>
  <c r="J46" i="18"/>
  <c r="J41" i="18"/>
  <c r="J124" i="18"/>
  <c r="J81" i="18"/>
  <c r="J89" i="18"/>
  <c r="J150" i="18"/>
  <c r="Y114" i="18"/>
  <c r="Y131" i="18"/>
  <c r="Y11" i="18"/>
  <c r="Y24" i="18"/>
  <c r="Y140" i="18"/>
  <c r="Y100" i="18"/>
  <c r="Y66" i="18"/>
  <c r="Y156" i="18"/>
  <c r="Y45" i="18"/>
  <c r="Y71" i="18"/>
  <c r="Y80" i="18"/>
  <c r="Y57" i="18"/>
  <c r="Y23" i="18"/>
  <c r="V23" i="19"/>
  <c r="X23" i="19" s="1"/>
  <c r="X24" i="19"/>
  <c r="V79" i="19"/>
  <c r="X79" i="19" s="1"/>
  <c r="X80" i="19"/>
  <c r="V105" i="19"/>
  <c r="X105" i="19" s="1"/>
  <c r="X97" i="19"/>
  <c r="J34" i="19"/>
  <c r="J26" i="19"/>
  <c r="J103" i="19"/>
  <c r="J132" i="19"/>
  <c r="J13" i="19"/>
  <c r="J30" i="19"/>
  <c r="J14" i="19"/>
  <c r="J17" i="19"/>
  <c r="J95" i="19"/>
  <c r="J86" i="19"/>
  <c r="J48" i="19"/>
  <c r="J112" i="19"/>
  <c r="W10" i="16"/>
  <c r="W19" i="16"/>
  <c r="W20" i="16"/>
  <c r="W12" i="16"/>
  <c r="W16" i="16"/>
  <c r="J57" i="12"/>
  <c r="I57" i="12"/>
  <c r="L57" i="12"/>
  <c r="K57" i="12"/>
  <c r="J17" i="2"/>
  <c r="K17" i="2"/>
  <c r="K42" i="2"/>
  <c r="J42" i="2"/>
  <c r="J45" i="2"/>
  <c r="K45" i="2"/>
  <c r="K44" i="2"/>
  <c r="J44" i="2"/>
  <c r="J124" i="3"/>
  <c r="K124" i="3"/>
  <c r="K113" i="3"/>
  <c r="J113" i="3"/>
  <c r="J114" i="3"/>
  <c r="K114" i="3"/>
  <c r="K125" i="3"/>
  <c r="J125" i="3"/>
  <c r="J126" i="3"/>
  <c r="K126" i="3"/>
  <c r="K115" i="3"/>
  <c r="J115" i="3"/>
  <c r="J116" i="3"/>
  <c r="K116" i="3"/>
  <c r="K127" i="3"/>
  <c r="J127" i="3"/>
  <c r="J128" i="3"/>
  <c r="K128" i="3"/>
  <c r="K117" i="3"/>
  <c r="J117" i="3"/>
  <c r="J118" i="3"/>
  <c r="K118" i="3"/>
  <c r="K129" i="3"/>
  <c r="J129" i="3"/>
  <c r="J130" i="3"/>
  <c r="K130" i="3"/>
  <c r="K119" i="3"/>
  <c r="J119" i="3"/>
  <c r="J120" i="3"/>
  <c r="K120" i="3"/>
  <c r="K131" i="3"/>
  <c r="J131" i="3"/>
  <c r="J132" i="3"/>
  <c r="K132" i="3"/>
  <c r="K121" i="3"/>
  <c r="J121" i="3"/>
  <c r="J122" i="3"/>
  <c r="K122" i="3"/>
  <c r="K133" i="3"/>
  <c r="J133" i="3"/>
  <c r="J134" i="3"/>
  <c r="K134" i="3"/>
  <c r="K123" i="3"/>
  <c r="J123" i="3"/>
  <c r="L56" i="12"/>
  <c r="K56" i="12"/>
  <c r="J56" i="12"/>
  <c r="I56" i="12"/>
  <c r="W9" i="17"/>
  <c r="V9" i="17"/>
  <c r="U9" i="17"/>
  <c r="V21" i="17"/>
  <c r="U21" i="17"/>
  <c r="W21" i="17"/>
  <c r="K70" i="2"/>
  <c r="J70" i="2"/>
  <c r="J71" i="2"/>
  <c r="K71" i="2"/>
  <c r="J68" i="2"/>
  <c r="K68" i="2"/>
  <c r="K72" i="2"/>
  <c r="L72" i="2"/>
  <c r="J72" i="2"/>
  <c r="K69" i="2"/>
  <c r="J69" i="2"/>
  <c r="L69" i="2"/>
  <c r="J197" i="3"/>
  <c r="K197" i="3"/>
  <c r="K186" i="3"/>
  <c r="J186" i="3"/>
  <c r="J187" i="3"/>
  <c r="K187" i="3"/>
  <c r="K198" i="3"/>
  <c r="J198" i="3"/>
  <c r="J199" i="3"/>
  <c r="K199" i="3"/>
  <c r="K188" i="3"/>
  <c r="J188" i="3"/>
  <c r="J189" i="3"/>
  <c r="K189" i="3"/>
  <c r="K200" i="3"/>
  <c r="J200" i="3"/>
  <c r="J201" i="3"/>
  <c r="K201" i="3"/>
  <c r="K190" i="3"/>
  <c r="J190" i="3"/>
  <c r="J191" i="3"/>
  <c r="K191" i="3"/>
  <c r="K202" i="3"/>
  <c r="J202" i="3"/>
  <c r="J203" i="3"/>
  <c r="K203" i="3"/>
  <c r="K192" i="3"/>
  <c r="J192" i="3"/>
  <c r="J193" i="3"/>
  <c r="K193" i="3"/>
  <c r="K204" i="3"/>
  <c r="J204" i="3"/>
  <c r="J205" i="3"/>
  <c r="K205" i="3"/>
  <c r="K194" i="3"/>
  <c r="J194" i="3"/>
  <c r="J195" i="3"/>
  <c r="K195" i="3"/>
  <c r="K206" i="3"/>
  <c r="J206" i="3"/>
  <c r="J207" i="3"/>
  <c r="K207" i="3"/>
  <c r="K196" i="3"/>
  <c r="J196" i="3"/>
  <c r="J55" i="12"/>
  <c r="I55" i="12"/>
  <c r="L55" i="12"/>
  <c r="K55" i="12"/>
  <c r="K48" i="13"/>
  <c r="J48" i="13"/>
  <c r="I48" i="13"/>
  <c r="K160" i="13"/>
  <c r="J160" i="13"/>
  <c r="I160" i="13"/>
  <c r="X21" i="15"/>
  <c r="W21" i="15"/>
  <c r="Y21" i="15"/>
  <c r="K118" i="13"/>
  <c r="J118" i="13"/>
  <c r="I118" i="13"/>
  <c r="K76" i="13"/>
  <c r="J76" i="13"/>
  <c r="I76" i="13"/>
  <c r="M21" i="15"/>
  <c r="L21" i="15"/>
  <c r="J21" i="15"/>
  <c r="K21" i="15"/>
  <c r="I21" i="15"/>
  <c r="M35" i="15"/>
  <c r="L35" i="15"/>
  <c r="J35" i="15"/>
  <c r="K35" i="15"/>
  <c r="I35" i="15"/>
  <c r="K146" i="13"/>
  <c r="J146" i="13"/>
  <c r="I146" i="13"/>
  <c r="L63" i="15"/>
  <c r="J63" i="15"/>
  <c r="I63" i="15"/>
  <c r="M63" i="15"/>
  <c r="K63" i="15"/>
  <c r="J104" i="13"/>
  <c r="I104" i="13"/>
  <c r="K104" i="13"/>
  <c r="M77" i="15"/>
  <c r="K77" i="15"/>
  <c r="J77" i="15"/>
  <c r="L77" i="15"/>
  <c r="I77" i="15"/>
  <c r="I91" i="15"/>
  <c r="L91" i="15"/>
  <c r="K91" i="15"/>
  <c r="M91" i="15"/>
  <c r="J91" i="15"/>
  <c r="K119" i="15"/>
  <c r="J119" i="15"/>
  <c r="M119" i="15"/>
  <c r="L119" i="15"/>
  <c r="I119" i="15"/>
  <c r="L133" i="15"/>
  <c r="K133" i="15"/>
  <c r="I133" i="15"/>
  <c r="M133" i="15"/>
  <c r="J133" i="15"/>
  <c r="M147" i="15"/>
  <c r="L147" i="15"/>
  <c r="J147" i="15"/>
  <c r="I147" i="15"/>
  <c r="K147" i="15"/>
  <c r="M161" i="15"/>
  <c r="K161" i="15"/>
  <c r="J161" i="15"/>
  <c r="I161" i="15"/>
  <c r="L161" i="15"/>
  <c r="M49" i="15"/>
  <c r="K49" i="15"/>
  <c r="I49" i="15"/>
  <c r="L49" i="15"/>
  <c r="J49" i="15"/>
  <c r="J105" i="15"/>
  <c r="I105" i="15"/>
  <c r="M105" i="15"/>
  <c r="L105" i="15"/>
  <c r="K105" i="15"/>
  <c r="I20" i="13"/>
  <c r="K20" i="13"/>
  <c r="J20" i="13"/>
  <c r="I62" i="13"/>
  <c r="K62" i="13"/>
  <c r="J62" i="13"/>
  <c r="W20" i="13"/>
  <c r="V20" i="13"/>
  <c r="U20" i="13"/>
  <c r="K132" i="13"/>
  <c r="J132" i="13"/>
  <c r="I132" i="13"/>
  <c r="K37" i="16"/>
  <c r="J37" i="16"/>
  <c r="I37" i="16"/>
  <c r="K63" i="16"/>
  <c r="J63" i="16"/>
  <c r="I63" i="16"/>
  <c r="K149" i="16"/>
  <c r="J149" i="16"/>
  <c r="I149" i="16"/>
  <c r="Y36" i="18"/>
  <c r="X36" i="18"/>
  <c r="Y62" i="18"/>
  <c r="X62" i="18"/>
  <c r="R106" i="18"/>
  <c r="Q106" i="18"/>
  <c r="V21" i="16"/>
  <c r="U21" i="16"/>
  <c r="W21" i="16"/>
  <c r="R160" i="18"/>
  <c r="Q160" i="18"/>
  <c r="R90" i="18"/>
  <c r="Q90" i="18"/>
  <c r="R64" i="18"/>
  <c r="Q64" i="18"/>
  <c r="R134" i="18"/>
  <c r="Q134" i="18"/>
  <c r="Q48" i="18"/>
  <c r="R48" i="18"/>
  <c r="R22" i="18"/>
  <c r="Q22" i="18"/>
  <c r="R76" i="18"/>
  <c r="Q76" i="18"/>
  <c r="R50" i="18"/>
  <c r="Q50" i="18"/>
  <c r="R146" i="18"/>
  <c r="Q146" i="18"/>
  <c r="R120" i="18"/>
  <c r="Q120" i="18"/>
  <c r="R34" i="18"/>
  <c r="Q34" i="18"/>
  <c r="R8" i="18"/>
  <c r="Q8" i="18"/>
  <c r="R104" i="18"/>
  <c r="Q104" i="18"/>
  <c r="Q78" i="18"/>
  <c r="R78" i="18"/>
  <c r="R148" i="18"/>
  <c r="Q148" i="18"/>
  <c r="R62" i="18"/>
  <c r="Q62" i="18"/>
  <c r="Q36" i="18"/>
  <c r="R36" i="18"/>
  <c r="R118" i="18"/>
  <c r="Q118" i="18"/>
  <c r="K23" i="16"/>
  <c r="I23" i="16"/>
  <c r="J23" i="16"/>
  <c r="K49" i="16"/>
  <c r="J49" i="16"/>
  <c r="I49" i="16"/>
  <c r="K135" i="16"/>
  <c r="J135" i="16"/>
  <c r="I135" i="16"/>
  <c r="K161" i="16"/>
  <c r="J161" i="16"/>
  <c r="I161" i="16"/>
  <c r="K9" i="17"/>
  <c r="J9" i="17"/>
  <c r="I9" i="17"/>
  <c r="K51" i="17"/>
  <c r="J51" i="17"/>
  <c r="I51" i="17"/>
  <c r="J160" i="18"/>
  <c r="I160" i="18"/>
  <c r="J90" i="18"/>
  <c r="I90" i="18"/>
  <c r="J64" i="18"/>
  <c r="I64" i="18"/>
  <c r="J134" i="18"/>
  <c r="I134" i="18"/>
  <c r="I48" i="18"/>
  <c r="J48" i="18"/>
  <c r="J22" i="18"/>
  <c r="I22" i="18"/>
  <c r="J76" i="18"/>
  <c r="I76" i="18"/>
  <c r="J50" i="18"/>
  <c r="I50" i="18"/>
  <c r="J146" i="18"/>
  <c r="I146" i="18"/>
  <c r="J120" i="18"/>
  <c r="I120" i="18"/>
  <c r="J34" i="18"/>
  <c r="I34" i="18"/>
  <c r="J8" i="18"/>
  <c r="I8" i="18"/>
  <c r="J104" i="18"/>
  <c r="I104" i="18"/>
  <c r="I78" i="18"/>
  <c r="J78" i="18"/>
  <c r="J148" i="18"/>
  <c r="I148" i="18"/>
  <c r="J62" i="18"/>
  <c r="I62" i="18"/>
  <c r="I36" i="18"/>
  <c r="J36" i="18"/>
  <c r="I92" i="18"/>
  <c r="J92" i="18"/>
  <c r="Y148" i="18"/>
  <c r="X148" i="18"/>
  <c r="J51" i="16"/>
  <c r="I51" i="16"/>
  <c r="K51" i="16"/>
  <c r="I77" i="16"/>
  <c r="K77" i="16"/>
  <c r="J77" i="16"/>
  <c r="K63" i="17"/>
  <c r="J63" i="17"/>
  <c r="I63" i="17"/>
  <c r="Y48" i="18"/>
  <c r="X48" i="18"/>
  <c r="Q92" i="18"/>
  <c r="R92" i="18"/>
  <c r="D161" i="19"/>
  <c r="D149" i="19"/>
  <c r="D147" i="19"/>
  <c r="D133" i="19"/>
  <c r="D135" i="19"/>
  <c r="D119" i="19"/>
  <c r="D107" i="19"/>
  <c r="D105" i="19"/>
  <c r="D93" i="19"/>
  <c r="D91" i="19"/>
  <c r="D79" i="19"/>
  <c r="D77" i="19"/>
  <c r="D65" i="19"/>
  <c r="D63" i="19"/>
  <c r="D51" i="19"/>
  <c r="D49" i="19"/>
  <c r="D37" i="19"/>
  <c r="D121" i="19"/>
  <c r="D23" i="19"/>
  <c r="C7" i="19"/>
  <c r="I7" i="19" s="1"/>
  <c r="D35" i="19"/>
  <c r="D9" i="19"/>
  <c r="D21" i="19"/>
  <c r="K35" i="16"/>
  <c r="J35" i="16"/>
  <c r="I35" i="16"/>
  <c r="I121" i="16"/>
  <c r="K121" i="16"/>
  <c r="J121" i="16"/>
  <c r="K147" i="16"/>
  <c r="J147" i="16"/>
  <c r="I147" i="16"/>
  <c r="K105" i="17"/>
  <c r="J105" i="17"/>
  <c r="I105" i="17"/>
  <c r="I79" i="17"/>
  <c r="K79" i="17"/>
  <c r="J79" i="17"/>
  <c r="I147" i="17"/>
  <c r="K147" i="17"/>
  <c r="J147" i="17"/>
  <c r="J121" i="17"/>
  <c r="I121" i="17"/>
  <c r="K121" i="17"/>
  <c r="I35" i="17"/>
  <c r="K35" i="17"/>
  <c r="J35" i="17"/>
  <c r="K161" i="17"/>
  <c r="J161" i="17"/>
  <c r="I161" i="17"/>
  <c r="I135" i="17"/>
  <c r="K135" i="17"/>
  <c r="J135" i="17"/>
  <c r="K49" i="17"/>
  <c r="J49" i="17"/>
  <c r="I49" i="17"/>
  <c r="I23" i="17"/>
  <c r="K23" i="17"/>
  <c r="J23" i="17"/>
  <c r="I91" i="17"/>
  <c r="K91" i="17"/>
  <c r="J91" i="17"/>
  <c r="J65" i="17"/>
  <c r="I65" i="17"/>
  <c r="K65" i="17"/>
  <c r="J133" i="17"/>
  <c r="I133" i="17"/>
  <c r="K133" i="17"/>
  <c r="K107" i="17"/>
  <c r="J107" i="17"/>
  <c r="I107" i="17"/>
  <c r="K93" i="17"/>
  <c r="J93" i="17"/>
  <c r="I93" i="17"/>
  <c r="K149" i="17"/>
  <c r="J149" i="17"/>
  <c r="I149" i="17"/>
  <c r="Y132" i="18"/>
  <c r="X132" i="18"/>
  <c r="Y106" i="18"/>
  <c r="X106" i="18"/>
  <c r="Y20" i="18"/>
  <c r="X20" i="18"/>
  <c r="X90" i="18"/>
  <c r="Y90" i="18"/>
  <c r="Y64" i="18"/>
  <c r="X64" i="18"/>
  <c r="X134" i="18"/>
  <c r="Y134" i="18"/>
  <c r="Y118" i="18"/>
  <c r="X118" i="18"/>
  <c r="Y92" i="18"/>
  <c r="X92" i="18"/>
  <c r="Y160" i="18"/>
  <c r="X160" i="18"/>
  <c r="X76" i="18"/>
  <c r="Y76" i="18"/>
  <c r="Y50" i="18"/>
  <c r="X50" i="18"/>
  <c r="Y146" i="18"/>
  <c r="X146" i="18"/>
  <c r="Y120" i="18"/>
  <c r="X120" i="18"/>
  <c r="X34" i="18"/>
  <c r="Y34" i="18"/>
  <c r="Y8" i="18"/>
  <c r="X8" i="18"/>
  <c r="Y104" i="18"/>
  <c r="X104" i="18"/>
  <c r="Y78" i="18"/>
  <c r="X78" i="18"/>
  <c r="J106" i="18"/>
  <c r="I106" i="18"/>
  <c r="H161" i="19"/>
  <c r="J161" i="19"/>
  <c r="H121" i="19"/>
  <c r="J121" i="19"/>
  <c r="H149" i="19"/>
  <c r="J149" i="19"/>
  <c r="H133" i="19"/>
  <c r="J133" i="19"/>
  <c r="H147" i="19"/>
  <c r="J147" i="19"/>
  <c r="X9" i="19"/>
  <c r="X35" i="19"/>
  <c r="X51" i="19"/>
  <c r="R65" i="19"/>
  <c r="P65" i="19"/>
  <c r="J77" i="19"/>
  <c r="H77" i="19"/>
  <c r="X91" i="19"/>
  <c r="P133" i="19"/>
  <c r="R133" i="19"/>
  <c r="Z7" i="19"/>
  <c r="T7" i="19"/>
  <c r="J23" i="19"/>
  <c r="H23" i="19"/>
  <c r="Q143" i="19"/>
  <c r="K121" i="19"/>
  <c r="K149" i="19"/>
  <c r="Q149" i="19" s="1"/>
  <c r="K133" i="19"/>
  <c r="Q133" i="19" s="1"/>
  <c r="Q117" i="19"/>
  <c r="Q116" i="19"/>
  <c r="K119" i="19"/>
  <c r="Q119" i="19" s="1"/>
  <c r="Q109" i="19"/>
  <c r="K107" i="19"/>
  <c r="Q100" i="19"/>
  <c r="K105" i="19"/>
  <c r="K93" i="19"/>
  <c r="Q93" i="19" s="1"/>
  <c r="K79" i="19"/>
  <c r="Q74" i="19"/>
  <c r="K147" i="19"/>
  <c r="Q147" i="19" s="1"/>
  <c r="K135" i="19"/>
  <c r="Q28" i="19"/>
  <c r="Q19" i="19"/>
  <c r="Q11" i="19"/>
  <c r="Q20" i="19"/>
  <c r="Q12" i="19"/>
  <c r="K63" i="19"/>
  <c r="Q63" i="19" s="1"/>
  <c r="K51" i="19"/>
  <c r="K37" i="19"/>
  <c r="Q31" i="19"/>
  <c r="Q14" i="19"/>
  <c r="K23" i="19"/>
  <c r="K161" i="19"/>
  <c r="Q161" i="19" s="1"/>
  <c r="K77" i="19"/>
  <c r="Q17" i="19"/>
  <c r="K65" i="19"/>
  <c r="Q65" i="19" s="1"/>
  <c r="Q18" i="19"/>
  <c r="K49" i="19"/>
  <c r="X147" i="19"/>
  <c r="X133" i="19"/>
  <c r="X161" i="19"/>
  <c r="X135" i="19"/>
  <c r="X149" i="19"/>
  <c r="J37" i="19"/>
  <c r="H37" i="19"/>
  <c r="X37" i="19"/>
  <c r="R49" i="19"/>
  <c r="Q49" i="19"/>
  <c r="P49" i="19"/>
  <c r="J51" i="19"/>
  <c r="H51" i="19"/>
  <c r="J63" i="19"/>
  <c r="H63" i="19"/>
  <c r="X65" i="19"/>
  <c r="R77" i="19"/>
  <c r="Q77" i="19"/>
  <c r="P77" i="19"/>
  <c r="X121" i="19"/>
  <c r="J107" i="19"/>
  <c r="H107" i="19"/>
  <c r="R63" i="19"/>
  <c r="P63" i="19"/>
  <c r="X77" i="19"/>
  <c r="J93" i="19"/>
  <c r="H93" i="19"/>
  <c r="R107" i="19"/>
  <c r="Q107" i="19"/>
  <c r="P107" i="19"/>
  <c r="J119" i="19"/>
  <c r="H119" i="19"/>
  <c r="P149" i="19"/>
  <c r="R149" i="19"/>
  <c r="Q135" i="19"/>
  <c r="P135" i="19"/>
  <c r="R135" i="19"/>
  <c r="P147" i="19"/>
  <c r="R147" i="19"/>
  <c r="Q121" i="19"/>
  <c r="P121" i="19"/>
  <c r="R121" i="19"/>
  <c r="P161" i="19"/>
  <c r="R161" i="19"/>
  <c r="X21" i="19"/>
  <c r="R51" i="19"/>
  <c r="Q51" i="19"/>
  <c r="P51" i="19"/>
  <c r="J79" i="19"/>
  <c r="H79" i="19"/>
  <c r="R93" i="19"/>
  <c r="P93" i="19"/>
  <c r="J105" i="19"/>
  <c r="H105" i="19"/>
  <c r="X107" i="19"/>
  <c r="P119" i="19"/>
  <c r="R119" i="19"/>
  <c r="H135" i="19"/>
  <c r="J135" i="19"/>
  <c r="J9" i="19"/>
  <c r="H9" i="19"/>
  <c r="R23" i="19"/>
  <c r="Q23" i="19"/>
  <c r="P23" i="19"/>
  <c r="J35" i="19"/>
  <c r="H35" i="19"/>
  <c r="R37" i="19"/>
  <c r="Q37" i="19"/>
  <c r="P37" i="19"/>
  <c r="J49" i="19"/>
  <c r="H49" i="19"/>
  <c r="X49" i="19"/>
  <c r="X63" i="19"/>
  <c r="J65" i="19"/>
  <c r="H65" i="19"/>
  <c r="R79" i="19"/>
  <c r="Q79" i="19"/>
  <c r="P79" i="19"/>
  <c r="J91" i="19"/>
  <c r="H91" i="19"/>
  <c r="X93" i="19"/>
  <c r="R105" i="19"/>
  <c r="Q105" i="19"/>
  <c r="P105" i="19"/>
  <c r="X119" i="19"/>
  <c r="R22" i="21"/>
  <c r="Q22" i="21"/>
  <c r="L35" i="22"/>
  <c r="K35" i="22"/>
  <c r="J35" i="22"/>
  <c r="L91" i="22"/>
  <c r="K91" i="22"/>
  <c r="J91" i="22"/>
  <c r="I120" i="21"/>
  <c r="H120" i="21"/>
  <c r="I50" i="21"/>
  <c r="H50" i="21"/>
  <c r="I162" i="21"/>
  <c r="H162" i="21"/>
  <c r="L49" i="22"/>
  <c r="K49" i="22"/>
  <c r="J49" i="22"/>
  <c r="K105" i="22"/>
  <c r="L105" i="22"/>
  <c r="J105" i="22"/>
  <c r="I92" i="21"/>
  <c r="H92" i="21"/>
  <c r="I134" i="21"/>
  <c r="H134" i="21"/>
  <c r="K63" i="22"/>
  <c r="J63" i="22"/>
  <c r="L63" i="22"/>
  <c r="H22" i="21"/>
  <c r="I22" i="21"/>
  <c r="H64" i="21"/>
  <c r="I64" i="21"/>
  <c r="L147" i="22"/>
  <c r="K147" i="22"/>
  <c r="J147" i="22"/>
  <c r="K133" i="22"/>
  <c r="J133" i="22"/>
  <c r="L133" i="22"/>
  <c r="K119" i="22"/>
  <c r="L119" i="22"/>
  <c r="J119" i="22"/>
  <c r="J21" i="22"/>
  <c r="L21" i="22"/>
  <c r="K21" i="22"/>
  <c r="I106" i="21"/>
  <c r="H106" i="21"/>
  <c r="L77" i="22"/>
  <c r="K77" i="22"/>
  <c r="J77" i="22"/>
  <c r="K161" i="22"/>
  <c r="L161" i="22"/>
  <c r="J161" i="22"/>
  <c r="K104" i="26"/>
  <c r="J104" i="26"/>
  <c r="I104" i="26"/>
  <c r="J62" i="26"/>
  <c r="I62" i="26"/>
  <c r="K62" i="26"/>
  <c r="K20" i="26"/>
  <c r="I20" i="26"/>
  <c r="J20" i="26"/>
  <c r="K132" i="26"/>
  <c r="I132" i="26"/>
  <c r="J132" i="26"/>
  <c r="K90" i="26"/>
  <c r="J90" i="26"/>
  <c r="I90" i="26"/>
  <c r="I118" i="26"/>
  <c r="K118" i="26"/>
  <c r="J118" i="26"/>
  <c r="K34" i="27"/>
  <c r="J34" i="27"/>
  <c r="I34" i="27"/>
  <c r="K76" i="26"/>
  <c r="J76" i="26"/>
  <c r="I76" i="26"/>
  <c r="I132" i="27"/>
  <c r="K132" i="27"/>
  <c r="J132" i="27"/>
  <c r="J160" i="27"/>
  <c r="K160" i="27"/>
  <c r="I160" i="27"/>
  <c r="K76" i="27"/>
  <c r="J76" i="27"/>
  <c r="I76" i="27"/>
  <c r="K146" i="27"/>
  <c r="I146" i="27"/>
  <c r="J146" i="27"/>
  <c r="I118" i="27"/>
  <c r="K118" i="27"/>
  <c r="J118" i="27"/>
  <c r="K90" i="27"/>
  <c r="J90" i="27"/>
  <c r="I90" i="27"/>
  <c r="I62" i="27"/>
  <c r="K62" i="27"/>
  <c r="J62" i="27"/>
  <c r="K104" i="27"/>
  <c r="J104" i="27"/>
  <c r="I104" i="27"/>
  <c r="L62" i="28"/>
  <c r="I62" i="28"/>
  <c r="K62" i="28"/>
  <c r="M62" i="28"/>
  <c r="J62" i="28"/>
  <c r="K104" i="28"/>
  <c r="I104" i="28"/>
  <c r="M104" i="28"/>
  <c r="L104" i="28"/>
  <c r="J104" i="28"/>
  <c r="K48" i="28"/>
  <c r="J48" i="28"/>
  <c r="L48" i="28"/>
  <c r="I48" i="28"/>
  <c r="M48" i="28"/>
  <c r="L118" i="28"/>
  <c r="J118" i="28"/>
  <c r="K118" i="28"/>
  <c r="I118" i="28"/>
  <c r="M118" i="28"/>
  <c r="L146" i="28"/>
  <c r="J146" i="28"/>
  <c r="I146" i="28"/>
  <c r="M146" i="28"/>
  <c r="K146" i="28"/>
  <c r="P16" i="43"/>
  <c r="T16" i="43"/>
  <c r="R16" i="43"/>
  <c r="Q16" i="43"/>
  <c r="S16" i="43"/>
  <c r="M16" i="43"/>
  <c r="L16" i="43"/>
  <c r="N16" i="43"/>
  <c r="I146" i="44"/>
  <c r="H146" i="44"/>
  <c r="K146" i="44" s="1"/>
  <c r="G146" i="44"/>
  <c r="G146" i="45"/>
  <c r="I146" i="45"/>
  <c r="H146" i="45"/>
  <c r="K146" i="45" s="1"/>
  <c r="K35" i="19" l="1"/>
  <c r="Q35" i="19" s="1"/>
  <c r="Q27" i="19"/>
  <c r="K9" i="19"/>
  <c r="Q9" i="19" s="1"/>
  <c r="Q10" i="19"/>
  <c r="K21" i="19"/>
  <c r="Q21" i="19" s="1"/>
  <c r="Q13" i="19"/>
  <c r="K91" i="19"/>
  <c r="Q91" i="19" s="1"/>
  <c r="Q83" i="19"/>
  <c r="T161" i="19"/>
  <c r="T149" i="19"/>
  <c r="T147" i="19"/>
  <c r="T121" i="19"/>
  <c r="T119" i="19"/>
  <c r="T107" i="19"/>
  <c r="T105" i="19"/>
  <c r="T93" i="19"/>
  <c r="T91" i="19"/>
  <c r="T79" i="19"/>
  <c r="T77" i="19"/>
  <c r="T65" i="19"/>
  <c r="T63" i="19"/>
  <c r="T51" i="19"/>
  <c r="T49" i="19"/>
  <c r="T37" i="19"/>
  <c r="T133" i="19"/>
  <c r="T135" i="19"/>
  <c r="S7" i="19"/>
  <c r="Y7" i="19" s="1"/>
  <c r="T35" i="19"/>
  <c r="T9" i="19"/>
  <c r="T21" i="19"/>
  <c r="T23" i="19"/>
  <c r="U51" i="19"/>
  <c r="U37" i="19"/>
  <c r="Z37" i="19" s="1"/>
  <c r="U23" i="19"/>
  <c r="U21" i="19"/>
  <c r="U49" i="19"/>
  <c r="U9" i="19"/>
  <c r="Z38" i="19" s="1"/>
  <c r="U35" i="19"/>
  <c r="U133" i="19"/>
  <c r="U63" i="19"/>
  <c r="U65" i="19"/>
  <c r="U77" i="19"/>
  <c r="U79" i="19"/>
  <c r="U91" i="19"/>
  <c r="U93" i="19"/>
  <c r="Z94" i="19"/>
  <c r="U105" i="19"/>
  <c r="U107" i="19"/>
  <c r="U119" i="19"/>
  <c r="U121" i="19"/>
  <c r="Z122" i="19"/>
  <c r="U135" i="19"/>
  <c r="U147" i="19"/>
  <c r="U149" i="19"/>
  <c r="U161" i="19"/>
  <c r="Z153" i="19"/>
  <c r="C133" i="19"/>
  <c r="I133" i="19" s="1"/>
  <c r="C161" i="19"/>
  <c r="I161" i="19" s="1"/>
  <c r="C135" i="19"/>
  <c r="I135" i="19" s="1"/>
  <c r="I132" i="19"/>
  <c r="I112" i="19"/>
  <c r="C119" i="19"/>
  <c r="I119" i="19" s="1"/>
  <c r="C107" i="19"/>
  <c r="I107" i="19" s="1"/>
  <c r="I103" i="19"/>
  <c r="C105" i="19"/>
  <c r="I105" i="19" s="1"/>
  <c r="I95" i="19"/>
  <c r="C93" i="19"/>
  <c r="I93" i="19" s="1"/>
  <c r="I86" i="19"/>
  <c r="C91" i="19"/>
  <c r="I91" i="19" s="1"/>
  <c r="C79" i="19"/>
  <c r="I79" i="19" s="1"/>
  <c r="C149" i="19"/>
  <c r="I149" i="19" s="1"/>
  <c r="I14" i="19"/>
  <c r="C65" i="19"/>
  <c r="I65" i="19" s="1"/>
  <c r="I48" i="19"/>
  <c r="C23" i="19"/>
  <c r="I23" i="19" s="1"/>
  <c r="C49" i="19"/>
  <c r="I49" i="19" s="1"/>
  <c r="I34" i="19"/>
  <c r="I26" i="19"/>
  <c r="I17" i="19"/>
  <c r="C147" i="19"/>
  <c r="I147" i="19" s="1"/>
  <c r="C35" i="19"/>
  <c r="I35" i="19" s="1"/>
  <c r="C9" i="19"/>
  <c r="I9" i="19" s="1"/>
  <c r="C63" i="19"/>
  <c r="I63" i="19" s="1"/>
  <c r="C121" i="19"/>
  <c r="I121" i="19" s="1"/>
  <c r="C51" i="19"/>
  <c r="I51" i="19" s="1"/>
  <c r="C77" i="19"/>
  <c r="I77" i="19" s="1"/>
  <c r="C37" i="19"/>
  <c r="I37" i="19" s="1"/>
  <c r="I30" i="19"/>
  <c r="Z66" i="19" l="1"/>
  <c r="Z161" i="19"/>
  <c r="Z121" i="19"/>
  <c r="Z93" i="19"/>
  <c r="Z65" i="19"/>
  <c r="Z10" i="19"/>
  <c r="Z9" i="19"/>
  <c r="Z156" i="19"/>
  <c r="Z143" i="19"/>
  <c r="Z118" i="19"/>
  <c r="Z109" i="19"/>
  <c r="Z96" i="19"/>
  <c r="Z84" i="19"/>
  <c r="Z71" i="19"/>
  <c r="Z58" i="19"/>
  <c r="Z124" i="19"/>
  <c r="Z48" i="19"/>
  <c r="Z30" i="19"/>
  <c r="Z42" i="19"/>
  <c r="Z98" i="19"/>
  <c r="Z155" i="19"/>
  <c r="Z142" i="19"/>
  <c r="Z117" i="19"/>
  <c r="Z104" i="19"/>
  <c r="Z95" i="19"/>
  <c r="Z82" i="19"/>
  <c r="Z70" i="19"/>
  <c r="Z57" i="19"/>
  <c r="Z131" i="19"/>
  <c r="Z45" i="19"/>
  <c r="Z31" i="19"/>
  <c r="Z40" i="19"/>
  <c r="Z144" i="19"/>
  <c r="Z128" i="19"/>
  <c r="Z154" i="19"/>
  <c r="Z141" i="19"/>
  <c r="Z116" i="19"/>
  <c r="Z103" i="19"/>
  <c r="Z90" i="19"/>
  <c r="Z81" i="19"/>
  <c r="Z68" i="19"/>
  <c r="Z56" i="19"/>
  <c r="Z18" i="19"/>
  <c r="Z43" i="19"/>
  <c r="Z14" i="19"/>
  <c r="Z33" i="19"/>
  <c r="Z157" i="19"/>
  <c r="Z126" i="19"/>
  <c r="Z110" i="19"/>
  <c r="Z72" i="19"/>
  <c r="Z123" i="19"/>
  <c r="Z34" i="19"/>
  <c r="Z152" i="19"/>
  <c r="Z140" i="19"/>
  <c r="Z115" i="19"/>
  <c r="Z102" i="19"/>
  <c r="Z89" i="19"/>
  <c r="Z76" i="19"/>
  <c r="Z67" i="19"/>
  <c r="Z54" i="19"/>
  <c r="Z127" i="19"/>
  <c r="Z39" i="19"/>
  <c r="Z32" i="19"/>
  <c r="Z25" i="19"/>
  <c r="Z59" i="19"/>
  <c r="Z160" i="19"/>
  <c r="Z151" i="19"/>
  <c r="Z138" i="19"/>
  <c r="Z114" i="19"/>
  <c r="Z101" i="19"/>
  <c r="Z88" i="19"/>
  <c r="Z75" i="19"/>
  <c r="Z62" i="19"/>
  <c r="Z129" i="19"/>
  <c r="Z28" i="19"/>
  <c r="Z29" i="19"/>
  <c r="Z15" i="19"/>
  <c r="Z16" i="19"/>
  <c r="Z44" i="19"/>
  <c r="Z159" i="19"/>
  <c r="Z146" i="19"/>
  <c r="Z137" i="19"/>
  <c r="Z113" i="19"/>
  <c r="Z100" i="19"/>
  <c r="Z87" i="19"/>
  <c r="Z74" i="19"/>
  <c r="Z61" i="19"/>
  <c r="Z19" i="19"/>
  <c r="Z20" i="19"/>
  <c r="Z53" i="19"/>
  <c r="Z17" i="19"/>
  <c r="Z158" i="19"/>
  <c r="Z145" i="19"/>
  <c r="Z130" i="19"/>
  <c r="Z112" i="19"/>
  <c r="Z99" i="19"/>
  <c r="Z86" i="19"/>
  <c r="Z73" i="19"/>
  <c r="Z60" i="19"/>
  <c r="Z132" i="19"/>
  <c r="Z11" i="19"/>
  <c r="Z12" i="19"/>
  <c r="Z46" i="19"/>
  <c r="Z26" i="19"/>
  <c r="Z85" i="19"/>
  <c r="Z47" i="19"/>
  <c r="Z150" i="19"/>
  <c r="Z119" i="19"/>
  <c r="Z83" i="19"/>
  <c r="Z55" i="19"/>
  <c r="Z49" i="19"/>
  <c r="Z51" i="19"/>
  <c r="Z149" i="19"/>
  <c r="Z111" i="19"/>
  <c r="Z91" i="19"/>
  <c r="Z63" i="19"/>
  <c r="Z41" i="19"/>
  <c r="Z52" i="19"/>
  <c r="Z139" i="19"/>
  <c r="Z108" i="19"/>
  <c r="Z80" i="19"/>
  <c r="Z125" i="19"/>
  <c r="Z21" i="19"/>
  <c r="Z147" i="19"/>
  <c r="Z107" i="19"/>
  <c r="Z79" i="19"/>
  <c r="Z133" i="19"/>
  <c r="Z13" i="19"/>
  <c r="Z136" i="19"/>
  <c r="Z97" i="19"/>
  <c r="Z69" i="19"/>
  <c r="Z35" i="19"/>
  <c r="Z23" i="19"/>
  <c r="Z135" i="19"/>
  <c r="Z105" i="19"/>
  <c r="Z77" i="19"/>
  <c r="Z27" i="19"/>
  <c r="Z24" i="19"/>
  <c r="C21" i="19"/>
  <c r="I21" i="19" s="1"/>
  <c r="I13" i="19"/>
  <c r="S135" i="19"/>
  <c r="Y135" i="19" s="1"/>
  <c r="S147" i="19"/>
  <c r="Y147" i="19" s="1"/>
  <c r="S121" i="19"/>
  <c r="Y121" i="19" s="1"/>
  <c r="Y114" i="19"/>
  <c r="Y112" i="19"/>
  <c r="S119" i="19"/>
  <c r="Y119" i="19" s="1"/>
  <c r="S107" i="19"/>
  <c r="Y107" i="19" s="1"/>
  <c r="S93" i="19"/>
  <c r="Y93" i="19" s="1"/>
  <c r="Y88" i="19"/>
  <c r="S91" i="19"/>
  <c r="Y91" i="19" s="1"/>
  <c r="S161" i="19"/>
  <c r="Y161" i="19" s="1"/>
  <c r="S133" i="19"/>
  <c r="Y133" i="19" s="1"/>
  <c r="S149" i="19"/>
  <c r="Y149" i="19" s="1"/>
  <c r="S51" i="19"/>
  <c r="Y51" i="19" s="1"/>
  <c r="S63" i="19"/>
  <c r="Y63" i="19" s="1"/>
  <c r="S35" i="19"/>
  <c r="Y35" i="19" s="1"/>
  <c r="S9" i="19"/>
  <c r="Y9" i="19" s="1"/>
  <c r="S77" i="19"/>
  <c r="Y77" i="19" s="1"/>
  <c r="S49" i="19"/>
  <c r="Y49" i="19" s="1"/>
  <c r="Y28" i="19"/>
  <c r="Y19" i="19"/>
  <c r="Y11" i="19"/>
  <c r="S65" i="19"/>
  <c r="Y65" i="19" s="1"/>
  <c r="S21" i="19"/>
  <c r="Y21" i="19" s="1"/>
  <c r="Y15" i="19"/>
  <c r="S37" i="19"/>
  <c r="Y37" i="19" s="1"/>
  <c r="S23" i="19" l="1"/>
  <c r="Y23" i="19" s="1"/>
  <c r="Y24" i="19"/>
  <c r="S79" i="19"/>
  <c r="Y79" i="19" s="1"/>
  <c r="Y80" i="19"/>
  <c r="S105" i="19"/>
  <c r="Y105" i="19" s="1"/>
  <c r="Y97" i="19"/>
</calcChain>
</file>

<file path=xl/sharedStrings.xml><?xml version="1.0" encoding="utf-8"?>
<sst xmlns="http://schemas.openxmlformats.org/spreadsheetml/2006/main" count="5760" uniqueCount="315">
  <si>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</si>
  <si>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</si>
  <si>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</si>
  <si>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</si>
  <si>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</si>
  <si>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</si>
  <si>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</si>
  <si>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</si>
  <si>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</si>
  <si>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</si>
  <si>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</si>
  <si>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</si>
  <si>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</si>
  <si>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</si>
  <si>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</si>
  <si>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</si>
  <si>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</si>
  <si>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</si>
  <si>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</si>
  <si>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</si>
  <si>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</si>
  <si>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</si>
  <si>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</si>
  <si>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</si>
  <si>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</si>
  <si>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</si>
  <si>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</si>
  <si>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</si>
  <si>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</si>
  <si>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</si>
  <si>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</si>
  <si>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</si>
  <si>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</si>
  <si>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</si>
  <si>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</si>
  <si>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</si>
  <si>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</si>
  <si>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</si>
  <si>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</si>
  <si>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</si>
  <si>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</si>
  <si>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</si>
  <si>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</si>
  <si>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</si>
  <si>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</si>
  <si>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</si>
  <si>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</si>
  <si>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</si>
  <si>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</si>
  <si>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</si>
  <si>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</si>
  <si>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</si>
  <si>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</si>
  <si>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</si>
  <si>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</si>
  <si>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</si>
  <si>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</si>
  <si>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</si>
  <si>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</si>
  <si>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</si>
  <si>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</si>
  <si>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</si>
  <si>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</si>
  <si>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</si>
  <si>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</si>
  <si>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</si>
  <si>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</si>
  <si>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</si>
  <si>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</si>
  <si>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</si>
  <si>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</si>
  <si>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</si>
  <si>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</si>
  <si>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</si>
  <si>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</si>
  <si>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</si>
  <si>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</si>
  <si>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</si>
  <si>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</si>
  <si>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</si>
  <si>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</si>
  <si>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</si>
  <si>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</si>
  <si>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</si>
  <si>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</si>
  <si>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</si>
  <si>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</si>
  <si>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</si>
  <si>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</si>
  <si>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</si>
  <si>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</si>
  <si>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</si>
  <si>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</si>
  <si>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</si>
  <si>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</si>
  <si>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</si>
  <si>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</si>
  <si>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</si>
  <si>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</si>
  <si>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</si>
  <si>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</si>
  <si>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</si>
  <si>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</si>
  <si>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</si>
  <si>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</si>
  <si>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</si>
  <si>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</si>
  <si>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</si>
  <si>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</si>
  <si>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</si>
  <si>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</si>
  <si>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</si>
  <si>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</si>
  <si>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</si>
  <si>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</si>
  <si>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</si>
  <si>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</si>
  <si>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</si>
  <si>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</si>
  <si>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</si>
  <si>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</si>
  <si>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</si>
  <si>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</si>
  <si>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</si>
  <si>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</si>
  <si>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</si>
  <si>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</si>
  <si>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</si>
  <si>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</si>
  <si>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</si>
  <si>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</si>
  <si>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</si>
  <si>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</si>
  <si>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</si>
  <si>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</si>
  <si>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</si>
  <si>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</si>
  <si>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</si>
  <si>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</si>
  <si>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</si>
  <si>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</si>
  <si>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</si>
  <si>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</si>
  <si>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</si>
  <si>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</si>
  <si>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</si>
  <si>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</si>
  <si>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</si>
  <si>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</si>
  <si>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</si>
  <si>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</si>
  <si>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</si>
  <si>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</si>
  <si>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</si>
  <si>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</si>
  <si>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</si>
  <si>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</si>
  <si>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</si>
  <si>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</si>
  <si>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</si>
  <si>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</si>
  <si>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</si>
  <si>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</si>
  <si>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</si>
  <si>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</si>
  <si>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</si>
  <si>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</si>
  <si>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</si>
  <si>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</si>
  <si>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</si>
  <si>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</si>
  <si>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</si>
  <si>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</si>
  <si>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</si>
  <si>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</si>
  <si>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</si>
  <si>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</si>
  <si>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</si>
  <si>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</si>
  <si>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</si>
  <si>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</si>
  <si>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</si>
  <si>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</si>
  <si>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</si>
  <si>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</si>
  <si>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</si>
  <si>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</si>
  <si>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</si>
  <si>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</si>
  <si>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</si>
  <si>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</si>
  <si>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</si>
  <si>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</si>
  <si>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</si>
  <si>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</si>
  <si>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</si>
  <si>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</si>
  <si>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</si>
  <si>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</si>
  <si>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</si>
  <si>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</si>
  <si>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</si>
  <si>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</si>
  <si>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</si>
  <si>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</si>
  <si>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</si>
  <si>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</si>
  <si>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</si>
  <si>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</si>
  <si>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</si>
  <si>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abril 2025</t>
  </si>
  <si>
    <t>Resumen indicadores San Miguel de Abona</t>
  </si>
  <si>
    <t>Evolución mensual de viajeros entrados en San Miguel de Abona según lugar de residencia</t>
  </si>
  <si>
    <t>Evolución mensual de viajeros entrados en San Miguel de Abona según categoría del establecimiento</t>
  </si>
  <si>
    <t>Evolución anual de viajeros entrados en San Miguel de Abona según categoría del establecimiento</t>
  </si>
  <si>
    <t>Evolución mensual de pernoctaciones en San Miguel de Abona según lugar de residencia</t>
  </si>
  <si>
    <t>Evolución mensual de pernoctaciones en San Miguel de Abona según categoría del establecimiento</t>
  </si>
  <si>
    <t>Evolución mensual de estancia media en San Miguel de Abona según lugar de residencia</t>
  </si>
  <si>
    <t>Evolución mensual de estancia media en San Miguel de Abona según categoría del establecimiento</t>
  </si>
  <si>
    <t>Evolución mensual de tasa de ocupación en San Miguel de Abona según categoría del establecimiento</t>
  </si>
  <si>
    <t>Viajeros españoles entrados en los hoteles y apartamentos de San Miguel de Abona según lugar de residencia - acumulado</t>
  </si>
  <si>
    <t>Viajeros españoles entrados en los hoteles y apartamentos de San Miguel de Abona por tipología y categoría de alojamiento - acumulado</t>
  </si>
  <si>
    <t>Viajeros peninsulares entrados en los hoteles y apartamentos de San Miguel de Abona por tipología y categoría de alojamiento - acumulado</t>
  </si>
  <si>
    <t>Viajeros canarios entrados en los hoteles y apartamentos de San Miguel de Abona por tipología y categoría de alojamiento - acumulado</t>
  </si>
  <si>
    <t>Resumen de indicadores turísticos de Tenerife-San Miguel de Abona</t>
  </si>
  <si>
    <t>abril 2021</t>
  </si>
  <si>
    <t>abril 2022</t>
  </si>
  <si>
    <t>abril 2023</t>
  </si>
  <si>
    <t>abril 2024</t>
  </si>
  <si>
    <t>abril 2025</t>
  </si>
  <si>
    <t>acumulado a abril 2021</t>
  </si>
  <si>
    <t>acumulado a abril 2022</t>
  </si>
  <si>
    <t>acumulado a abril 2023</t>
  </si>
  <si>
    <t>acumulado a abril 2024</t>
  </si>
  <si>
    <t>acumulado a abril 2025</t>
  </si>
  <si>
    <t>Viajeros  entrados en los establecimientos alojativos de San Miguel de Abona 
(hotel + apartamento)</t>
  </si>
  <si>
    <t>Viajeros españoles entrados en los establecimientos alojativos de San Miguel de Abona 
(hotel + apartamento)</t>
  </si>
  <si>
    <t>Viajeros peninsulares entrados en los establecimientos alojativos de San Miguel de Abona 
(hotel + apartamento)</t>
  </si>
  <si>
    <t>Viajeros canarios entrados en los establecimientos alojativos de San Miguel de Abona 
(hotel + apartamento)</t>
  </si>
  <si>
    <t>Viajeros extranjeros entrados en los establecimientos alojativos de San Miguel de Abona 
(hotel + apartamento)</t>
  </si>
  <si>
    <t>Viajeros británicos entrados en los establecimientos alojativos de San Miguel de Abona 
(hotel + apartamento)</t>
  </si>
  <si>
    <t>Viajeros alemanes entrados en los establecimientos alojativos de San Miguel de Abona 
(hotel + apartamento)</t>
  </si>
  <si>
    <t>Viajeros franceses entrados en los establecimientos alojativos de San Miguel de Abona 
(hotel + apartamento)</t>
  </si>
  <si>
    <t>Viajeros belgas entrados en los establecimientos alojativos de San Miguel de Abona 
(hotel + apartamento)</t>
  </si>
  <si>
    <t>Viajeros holandeses entrados en los establecimientos alojativos de San Miguel de Abona 
(hotel + apartamento)</t>
  </si>
  <si>
    <t>Viajeros daneses entrados en los establecimientos alojativos de San Miguel de Abona 
(hotel + apartamento)</t>
  </si>
  <si>
    <t>Viajeros suecos entrados en los establecimientos alojativos de San Miguel de Abona 
(hotel + apartamento)</t>
  </si>
  <si>
    <t>var 23/22</t>
  </si>
  <si>
    <t>var 24/23</t>
  </si>
  <si>
    <t>-</t>
  </si>
  <si>
    <t>Viajeros entrados en los establecimientos alojativos de San Miguel de Abona 
(hotel + apartamento)</t>
  </si>
  <si>
    <t>Viajeros entrados en los hoteles de San Miguel de Abona</t>
  </si>
  <si>
    <t>Viajeros entrados en los apartamentos de San Miguel de Abona</t>
  </si>
  <si>
    <t>Evolución de viajeros entrados en los establecimientos alojativos de San Miguel de Abona 
(hotel + apartamento)</t>
  </si>
  <si>
    <t>Evolución de viajeros entrados en los hoteles de San Miguel de Abona</t>
  </si>
  <si>
    <t>Evolución de viajeros entrados en los hoteles de 4, 5 estrellas de San Miguel de Abona</t>
  </si>
  <si>
    <t>Evolución de viajeros entrados en los apartamentos de San Miguel de Abona</t>
  </si>
  <si>
    <t>acumulado a abril 2020</t>
  </si>
  <si>
    <t>abril 2020</t>
  </si>
  <si>
    <t>Viajeros entrados en los establecimientos alojativos de San Miguel de Abona según lugar de residencia (hotel + apartamento)</t>
  </si>
  <si>
    <t>acumulado abril 2020</t>
  </si>
  <si>
    <t>acumulado abril 2021</t>
  </si>
  <si>
    <t>acumulado abril 2022</t>
  </si>
  <si>
    <t>acumulado abril 2023</t>
  </si>
  <si>
    <t>acumulado abril 2024</t>
  </si>
  <si>
    <t>acumulado abril 2025</t>
  </si>
  <si>
    <t>Viajeros entrados en los hoteles de San Miguel de Abona según lugar de residencia (hotel + apartamento)</t>
  </si>
  <si>
    <t>Viajeros entrados en los apartamentos de San Miguel de Abona según lugar de residencia (hotel + apartamento)</t>
  </si>
  <si>
    <t>Viajeros alojados en los establecimientos alojativos de San Miguel de Abona según lugar de residencia (hotel + apartamento)</t>
  </si>
  <si>
    <t>acumulado abril 2019</t>
  </si>
  <si>
    <t>Pernoctaciones realizadas por los turistas en los establecimientos alojativos de San Miguel de Abona (hotel + apartamento)</t>
  </si>
  <si>
    <t>Pernoctaciones realizadas por los turistas españoles en los establecimientos alojativos de San Miguel de Abona (hotel + apartamento)</t>
  </si>
  <si>
    <t>var 25/24</t>
  </si>
  <si>
    <t>Pernoctaciones realizadas por los procedentes de Península en los establecimientos alojativos de San Miguel de Abona (hotel + apartamento)</t>
  </si>
  <si>
    <t>Pernoctaciones realizadas por los procedentes de Canarias en los establecimientos alojativos de San Miguel de Abona (hotel + apartamento)</t>
  </si>
  <si>
    <t>Pernoctaciones realizadas por los procedentes de Total residentes en el extranjero en los establecimientos alojativos de San Miguel de Abona (hotel + apartamento)</t>
  </si>
  <si>
    <t>Pernoctaciones realizadas por los procedentes de Reino Unido en los establecimientos alojativos de San Miguel de Abona (hotel + apartamento)</t>
  </si>
  <si>
    <t>Pernoctaciones realizadas por los procedentes de Alemania en los establecimientos alojativos de San Miguel de Abona (hotel + apartamento)</t>
  </si>
  <si>
    <t>Pernoctaciones realizadas por los procedentes de Francia en los establecimientos alojativos de San Miguel de Abona (hotel + apartamento)</t>
  </si>
  <si>
    <t>Pernoctaciones realizadas por los procedentes de Bélgica en los establecimientos alojativos de San Miguel de Abona (hotel + apartamento)</t>
  </si>
  <si>
    <t>Pernoctaciones realizadas por los procedentes de Países Bajos en los establecimientos alojativos de San Miguel de Abona (hotel + apartamento)</t>
  </si>
  <si>
    <t>Pernoctaciones realizadas por los procedentes de Dinamarca en los establecimientos alojativos de San Miguel de Abona (hotel + apartamento)</t>
  </si>
  <si>
    <t>Pernoctaciones realizadas por los procedentes de Suecia en los establecimientos alojativos de San Miguel de Abona (hotel + apartamento)</t>
  </si>
  <si>
    <t>Pernoctaciones realizadas por los turistas en los hoteles de San Miguel de Abona</t>
  </si>
  <si>
    <t>Pernoctaciones realizadas por los turistas en los apartamentos de San Miguel de Abona</t>
  </si>
  <si>
    <t>Estancia Media en los establecimientos alojativos de San Miguel de Abona
(hotel + apartamento)</t>
  </si>
  <si>
    <t>Estancia media de los viajeros españoles entrados en los establecimientos alojativos de San Miguel de Abona (hotel + apartamento)</t>
  </si>
  <si>
    <t>Estancia media de los viajeros peninsulares entrados en los establecimientos alojativos de San Miguel de Abona (hotel + apartamento)</t>
  </si>
  <si>
    <t>Estancia media de los viajeros canarios entrados en los establecimientos alojativos de San Miguel de Abona (hotel + apartamento)</t>
  </si>
  <si>
    <t>Estancia media de los viajeros extranjeros entrados en los establecimientos alojativos de San Miguel de Abona (hotel + apartamento)</t>
  </si>
  <si>
    <t>Estancia media de los viajeros británicos entrados en los establecimientos alojativos de San Miguel de Abona (hotel + apartamento)</t>
  </si>
  <si>
    <t>Estancia media de los viajeros alemanes entrados en los establecimientos alojativos de San Miguel de Abona (hotel + apartamento)</t>
  </si>
  <si>
    <t>Estancia media de los viajeros franceses entrados en los establecimientos alojativos de San Miguel de Abona (hotel + apartamento)</t>
  </si>
  <si>
    <t>Estancia media de los viajeros belgas entrados en los establecimientos alojativos de San Miguel de Abona (hotel + apartamento)</t>
  </si>
  <si>
    <t>Estancia media de los viajeros holandeses entrados en los establecimientos alojativos de San Miguel de Abona (hotel + apartamento)</t>
  </si>
  <si>
    <t>Estancia media de los viajeros daneses entrados en los establecimientos alojativos de San Miguel de Abona (hotel + apartamento)</t>
  </si>
  <si>
    <t>Estancia media de los viajeros suecos entrados en los establecimientos alojativos de San Miguel de Abona (hotel + apartamento)</t>
  </si>
  <si>
    <t>Estancia Media en los hoteles de San Miguel de Abona</t>
  </si>
  <si>
    <t>Estancia Media en los hoteles de 4, 5 estrellas de San Miguel de Abona</t>
  </si>
  <si>
    <t>Estancia Media en los hoteles de 1, 2, 3 Estrellas de San Miguel de Abona</t>
  </si>
  <si>
    <t>Estancia Media en los apartamentos de San Miguel de Abona</t>
  </si>
  <si>
    <t>Tasa de ocupación por plaza en los establecimientos alojativos de San Miguel de Abona
(hotel + apartamento)</t>
  </si>
  <si>
    <t>Tasa de ocupación por plaza en los hoteles de San Miguel de Abona</t>
  </si>
  <si>
    <t>Tasa de ocupación por plaza en los hoteles de 4, 5 Estrellas de San Miguel de Abona</t>
  </si>
  <si>
    <t>Tasa de ocupación por plaza en los hoteles de 1, 2, 3 Estrellas de San Miguel de Abona</t>
  </si>
  <si>
    <t>Tasa de ocupación por plaza en los apartamentos de San Miguel de Abona</t>
  </si>
  <si>
    <t>Distribución de viajeros españoles entrados en hoteles y apartamentos de San Miguel de Abona  por lugar de residencia</t>
  </si>
  <si>
    <t>Viajeros españoles entrados en los hoteles y apartamentos de San Miguel de Abona según lugar de residencia</t>
  </si>
  <si>
    <t>Viajeros españoles entrados en los hoteles y apartamentos de San Miguel de Abona por tipología y categoría de alojamiento</t>
  </si>
  <si>
    <t>Viajeros peninsulares entrados en los hoteles y apartamentos de San Miguel de Abona por tipología y categoría de alojamiento</t>
  </si>
  <si>
    <t>Viajeros canarios entrados en los hoteles y apartamentos de San Miguel de Abona por tipología y categoría de alojamiento</t>
  </si>
  <si>
    <t>Evolución de viajeros españoles entrados en los establecimientos alojativos de San Miguel de Abona
(hotel + apartamento)</t>
  </si>
  <si>
    <t>Evolución de viajeros peninsulares entrados en los establecimientos alojativos de San Miguel de Abona
(hotel + apartamento)</t>
  </si>
  <si>
    <t>Evolución de viajeros canarios entrados en los establecimientos alojativos de San Miguel de Abona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</si>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</sst>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0" fontId="5" fillId="4" borderId="0" xfId="0" applyFont="1" applyFill="1" applyAlignment="1">
      <alignment horizontal="left" vertical="center" wrapText="1"/>
    </xf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5" fillId="0" borderId="0" xfId="0" applyNumberFormat="1" applyFont="1" applyAlignment="1">
      <alignment horizontal="right"/>
    </xf>
    <xf numFmtId="167" fontId="5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10" fillId="4" borderId="6" xfId="0" applyFont="1" applyFill="1" applyBorder="1" applyAlignment="1">
      <alignment horizontal="center" vertical="center" textRotation="90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FB1F1AEF-C45B-4401-8872-87C3552A7295}"/>
    <cellStyle name="Normal 2 6" xfId="3" xr:uid="{DD2870EA-52AF-4E89-94AA-3661C3714F65}"/>
    <cellStyle name="Porcentaje" xfId="1" builtinId="5"/>
  </cellStyles>
  <dxfs count="0"/>
  <tableStyles count="1" defaultTableStyle="TableStyleMedium2" defaultPivotStyle="PivotStyleLight16">
    <tableStyle name="Invisible" pivot="0" table="0" count="0" xr9:uid="{4D16A51A-6A70-46F7-8F95-AFACAD42C9C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6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3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4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67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71.xml"/><Relationship Id="rId1" Type="http://schemas.microsoft.com/office/2011/relationships/chartStyle" Target="style71.xml"/><Relationship Id="rId4" Type="http://schemas.openxmlformats.org/officeDocument/2006/relationships/chartUserShapes" Target="../drawings/drawing129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2.xml"/><Relationship Id="rId1" Type="http://schemas.microsoft.com/office/2011/relationships/chartStyle" Target="style72.xml"/><Relationship Id="rId4" Type="http://schemas.openxmlformats.org/officeDocument/2006/relationships/chartUserShapes" Target="../drawings/drawing131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133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A9-4D0A-A2BD-0FFE5D5E74AA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A9-4D0A-A2BD-0FFE5D5E74AA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A9-4D0A-A2BD-0FFE5D5E74A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5">
                  <c:v>19721</c:v>
                </c:pt>
                <c:pt idx="6">
                  <c:v>20589</c:v>
                </c:pt>
                <c:pt idx="7">
                  <c:v>22021</c:v>
                </c:pt>
                <c:pt idx="8">
                  <c:v>20469</c:v>
                </c:pt>
                <c:pt idx="9">
                  <c:v>21212</c:v>
                </c:pt>
                <c:pt idx="10">
                  <c:v>18264</c:v>
                </c:pt>
                <c:pt idx="11">
                  <c:v>18315</c:v>
                </c:pt>
                <c:pt idx="12">
                  <c:v>239146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A9-4D0A-A2BD-0FFE5D5E74AA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A9-4D0A-A2BD-0FFE5D5E74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4A9-4D0A-A2BD-0FFE5D5E74A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20420</c:v>
                </c:pt>
                <c:pt idx="1">
                  <c:v>19437</c:v>
                </c:pt>
                <c:pt idx="2">
                  <c:v>20505</c:v>
                </c:pt>
                <c:pt idx="3">
                  <c:v>24747</c:v>
                </c:pt>
                <c:pt idx="12">
                  <c:v>85109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A9-4D0A-A2BD-0FFE5D5E7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4A9-4D0A-A2BD-0FFE5D5E74A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14599</c:v>
                      </c:pt>
                      <c:pt idx="1">
                        <c:v>15480</c:v>
                      </c:pt>
                      <c:pt idx="2">
                        <c:v>5930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12002</c:v>
                      </c:pt>
                      <c:pt idx="8">
                        <c:v>11710</c:v>
                      </c:pt>
                      <c:pt idx="9">
                        <c:v>4520</c:v>
                      </c:pt>
                      <c:pt idx="10">
                        <c:v>5547</c:v>
                      </c:pt>
                      <c:pt idx="11">
                        <c:v>6293</c:v>
                      </c:pt>
                      <c:pt idx="12">
                        <c:v>77467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4A9-4D0A-A2BD-0FFE5D5E74A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A9-4D0A-A2BD-0FFE5D5E74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A9-4D0A-A2BD-0FFE5D5E74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A9-4D0A-A2BD-0FFE5D5E74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A9-4D0A-A2BD-0FFE5D5E74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A9-4D0A-A2BD-0FFE5D5E74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A9-4D0A-A2BD-0FFE5D5E74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A9-4D0A-A2BD-0FFE5D5E74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A9-4D0A-A2BD-0FFE5D5E74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A9-4D0A-A2BD-0FFE5D5E74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A9-4D0A-A2BD-0FFE5D5E74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A9-4D0A-A2BD-0FFE5D5E74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A9-4D0A-A2BD-0FFE5D5E74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A9-4D0A-A2BD-0FFE5D5E74AA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0.18527977710703514</c:v>
                </c:pt>
                <c:pt idx="1">
                  <c:v>8.199732798931203E-2</c:v>
                </c:pt>
                <c:pt idx="2">
                  <c:v>-3.2235227487256934E-2</c:v>
                </c:pt>
                <c:pt idx="3">
                  <c:v>0.20953079178885625</c:v>
                </c:pt>
                <c:pt idx="12">
                  <c:v>0.10761322228006254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4A9-4D0A-A2BD-0FFE5D5E7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B2-4109-8DB4-EAE2D61C056D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539</c:v>
                </c:pt>
                <c:pt idx="1">
                  <c:v>504</c:v>
                </c:pt>
                <c:pt idx="2">
                  <c:v>692</c:v>
                </c:pt>
                <c:pt idx="3">
                  <c:v>772</c:v>
                </c:pt>
                <c:pt idx="4">
                  <c:v>335</c:v>
                </c:pt>
                <c:pt idx="5">
                  <c:v>259</c:v>
                </c:pt>
                <c:pt idx="6">
                  <c:v>394</c:v>
                </c:pt>
                <c:pt idx="7">
                  <c:v>449</c:v>
                </c:pt>
                <c:pt idx="8">
                  <c:v>394</c:v>
                </c:pt>
                <c:pt idx="9">
                  <c:v>853</c:v>
                </c:pt>
                <c:pt idx="10">
                  <c:v>654</c:v>
                </c:pt>
                <c:pt idx="11">
                  <c:v>669</c:v>
                </c:pt>
                <c:pt idx="12">
                  <c:v>6514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B2-4109-8DB4-EAE2D61C056D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B2-4109-8DB4-EAE2D61C056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688</c:v>
                </c:pt>
                <c:pt idx="1">
                  <c:v>892</c:v>
                </c:pt>
                <c:pt idx="2">
                  <c:v>527</c:v>
                </c:pt>
                <c:pt idx="3">
                  <c:v>713</c:v>
                </c:pt>
                <c:pt idx="4">
                  <c:v>517</c:v>
                </c:pt>
                <c:pt idx="5">
                  <c:v>182</c:v>
                </c:pt>
                <c:pt idx="6">
                  <c:v>292</c:v>
                </c:pt>
                <c:pt idx="7">
                  <c:v>255</c:v>
                </c:pt>
                <c:pt idx="8">
                  <c:v>386</c:v>
                </c:pt>
                <c:pt idx="9">
                  <c:v>735</c:v>
                </c:pt>
                <c:pt idx="10">
                  <c:v>754</c:v>
                </c:pt>
                <c:pt idx="11">
                  <c:v>541</c:v>
                </c:pt>
                <c:pt idx="12">
                  <c:v>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B2-4109-8DB4-EAE2D61C056D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B2-4109-8DB4-EAE2D61C05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CB2-4109-8DB4-EAE2D61C056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680</c:v>
                </c:pt>
                <c:pt idx="1">
                  <c:v>839</c:v>
                </c:pt>
                <c:pt idx="2">
                  <c:v>676</c:v>
                </c:pt>
                <c:pt idx="3">
                  <c:v>729</c:v>
                </c:pt>
                <c:pt idx="12">
                  <c:v>2924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B2-4109-8DB4-EAE2D61C0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CB2-4109-8DB4-EAE2D61C056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301</c:v>
                      </c:pt>
                      <c:pt idx="1">
                        <c:v>174</c:v>
                      </c:pt>
                      <c:pt idx="2">
                        <c:v>111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450</c:v>
                      </c:pt>
                      <c:pt idx="8">
                        <c:v>22</c:v>
                      </c:pt>
                      <c:pt idx="9">
                        <c:v>48</c:v>
                      </c:pt>
                      <c:pt idx="10">
                        <c:v>115</c:v>
                      </c:pt>
                      <c:pt idx="11">
                        <c:v>41</c:v>
                      </c:pt>
                      <c:pt idx="12">
                        <c:v>1300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CB2-4109-8DB4-EAE2D61C056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B2-4109-8DB4-EAE2D61C05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B2-4109-8DB4-EAE2D61C05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B2-4109-8DB4-EAE2D61C05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B2-4109-8DB4-EAE2D61C05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B2-4109-8DB4-EAE2D61C05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B2-4109-8DB4-EAE2D61C05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B2-4109-8DB4-EAE2D61C05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B2-4109-8DB4-EAE2D61C05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B2-4109-8DB4-EAE2D61C05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B2-4109-8DB4-EAE2D61C05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B2-4109-8DB4-EAE2D61C05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B2-4109-8DB4-EAE2D61C05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B2-4109-8DB4-EAE2D61C056D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-1.1627906976744207E-2</c:v>
                </c:pt>
                <c:pt idx="1">
                  <c:v>-5.94170403587444E-2</c:v>
                </c:pt>
                <c:pt idx="2">
                  <c:v>0.2827324478178368</c:v>
                </c:pt>
                <c:pt idx="3">
                  <c:v>2.244039270687237E-2</c:v>
                </c:pt>
                <c:pt idx="12">
                  <c:v>3.6879432624113528E-2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CB2-4109-8DB4-EAE2D61C0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F7-41F0-9557-FB3615451206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F7-41F0-9557-FB3615451206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F7-41F0-9557-FB361545120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5">
                  <c:v>315</c:v>
                </c:pt>
                <c:pt idx="6">
                  <c:v>327</c:v>
                </c:pt>
                <c:pt idx="7">
                  <c:v>281</c:v>
                </c:pt>
                <c:pt idx="8">
                  <c:v>360</c:v>
                </c:pt>
                <c:pt idx="9">
                  <c:v>608</c:v>
                </c:pt>
                <c:pt idx="10">
                  <c:v>547</c:v>
                </c:pt>
                <c:pt idx="11">
                  <c:v>381</c:v>
                </c:pt>
                <c:pt idx="12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F7-41F0-9557-FB3615451206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F7-41F0-9557-FB36154512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9F7-41F0-9557-FB361545120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396</c:v>
                </c:pt>
                <c:pt idx="1">
                  <c:v>480</c:v>
                </c:pt>
                <c:pt idx="2">
                  <c:v>581</c:v>
                </c:pt>
                <c:pt idx="3">
                  <c:v>463</c:v>
                </c:pt>
                <c:pt idx="12">
                  <c:v>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F7-41F0-9557-FB3615451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9F7-41F0-9557-FB361545120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320</c:v>
                      </c:pt>
                      <c:pt idx="1">
                        <c:v>388</c:v>
                      </c:pt>
                      <c:pt idx="2">
                        <c:v>167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456</c:v>
                      </c:pt>
                      <c:pt idx="8">
                        <c:v>1202</c:v>
                      </c:pt>
                      <c:pt idx="9">
                        <c:v>163</c:v>
                      </c:pt>
                      <c:pt idx="10">
                        <c:v>46</c:v>
                      </c:pt>
                      <c:pt idx="11">
                        <c:v>71</c:v>
                      </c:pt>
                      <c:pt idx="12">
                        <c:v>2838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9F7-41F0-9557-FB361545120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F7-41F0-9557-FB36154512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F7-41F0-9557-FB36154512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F7-41F0-9557-FB36154512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F7-41F0-9557-FB36154512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F7-41F0-9557-FB36154512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F7-41F0-9557-FB36154512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F7-41F0-9557-FB36154512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F7-41F0-9557-FB36154512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F7-41F0-9557-FB36154512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F7-41F0-9557-FB36154512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F7-41F0-9557-FB36154512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F7-41F0-9557-FB36154512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F7-41F0-9557-FB3615451206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-0.17500000000000004</c:v>
                </c:pt>
                <c:pt idx="1">
                  <c:v>-0.29098966026587891</c:v>
                </c:pt>
                <c:pt idx="2">
                  <c:v>0.16901408450704225</c:v>
                </c:pt>
                <c:pt idx="3">
                  <c:v>0.13480392156862742</c:v>
                </c:pt>
                <c:pt idx="12">
                  <c:v>-6.8865179437439417E-2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9F7-41F0-9557-FB3615451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C7-41F9-B3D1-3E8A99F09BDF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170</c:v>
                </c:pt>
                <c:pt idx="1">
                  <c:v>240</c:v>
                </c:pt>
                <c:pt idx="2">
                  <c:v>204</c:v>
                </c:pt>
                <c:pt idx="3">
                  <c:v>53</c:v>
                </c:pt>
                <c:pt idx="4">
                  <c:v>19</c:v>
                </c:pt>
                <c:pt idx="5">
                  <c:v>14</c:v>
                </c:pt>
                <c:pt idx="6">
                  <c:v>153</c:v>
                </c:pt>
                <c:pt idx="7">
                  <c:v>17</c:v>
                </c:pt>
                <c:pt idx="8">
                  <c:v>43</c:v>
                </c:pt>
                <c:pt idx="9">
                  <c:v>91</c:v>
                </c:pt>
                <c:pt idx="10">
                  <c:v>277</c:v>
                </c:pt>
                <c:pt idx="11">
                  <c:v>176</c:v>
                </c:pt>
                <c:pt idx="12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C7-41F9-B3D1-3E8A99F09BDF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C7-41F9-B3D1-3E8A99F09BD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178</c:v>
                </c:pt>
                <c:pt idx="1">
                  <c:v>373</c:v>
                </c:pt>
                <c:pt idx="2">
                  <c:v>254</c:v>
                </c:pt>
                <c:pt idx="3">
                  <c:v>57</c:v>
                </c:pt>
                <c:pt idx="4">
                  <c:v>9</c:v>
                </c:pt>
                <c:pt idx="5">
                  <c:v>7</c:v>
                </c:pt>
                <c:pt idx="6">
                  <c:v>16</c:v>
                </c:pt>
                <c:pt idx="7">
                  <c:v>4</c:v>
                </c:pt>
                <c:pt idx="8">
                  <c:v>13</c:v>
                </c:pt>
                <c:pt idx="9">
                  <c:v>53</c:v>
                </c:pt>
                <c:pt idx="10">
                  <c:v>61</c:v>
                </c:pt>
                <c:pt idx="11">
                  <c:v>152</c:v>
                </c:pt>
                <c:pt idx="12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C7-41F9-B3D1-3E8A99F09BDF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C7-41F9-B3D1-3E8A99F09B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C7-41F9-B3D1-3E8A99F09BD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193</c:v>
                </c:pt>
                <c:pt idx="1">
                  <c:v>299</c:v>
                </c:pt>
                <c:pt idx="2">
                  <c:v>232</c:v>
                </c:pt>
                <c:pt idx="3">
                  <c:v>90</c:v>
                </c:pt>
                <c:pt idx="12">
                  <c:v>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C7-41F9-B3D1-3E8A99F09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1C7-41F9-B3D1-3E8A99F09BD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121</c:v>
                      </c:pt>
                      <c:pt idx="1">
                        <c:v>175</c:v>
                      </c:pt>
                      <c:pt idx="2">
                        <c:v>90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14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3</c:v>
                      </c:pt>
                      <c:pt idx="12">
                        <c:v>406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1C7-41F9-B3D1-3E8A99F09B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C7-41F9-B3D1-3E8A99F09B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C7-41F9-B3D1-3E8A99F09B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C7-41F9-B3D1-3E8A99F09B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C7-41F9-B3D1-3E8A99F09B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C7-41F9-B3D1-3E8A99F09B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C7-41F9-B3D1-3E8A99F09B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C7-41F9-B3D1-3E8A99F09B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C7-41F9-B3D1-3E8A99F09B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C7-41F9-B3D1-3E8A99F09B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C7-41F9-B3D1-3E8A99F09B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C7-41F9-B3D1-3E8A99F09B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C7-41F9-B3D1-3E8A99F09B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C7-41F9-B3D1-3E8A99F09BDF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8.4269662921348409E-2</c:v>
                </c:pt>
                <c:pt idx="1">
                  <c:v>-0.19839142091152817</c:v>
                </c:pt>
                <c:pt idx="2">
                  <c:v>-8.6614173228346414E-2</c:v>
                </c:pt>
                <c:pt idx="3">
                  <c:v>0.57894736842105265</c:v>
                </c:pt>
                <c:pt idx="12">
                  <c:v>-5.5684454756380508E-2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C7-41F9-B3D1-3E8A99F09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5E-4DA4-9D22-D5B176751E32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189</c:v>
                </c:pt>
                <c:pt idx="1">
                  <c:v>124</c:v>
                </c:pt>
                <c:pt idx="2">
                  <c:v>80</c:v>
                </c:pt>
                <c:pt idx="3">
                  <c:v>26</c:v>
                </c:pt>
                <c:pt idx="4">
                  <c:v>3</c:v>
                </c:pt>
                <c:pt idx="5">
                  <c:v>15</c:v>
                </c:pt>
                <c:pt idx="6">
                  <c:v>18</c:v>
                </c:pt>
                <c:pt idx="7">
                  <c:v>17</c:v>
                </c:pt>
                <c:pt idx="8">
                  <c:v>18</c:v>
                </c:pt>
                <c:pt idx="9">
                  <c:v>34</c:v>
                </c:pt>
                <c:pt idx="10">
                  <c:v>201</c:v>
                </c:pt>
                <c:pt idx="11">
                  <c:v>219</c:v>
                </c:pt>
                <c:pt idx="12">
                  <c:v>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5E-4DA4-9D22-D5B176751E32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5E-4DA4-9D22-D5B176751E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274</c:v>
                </c:pt>
                <c:pt idx="1">
                  <c:v>414</c:v>
                </c:pt>
                <c:pt idx="2">
                  <c:v>313</c:v>
                </c:pt>
                <c:pt idx="3">
                  <c:v>55</c:v>
                </c:pt>
                <c:pt idx="4">
                  <c:v>11</c:v>
                </c:pt>
                <c:pt idx="5">
                  <c:v>11</c:v>
                </c:pt>
                <c:pt idx="6">
                  <c:v>53</c:v>
                </c:pt>
                <c:pt idx="7">
                  <c:v>1</c:v>
                </c:pt>
                <c:pt idx="8">
                  <c:v>4</c:v>
                </c:pt>
                <c:pt idx="9">
                  <c:v>47</c:v>
                </c:pt>
                <c:pt idx="10">
                  <c:v>107</c:v>
                </c:pt>
                <c:pt idx="11">
                  <c:v>218</c:v>
                </c:pt>
                <c:pt idx="12">
                  <c:v>1508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5E-4DA4-9D22-D5B176751E32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5E-4DA4-9D22-D5B176751E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35E-4DA4-9D22-D5B176751E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201</c:v>
                </c:pt>
                <c:pt idx="1">
                  <c:v>219</c:v>
                </c:pt>
                <c:pt idx="2">
                  <c:v>173</c:v>
                </c:pt>
                <c:pt idx="3">
                  <c:v>69</c:v>
                </c:pt>
                <c:pt idx="12">
                  <c:v>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5E-4DA4-9D22-D5B176751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35E-4DA4-9D22-D5B176751E3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316</c:v>
                      </c:pt>
                      <c:pt idx="1">
                        <c:v>459</c:v>
                      </c:pt>
                      <c:pt idx="2">
                        <c:v>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8</c:v>
                      </c:pt>
                      <c:pt idx="9">
                        <c:v>8</c:v>
                      </c:pt>
                      <c:pt idx="10">
                        <c:v>0</c:v>
                      </c:pt>
                      <c:pt idx="11">
                        <c:v>7</c:v>
                      </c:pt>
                      <c:pt idx="12">
                        <c:v>932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35E-4DA4-9D22-D5B176751E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5E-4DA4-9D22-D5B176751E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5E-4DA4-9D22-D5B176751E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5E-4DA4-9D22-D5B176751E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5E-4DA4-9D22-D5B176751E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5E-4DA4-9D22-D5B176751E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5E-4DA4-9D22-D5B176751E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5E-4DA4-9D22-D5B176751E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5E-4DA4-9D22-D5B176751E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5E-4DA4-9D22-D5B176751E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5E-4DA4-9D22-D5B176751E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5E-4DA4-9D22-D5B176751E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5E-4DA4-9D22-D5B176751E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5E-4DA4-9D22-D5B176751E32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-0.26642335766423353</c:v>
                </c:pt>
                <c:pt idx="1">
                  <c:v>-0.47101449275362317</c:v>
                </c:pt>
                <c:pt idx="2">
                  <c:v>-0.44728434504792336</c:v>
                </c:pt>
                <c:pt idx="3">
                  <c:v>0.25454545454545463</c:v>
                </c:pt>
                <c:pt idx="12">
                  <c:v>-0.37310606060606055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35E-4DA4-9D22-D5B176751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F5-48D2-B0E4-5DB61EDEB568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F5-48D2-B0E4-5DB61EDEB568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F5-48D2-B0E4-5DB61EDEB56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5">
                  <c:v>19721</c:v>
                </c:pt>
                <c:pt idx="6">
                  <c:v>20589</c:v>
                </c:pt>
                <c:pt idx="7">
                  <c:v>22021</c:v>
                </c:pt>
                <c:pt idx="8">
                  <c:v>20469</c:v>
                </c:pt>
                <c:pt idx="9">
                  <c:v>21212</c:v>
                </c:pt>
                <c:pt idx="10">
                  <c:v>18264</c:v>
                </c:pt>
                <c:pt idx="11">
                  <c:v>18315</c:v>
                </c:pt>
                <c:pt idx="12">
                  <c:v>239146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F5-48D2-B0E4-5DB61EDEB568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F5-48D2-B0E4-5DB61EDEB5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4F5-48D2-B0E4-5DB61EDEB56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20420</c:v>
                </c:pt>
                <c:pt idx="1">
                  <c:v>19437</c:v>
                </c:pt>
                <c:pt idx="2">
                  <c:v>20505</c:v>
                </c:pt>
                <c:pt idx="3">
                  <c:v>24747</c:v>
                </c:pt>
                <c:pt idx="12">
                  <c:v>85109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F5-48D2-B0E4-5DB61EDEB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4F5-48D2-B0E4-5DB61EDEB56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14599</c:v>
                      </c:pt>
                      <c:pt idx="1">
                        <c:v>15480</c:v>
                      </c:pt>
                      <c:pt idx="2">
                        <c:v>5930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12002</c:v>
                      </c:pt>
                      <c:pt idx="8">
                        <c:v>11710</c:v>
                      </c:pt>
                      <c:pt idx="9">
                        <c:v>4520</c:v>
                      </c:pt>
                      <c:pt idx="10">
                        <c:v>5547</c:v>
                      </c:pt>
                      <c:pt idx="11">
                        <c:v>6293</c:v>
                      </c:pt>
                      <c:pt idx="12">
                        <c:v>77467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4F5-48D2-B0E4-5DB61EDEB56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F5-48D2-B0E4-5DB61EDEB5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F5-48D2-B0E4-5DB61EDEB5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F5-48D2-B0E4-5DB61EDEB5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F5-48D2-B0E4-5DB61EDEB5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F5-48D2-B0E4-5DB61EDEB5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F5-48D2-B0E4-5DB61EDEB5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F5-48D2-B0E4-5DB61EDEB5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F5-48D2-B0E4-5DB61EDEB5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F5-48D2-B0E4-5DB61EDEB5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F5-48D2-B0E4-5DB61EDEB5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F5-48D2-B0E4-5DB61EDEB5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F5-48D2-B0E4-5DB61EDEB5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F5-48D2-B0E4-5DB61EDEB568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0.18527977710703514</c:v>
                </c:pt>
                <c:pt idx="1">
                  <c:v>8.199732798931203E-2</c:v>
                </c:pt>
                <c:pt idx="2">
                  <c:v>-3.2235227487256934E-2</c:v>
                </c:pt>
                <c:pt idx="3">
                  <c:v>0.20953079178885625</c:v>
                </c:pt>
                <c:pt idx="12">
                  <c:v>0.10761322228006254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4F5-48D2-B0E4-5DB61EDEB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5F-4AB2-B79A-2461CF460988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13452</c:v>
                </c:pt>
                <c:pt idx="1">
                  <c:v>18634</c:v>
                </c:pt>
                <c:pt idx="2">
                  <c:v>19058</c:v>
                </c:pt>
                <c:pt idx="3">
                  <c:v>23480</c:v>
                </c:pt>
                <c:pt idx="4">
                  <c:v>18104</c:v>
                </c:pt>
                <c:pt idx="5">
                  <c:v>19134</c:v>
                </c:pt>
                <c:pt idx="6">
                  <c:v>18317</c:v>
                </c:pt>
                <c:pt idx="7">
                  <c:v>17179</c:v>
                </c:pt>
                <c:pt idx="8">
                  <c:v>16071</c:v>
                </c:pt>
                <c:pt idx="9">
                  <c:v>23469</c:v>
                </c:pt>
                <c:pt idx="10">
                  <c:v>16350</c:v>
                </c:pt>
                <c:pt idx="11">
                  <c:v>17513</c:v>
                </c:pt>
                <c:pt idx="12">
                  <c:v>220761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F-4AB2-B79A-2461CF460988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5F-4AB2-B79A-2461CF46098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15230</c:v>
                </c:pt>
                <c:pt idx="1">
                  <c:v>15773</c:v>
                </c:pt>
                <c:pt idx="2">
                  <c:v>18718</c:v>
                </c:pt>
                <c:pt idx="3">
                  <c:v>17736</c:v>
                </c:pt>
                <c:pt idx="4">
                  <c:v>19179</c:v>
                </c:pt>
                <c:pt idx="5">
                  <c:v>17089</c:v>
                </c:pt>
                <c:pt idx="6">
                  <c:v>17239</c:v>
                </c:pt>
                <c:pt idx="7">
                  <c:v>18498</c:v>
                </c:pt>
                <c:pt idx="8">
                  <c:v>17837</c:v>
                </c:pt>
                <c:pt idx="9">
                  <c:v>18252</c:v>
                </c:pt>
                <c:pt idx="10">
                  <c:v>16167</c:v>
                </c:pt>
                <c:pt idx="11">
                  <c:v>15560</c:v>
                </c:pt>
                <c:pt idx="12">
                  <c:v>207278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5F-4AB2-B79A-2461CF460988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5F-4AB2-B79A-2461CF4609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E5F-4AB2-B79A-2461CF46098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18184</c:v>
                </c:pt>
                <c:pt idx="1">
                  <c:v>17286</c:v>
                </c:pt>
                <c:pt idx="2">
                  <c:v>18027</c:v>
                </c:pt>
                <c:pt idx="3">
                  <c:v>21495</c:v>
                </c:pt>
                <c:pt idx="12">
                  <c:v>74992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5F-4AB2-B79A-2461CF460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E5F-4AB2-B79A-2461CF46098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9284</c:v>
                      </c:pt>
                      <c:pt idx="1">
                        <c:v>9655</c:v>
                      </c:pt>
                      <c:pt idx="2">
                        <c:v>3688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11626</c:v>
                      </c:pt>
                      <c:pt idx="8">
                        <c:v>11710</c:v>
                      </c:pt>
                      <c:pt idx="9">
                        <c:v>4520</c:v>
                      </c:pt>
                      <c:pt idx="10">
                        <c:v>5541</c:v>
                      </c:pt>
                      <c:pt idx="11">
                        <c:v>6274</c:v>
                      </c:pt>
                      <c:pt idx="12">
                        <c:v>63499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E5F-4AB2-B79A-2461CF46098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5F-4AB2-B79A-2461CF4609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5F-4AB2-B79A-2461CF4609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5F-4AB2-B79A-2461CF4609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5F-4AB2-B79A-2461CF4609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5F-4AB2-B79A-2461CF4609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5F-4AB2-B79A-2461CF4609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5F-4AB2-B79A-2461CF4609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5F-4AB2-B79A-2461CF4609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5F-4AB2-B79A-2461CF4609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5F-4AB2-B79A-2461CF4609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5F-4AB2-B79A-2461CF4609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5F-4AB2-B79A-2461CF4609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5F-4AB2-B79A-2461CF460988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0.19395929087327635</c:v>
                </c:pt>
                <c:pt idx="1">
                  <c:v>9.5923413428009807E-2</c:v>
                </c:pt>
                <c:pt idx="2">
                  <c:v>-3.6916337215514461E-2</c:v>
                </c:pt>
                <c:pt idx="3">
                  <c:v>0.21194181326116368</c:v>
                </c:pt>
                <c:pt idx="12">
                  <c:v>0.11170078716812193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E5F-4AB2-B79A-2461CF460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B5-40B3-8539-21B09569253A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2182</c:v>
                </c:pt>
                <c:pt idx="1">
                  <c:v>1878</c:v>
                </c:pt>
                <c:pt idx="2">
                  <c:v>2469</c:v>
                </c:pt>
                <c:pt idx="3">
                  <c:v>2812</c:v>
                </c:pt>
                <c:pt idx="4">
                  <c:v>2590</c:v>
                </c:pt>
                <c:pt idx="5">
                  <c:v>2963</c:v>
                </c:pt>
                <c:pt idx="6">
                  <c:v>3431</c:v>
                </c:pt>
                <c:pt idx="7">
                  <c:v>3188</c:v>
                </c:pt>
                <c:pt idx="8">
                  <c:v>2792</c:v>
                </c:pt>
                <c:pt idx="9">
                  <c:v>2626</c:v>
                </c:pt>
                <c:pt idx="10">
                  <c:v>2076</c:v>
                </c:pt>
                <c:pt idx="11">
                  <c:v>2820</c:v>
                </c:pt>
                <c:pt idx="12">
                  <c:v>31827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B5-40B3-8539-21B09569253A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B5-40B3-8539-21B09569253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1998</c:v>
                </c:pt>
                <c:pt idx="1">
                  <c:v>2191</c:v>
                </c:pt>
                <c:pt idx="2">
                  <c:v>2470</c:v>
                </c:pt>
                <c:pt idx="3">
                  <c:v>2724</c:v>
                </c:pt>
                <c:pt idx="4">
                  <c:v>2536</c:v>
                </c:pt>
                <c:pt idx="5">
                  <c:v>2632</c:v>
                </c:pt>
                <c:pt idx="6">
                  <c:v>3350</c:v>
                </c:pt>
                <c:pt idx="7">
                  <c:v>3523</c:v>
                </c:pt>
                <c:pt idx="8">
                  <c:v>2632</c:v>
                </c:pt>
                <c:pt idx="9">
                  <c:v>2960</c:v>
                </c:pt>
                <c:pt idx="10">
                  <c:v>2097</c:v>
                </c:pt>
                <c:pt idx="11">
                  <c:v>2755</c:v>
                </c:pt>
                <c:pt idx="12">
                  <c:v>31868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B5-40B3-8539-21B09569253A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B5-40B3-8539-21B0956925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4B5-40B3-8539-21B09569253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B5-40B3-8539-21B095692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4B5-40B3-8539-21B09569253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5315</c:v>
                      </c:pt>
                      <c:pt idx="1">
                        <c:v>5825</c:v>
                      </c:pt>
                      <c:pt idx="2">
                        <c:v>2242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376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6</c:v>
                      </c:pt>
                      <c:pt idx="11">
                        <c:v>19</c:v>
                      </c:pt>
                      <c:pt idx="12">
                        <c:v>13968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4B5-40B3-8539-21B09569253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B5-40B3-8539-21B0956925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B5-40B3-8539-21B0956925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B5-40B3-8539-21B0956925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B5-40B3-8539-21B0956925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B5-40B3-8539-21B0956925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B5-40B3-8539-21B0956925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B5-40B3-8539-21B0956925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B5-40B3-8539-21B0956925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B5-40B3-8539-21B0956925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B5-40B3-8539-21B0956925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B5-40B3-8539-21B0956925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B5-40B3-8539-21B0956925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B5-40B3-8539-21B09569253A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4B5-40B3-8539-21B095692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239146</c:v>
                </c:pt>
                <c:pt idx="1">
                  <c:v>252588</c:v>
                </c:pt>
                <c:pt idx="2">
                  <c:v>198873</c:v>
                </c:pt>
                <c:pt idx="3">
                  <c:v>107459</c:v>
                </c:pt>
                <c:pt idx="4">
                  <c:v>77467</c:v>
                </c:pt>
                <c:pt idx="5">
                  <c:v>142901</c:v>
                </c:pt>
                <c:pt idx="6">
                  <c:v>146797</c:v>
                </c:pt>
                <c:pt idx="7">
                  <c:v>150093</c:v>
                </c:pt>
                <c:pt idx="8">
                  <c:v>152504</c:v>
                </c:pt>
                <c:pt idx="9">
                  <c:v>132893</c:v>
                </c:pt>
                <c:pt idx="10">
                  <c:v>136779</c:v>
                </c:pt>
                <c:pt idx="11">
                  <c:v>138008</c:v>
                </c:pt>
                <c:pt idx="12">
                  <c:v>141051</c:v>
                </c:pt>
                <c:pt idx="13">
                  <c:v>151966</c:v>
                </c:pt>
                <c:pt idx="14">
                  <c:v>116626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3A-4640-982B-F62B193F7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-5.3217096615832848E-2</c:v>
                </c:pt>
                <c:pt idx="1">
                  <c:v>0.27009699657570407</c:v>
                </c:pt>
                <c:pt idx="2">
                  <c:v>0.85068723885388842</c:v>
                </c:pt>
                <c:pt idx="3">
                  <c:v>0.38715840293286163</c:v>
                </c:pt>
                <c:pt idx="4">
                  <c:v>-0.45789742549037449</c:v>
                </c:pt>
                <c:pt idx="5">
                  <c:v>-2.6540051908417794E-2</c:v>
                </c:pt>
                <c:pt idx="6">
                  <c:v>-2.1959718307982379E-2</c:v>
                </c:pt>
                <c:pt idx="7">
                  <c:v>-1.5809421392225742E-2</c:v>
                </c:pt>
                <c:pt idx="8">
                  <c:v>0.1475698494277351</c:v>
                </c:pt>
                <c:pt idx="9">
                  <c:v>-2.8410794054642863E-2</c:v>
                </c:pt>
                <c:pt idx="10">
                  <c:v>-8.9052808532839034E-3</c:v>
                </c:pt>
                <c:pt idx="11">
                  <c:v>-2.1573757009875849E-2</c:v>
                </c:pt>
                <c:pt idx="12">
                  <c:v>-7.1825276706631747E-2</c:v>
                </c:pt>
                <c:pt idx="13">
                  <c:v>0.30301990979712934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3A-4640-982B-F62B193F7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207278</c:v>
                </c:pt>
                <c:pt idx="1">
                  <c:v>220761</c:v>
                </c:pt>
                <c:pt idx="2">
                  <c:v>169794</c:v>
                </c:pt>
                <c:pt idx="3">
                  <c:v>95997</c:v>
                </c:pt>
                <c:pt idx="4">
                  <c:v>63499</c:v>
                </c:pt>
                <c:pt idx="5">
                  <c:v>82594</c:v>
                </c:pt>
                <c:pt idx="6">
                  <c:v>85990</c:v>
                </c:pt>
                <c:pt idx="7">
                  <c:v>79192</c:v>
                </c:pt>
                <c:pt idx="8">
                  <c:v>89399</c:v>
                </c:pt>
                <c:pt idx="9">
                  <c:v>72477</c:v>
                </c:pt>
                <c:pt idx="10">
                  <c:v>76737</c:v>
                </c:pt>
                <c:pt idx="11">
                  <c:v>79277</c:v>
                </c:pt>
                <c:pt idx="12">
                  <c:v>80081</c:v>
                </c:pt>
                <c:pt idx="13">
                  <c:v>93993</c:v>
                </c:pt>
                <c:pt idx="14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59-4DAE-BBD2-519104C63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-6.1075099315549441E-2</c:v>
                </c:pt>
                <c:pt idx="1">
                  <c:v>0.3001696173009647</c:v>
                </c:pt>
                <c:pt idx="2">
                  <c:v>0.76874277321166296</c:v>
                </c:pt>
                <c:pt idx="3">
                  <c:v>0.51178758720609774</c:v>
                </c:pt>
                <c:pt idx="4">
                  <c:v>-0.23119112768481975</c:v>
                </c:pt>
                <c:pt idx="5">
                  <c:v>-3.9492964298174171E-2</c:v>
                </c:pt>
                <c:pt idx="6">
                  <c:v>8.584200424285271E-2</c:v>
                </c:pt>
                <c:pt idx="7">
                  <c:v>-0.11417353661674068</c:v>
                </c:pt>
                <c:pt idx="8">
                  <c:v>0.23348096637553972</c:v>
                </c:pt>
                <c:pt idx="9">
                  <c:v>-5.5514289065248801E-2</c:v>
                </c:pt>
                <c:pt idx="10">
                  <c:v>-3.2039557500914473E-2</c:v>
                </c:pt>
                <c:pt idx="11">
                  <c:v>-1.0039834667399217E-2</c:v>
                </c:pt>
                <c:pt idx="12">
                  <c:v>-0.14801102209739025</c:v>
                </c:pt>
                <c:pt idx="13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59-4DAE-BBD2-519104C63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82594</c:v>
                </c:pt>
                <c:pt idx="6">
                  <c:v>85990</c:v>
                </c:pt>
                <c:pt idx="7">
                  <c:v>79192</c:v>
                </c:pt>
                <c:pt idx="8">
                  <c:v>89399</c:v>
                </c:pt>
                <c:pt idx="9">
                  <c:v>72477</c:v>
                </c:pt>
                <c:pt idx="10">
                  <c:v>76737</c:v>
                </c:pt>
                <c:pt idx="11">
                  <c:v>79277</c:v>
                </c:pt>
                <c:pt idx="12">
                  <c:v>80081</c:v>
                </c:pt>
                <c:pt idx="13">
                  <c:v>93993</c:v>
                </c:pt>
                <c:pt idx="14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EA-4D98-852D-034840FD2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-3.9492964298174171E-2</c:v>
                </c:pt>
                <c:pt idx="6">
                  <c:v>8.584200424285271E-2</c:v>
                </c:pt>
                <c:pt idx="7">
                  <c:v>-0.11417353661674068</c:v>
                </c:pt>
                <c:pt idx="8">
                  <c:v>0.23348096637553972</c:v>
                </c:pt>
                <c:pt idx="9">
                  <c:v>-5.5514289065248801E-2</c:v>
                </c:pt>
                <c:pt idx="10">
                  <c:v>-3.2039557500914473E-2</c:v>
                </c:pt>
                <c:pt idx="11">
                  <c:v>-1.0039834667399217E-2</c:v>
                </c:pt>
                <c:pt idx="12">
                  <c:v>-0.14801102209739025</c:v>
                </c:pt>
                <c:pt idx="13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EA-4D98-852D-034840FD2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F7-4BA9-8A8E-F6DA1E7A9CD1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2578</c:v>
                </c:pt>
                <c:pt idx="1">
                  <c:v>2461</c:v>
                </c:pt>
                <c:pt idx="2">
                  <c:v>3676</c:v>
                </c:pt>
                <c:pt idx="3">
                  <c:v>6591</c:v>
                </c:pt>
                <c:pt idx="4">
                  <c:v>3914</c:v>
                </c:pt>
                <c:pt idx="5">
                  <c:v>5372</c:v>
                </c:pt>
                <c:pt idx="6">
                  <c:v>6908</c:v>
                </c:pt>
                <c:pt idx="7">
                  <c:v>6775</c:v>
                </c:pt>
                <c:pt idx="8">
                  <c:v>5114</c:v>
                </c:pt>
                <c:pt idx="9">
                  <c:v>5907</c:v>
                </c:pt>
                <c:pt idx="10">
                  <c:v>2675</c:v>
                </c:pt>
                <c:pt idx="11">
                  <c:v>3713</c:v>
                </c:pt>
                <c:pt idx="12">
                  <c:v>55684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F7-4BA9-8A8E-F6DA1E7A9CD1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F7-4BA9-8A8E-F6DA1E7A9CD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2281</c:v>
                </c:pt>
                <c:pt idx="1">
                  <c:v>2017</c:v>
                </c:pt>
                <c:pt idx="2">
                  <c:v>3382</c:v>
                </c:pt>
                <c:pt idx="3">
                  <c:v>3903</c:v>
                </c:pt>
                <c:pt idx="4">
                  <c:v>5934</c:v>
                </c:pt>
                <c:pt idx="5">
                  <c:v>5322</c:v>
                </c:pt>
                <c:pt idx="6">
                  <c:v>5357</c:v>
                </c:pt>
                <c:pt idx="7">
                  <c:v>6771</c:v>
                </c:pt>
                <c:pt idx="8">
                  <c:v>5525</c:v>
                </c:pt>
                <c:pt idx="9">
                  <c:v>3763</c:v>
                </c:pt>
                <c:pt idx="10">
                  <c:v>2583</c:v>
                </c:pt>
                <c:pt idx="11">
                  <c:v>2969</c:v>
                </c:pt>
                <c:pt idx="12">
                  <c:v>49807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F7-4BA9-8A8E-F6DA1E7A9CD1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F7-4BA9-8A8E-F6DA1E7A9C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F7-4BA9-8A8E-F6DA1E7A9CD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2599</c:v>
                </c:pt>
                <c:pt idx="1">
                  <c:v>2452</c:v>
                </c:pt>
                <c:pt idx="2">
                  <c:v>3102</c:v>
                </c:pt>
                <c:pt idx="3">
                  <c:v>5363</c:v>
                </c:pt>
                <c:pt idx="12">
                  <c:v>13516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F7-4BA9-8A8E-F6DA1E7A9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7F7-4BA9-8A8E-F6DA1E7A9CD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3097</c:v>
                      </c:pt>
                      <c:pt idx="1">
                        <c:v>3115</c:v>
                      </c:pt>
                      <c:pt idx="2">
                        <c:v>996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8627</c:v>
                      </c:pt>
                      <c:pt idx="8">
                        <c:v>8538</c:v>
                      </c:pt>
                      <c:pt idx="9">
                        <c:v>2326</c:v>
                      </c:pt>
                      <c:pt idx="10">
                        <c:v>1451</c:v>
                      </c:pt>
                      <c:pt idx="11">
                        <c:v>2192</c:v>
                      </c:pt>
                      <c:pt idx="12">
                        <c:v>30584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7F7-4BA9-8A8E-F6DA1E7A9CD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F7-4BA9-8A8E-F6DA1E7A9C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F7-4BA9-8A8E-F6DA1E7A9C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F7-4BA9-8A8E-F6DA1E7A9C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F7-4BA9-8A8E-F6DA1E7A9C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F7-4BA9-8A8E-F6DA1E7A9C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F7-4BA9-8A8E-F6DA1E7A9C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F7-4BA9-8A8E-F6DA1E7A9C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F7-4BA9-8A8E-F6DA1E7A9C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F7-4BA9-8A8E-F6DA1E7A9C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F7-4BA9-8A8E-F6DA1E7A9C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F7-4BA9-8A8E-F6DA1E7A9C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F7-4BA9-8A8E-F6DA1E7A9C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F7-4BA9-8A8E-F6DA1E7A9CD1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0.13941253836036815</c:v>
                </c:pt>
                <c:pt idx="1">
                  <c:v>0.21566683192860681</c:v>
                </c:pt>
                <c:pt idx="2">
                  <c:v>-8.2791247782377342E-2</c:v>
                </c:pt>
                <c:pt idx="3">
                  <c:v>0.37407122726108133</c:v>
                </c:pt>
                <c:pt idx="12">
                  <c:v>0.16688250021583362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F7-4BA9-8A8E-F6DA1E7A9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43-4E34-9724-D819F38B426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643-4E34-9724-D819F38B426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643-4E34-9724-D819F38B426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643-4E34-9724-D819F38B426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643-4E34-9724-D819F38B426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643-4E34-9724-D819F38B426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643-4E34-9724-D819F38B426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643-4E34-9724-D819F38B42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239146</c:v>
                </c:pt>
                <c:pt idx="1">
                  <c:v>49807</c:v>
                </c:pt>
                <c:pt idx="2">
                  <c:v>189339</c:v>
                </c:pt>
                <c:pt idx="3">
                  <c:v>116734</c:v>
                </c:pt>
                <c:pt idx="4">
                  <c:v>8516</c:v>
                </c:pt>
                <c:pt idx="5">
                  <c:v>14245</c:v>
                </c:pt>
                <c:pt idx="6">
                  <c:v>6482</c:v>
                </c:pt>
                <c:pt idx="7">
                  <c:v>5146</c:v>
                </c:pt>
                <c:pt idx="8">
                  <c:v>1177</c:v>
                </c:pt>
                <c:pt idx="9">
                  <c:v>1508</c:v>
                </c:pt>
                <c:pt idx="10">
                  <c:v>35531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43-4E34-9724-D819F38B426D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-5.3217096615832848E-2</c:v>
                </c:pt>
                <c:pt idx="1">
                  <c:v>-0.10554198692622652</c:v>
                </c:pt>
                <c:pt idx="2">
                  <c:v>-3.841973753707395E-2</c:v>
                </c:pt>
                <c:pt idx="3">
                  <c:v>-8.8784463109251588E-2</c:v>
                </c:pt>
                <c:pt idx="4">
                  <c:v>-4.0990990990991016E-2</c:v>
                </c:pt>
                <c:pt idx="5">
                  <c:v>6.1950201282242379E-2</c:v>
                </c:pt>
                <c:pt idx="6">
                  <c:v>-4.912496162112423E-3</c:v>
                </c:pt>
                <c:pt idx="7">
                  <c:v>-3.6329588014981318E-2</c:v>
                </c:pt>
                <c:pt idx="8">
                  <c:v>-0.19217570350034319</c:v>
                </c:pt>
                <c:pt idx="9">
                  <c:v>0.59745762711864403</c:v>
                </c:pt>
                <c:pt idx="10">
                  <c:v>0.10183893075324835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643-4E34-9724-D819F38B426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643-4E34-9724-D819F38B426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643-4E34-9724-D819F38B426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643-4E34-9724-D819F38B426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643-4E34-9724-D819F38B426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643-4E34-9724-D819F38B426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643-4E34-9724-D819F38B426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643-4E34-9724-D819F38B426D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0.20827026168114876</c:v>
                </c:pt>
                <c:pt idx="2">
                  <c:v>0.79172973831885129</c:v>
                </c:pt>
                <c:pt idx="3">
                  <c:v>0.4881285909026285</c:v>
                </c:pt>
                <c:pt idx="4">
                  <c:v>3.5610045746113254E-2</c:v>
                </c:pt>
                <c:pt idx="5">
                  <c:v>5.9566122786916781E-2</c:v>
                </c:pt>
                <c:pt idx="6">
                  <c:v>2.7104781179697758E-2</c:v>
                </c:pt>
                <c:pt idx="7">
                  <c:v>2.151823572211118E-2</c:v>
                </c:pt>
                <c:pt idx="8">
                  <c:v>4.9216796433977569E-3</c:v>
                </c:pt>
                <c:pt idx="9">
                  <c:v>6.3057713697908394E-3</c:v>
                </c:pt>
                <c:pt idx="10">
                  <c:v>0.14857451096819516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643-4E34-9724-D819F38B4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A8-43E0-A064-8EB8881E4DF3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9A8-43E0-A064-8EB8881E4DF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9A8-43E0-A064-8EB8881E4DF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9A8-43E0-A064-8EB8881E4DF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9A8-43E0-A064-8EB8881E4DF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9A8-43E0-A064-8EB8881E4DF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9A8-43E0-A064-8EB8881E4DF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9A8-43E0-A064-8EB8881E4D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20460</c:v>
                </c:pt>
                <c:pt idx="1">
                  <c:v>3903</c:v>
                </c:pt>
                <c:pt idx="2">
                  <c:v>1119</c:v>
                </c:pt>
                <c:pt idx="3">
                  <c:v>2784</c:v>
                </c:pt>
                <c:pt idx="4">
                  <c:v>16557</c:v>
                </c:pt>
                <c:pt idx="5">
                  <c:v>10335</c:v>
                </c:pt>
                <c:pt idx="6">
                  <c:v>593</c:v>
                </c:pt>
                <c:pt idx="7">
                  <c:v>1348</c:v>
                </c:pt>
                <c:pt idx="8">
                  <c:v>713</c:v>
                </c:pt>
                <c:pt idx="9">
                  <c:v>408</c:v>
                </c:pt>
                <c:pt idx="10">
                  <c:v>57</c:v>
                </c:pt>
                <c:pt idx="11">
                  <c:v>55</c:v>
                </c:pt>
                <c:pt idx="12">
                  <c:v>3048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9A8-43E0-A064-8EB8881E4DF3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abril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-0.221816522136011</c:v>
                </c:pt>
                <c:pt idx="1">
                  <c:v>-0.40782885753299958</c:v>
                </c:pt>
                <c:pt idx="2">
                  <c:v>-0.71270860077021825</c:v>
                </c:pt>
                <c:pt idx="3">
                  <c:v>3.2640949554896048E-2</c:v>
                </c:pt>
                <c:pt idx="4">
                  <c:v>-0.15958580782701381</c:v>
                </c:pt>
                <c:pt idx="5">
                  <c:v>-0.1975931677018633</c:v>
                </c:pt>
                <c:pt idx="6">
                  <c:v>-0.45041705282669142</c:v>
                </c:pt>
                <c:pt idx="7">
                  <c:v>-0.31504065040650409</c:v>
                </c:pt>
                <c:pt idx="8">
                  <c:v>-7.6424870466321293E-2</c:v>
                </c:pt>
                <c:pt idx="9">
                  <c:v>0.54545454545454541</c:v>
                </c:pt>
                <c:pt idx="10">
                  <c:v>7.547169811320753E-2</c:v>
                </c:pt>
                <c:pt idx="11">
                  <c:v>1.1153846153846154</c:v>
                </c:pt>
                <c:pt idx="12">
                  <c:v>0.14629559984956741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9A8-43E0-A064-8EB8881E4DF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9A8-43E0-A064-8EB8881E4DF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9A8-43E0-A064-8EB8881E4DF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9A8-43E0-A064-8EB8881E4DF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9A8-43E0-A064-8EB8881E4DF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9A8-43E0-A064-8EB8881E4DF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9A8-43E0-A064-8EB8881E4DF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9A8-43E0-A064-8EB8881E4DF3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0.19076246334310851</c:v>
                </c:pt>
                <c:pt idx="2">
                  <c:v>5.4692082111436953E-2</c:v>
                </c:pt>
                <c:pt idx="3">
                  <c:v>0.13607038123167156</c:v>
                </c:pt>
                <c:pt idx="4">
                  <c:v>0.80923753665689147</c:v>
                </c:pt>
                <c:pt idx="5">
                  <c:v>0.50513196480938416</c:v>
                </c:pt>
                <c:pt idx="6">
                  <c:v>2.8983382209188661E-2</c:v>
                </c:pt>
                <c:pt idx="7">
                  <c:v>6.5884652981427178E-2</c:v>
                </c:pt>
                <c:pt idx="8">
                  <c:v>3.4848484848484851E-2</c:v>
                </c:pt>
                <c:pt idx="9">
                  <c:v>1.994134897360704E-2</c:v>
                </c:pt>
                <c:pt idx="10">
                  <c:v>2.7859237536656894E-3</c:v>
                </c:pt>
                <c:pt idx="11">
                  <c:v>2.6881720430107529E-3</c:v>
                </c:pt>
                <c:pt idx="12">
                  <c:v>0.14897360703812318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9A8-43E0-A064-8EB8881E4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D5-4E2B-883E-E32D4EF05D4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3D5-4E2B-883E-E32D4EF05D4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3D5-4E2B-883E-E32D4EF05D4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3D5-4E2B-883E-E32D4EF05D4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3D5-4E2B-883E-E32D4EF05D4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3D5-4E2B-883E-E32D4EF05D4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3D5-4E2B-883E-E32D4EF05D4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3D5-4E2B-883E-E32D4EF05D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85109</c:v>
                </c:pt>
                <c:pt idx="1">
                  <c:v>13516</c:v>
                </c:pt>
                <c:pt idx="2">
                  <c:v>71593</c:v>
                </c:pt>
                <c:pt idx="3">
                  <c:v>39568</c:v>
                </c:pt>
                <c:pt idx="4">
                  <c:v>3901</c:v>
                </c:pt>
                <c:pt idx="5">
                  <c:v>5557</c:v>
                </c:pt>
                <c:pt idx="6">
                  <c:v>2924</c:v>
                </c:pt>
                <c:pt idx="7">
                  <c:v>1920</c:v>
                </c:pt>
                <c:pt idx="8">
                  <c:v>814</c:v>
                </c:pt>
                <c:pt idx="9">
                  <c:v>662</c:v>
                </c:pt>
                <c:pt idx="10">
                  <c:v>16247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3D5-4E2B-883E-E32D4EF05D48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0.10761322228006254</c:v>
                </c:pt>
                <c:pt idx="1">
                  <c:v>0.16688250021583362</c:v>
                </c:pt>
                <c:pt idx="2">
                  <c:v>9.7093032165131765E-2</c:v>
                </c:pt>
                <c:pt idx="3">
                  <c:v>4.1729194639707146E-2</c:v>
                </c:pt>
                <c:pt idx="4">
                  <c:v>0.15722337585286272</c:v>
                </c:pt>
                <c:pt idx="5">
                  <c:v>0.35075352455031594</c:v>
                </c:pt>
                <c:pt idx="6">
                  <c:v>3.6879432624113528E-2</c:v>
                </c:pt>
                <c:pt idx="7">
                  <c:v>-6.8865179437439417E-2</c:v>
                </c:pt>
                <c:pt idx="8">
                  <c:v>-5.5684454756380508E-2</c:v>
                </c:pt>
                <c:pt idx="9">
                  <c:v>-0.37310606060606055</c:v>
                </c:pt>
                <c:pt idx="10">
                  <c:v>0.25082762337362374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3D5-4E2B-883E-E32D4EF05D4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3D5-4E2B-883E-E32D4EF05D4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3D5-4E2B-883E-E32D4EF05D4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3D5-4E2B-883E-E32D4EF05D4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3D5-4E2B-883E-E32D4EF05D4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3D5-4E2B-883E-E32D4EF05D4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3D5-4E2B-883E-E32D4EF05D4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3D5-4E2B-883E-E32D4EF05D48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0.158808116650413</c:v>
                </c:pt>
                <c:pt idx="2">
                  <c:v>0.84119188334958706</c:v>
                </c:pt>
                <c:pt idx="3">
                  <c:v>0.4649097040266012</c:v>
                </c:pt>
                <c:pt idx="4">
                  <c:v>4.5835340563277677E-2</c:v>
                </c:pt>
                <c:pt idx="5">
                  <c:v>6.529274224817587E-2</c:v>
                </c:pt>
                <c:pt idx="6">
                  <c:v>3.4355943554735695E-2</c:v>
                </c:pt>
                <c:pt idx="7">
                  <c:v>2.2559306301331235E-2</c:v>
                </c:pt>
                <c:pt idx="8">
                  <c:v>9.5642059006685546E-3</c:v>
                </c:pt>
                <c:pt idx="9">
                  <c:v>7.778260818479832E-3</c:v>
                </c:pt>
                <c:pt idx="10">
                  <c:v>0.19089637993631695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3D5-4E2B-883E-E32D4EF05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1D-4DEB-A7BE-1B42B308F22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01D-4DEB-A7BE-1B42B308F22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01D-4DEB-A7BE-1B42B308F22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01D-4DEB-A7BE-1B42B308F22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01D-4DEB-A7BE-1B42B308F22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01D-4DEB-A7BE-1B42B308F22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01D-4DEB-A7BE-1B42B308F22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01D-4DEB-A7BE-1B42B308F2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74992</c:v>
                </c:pt>
                <c:pt idx="1">
                  <c:v>12273</c:v>
                </c:pt>
                <c:pt idx="2">
                  <c:v>62719</c:v>
                </c:pt>
                <c:pt idx="3">
                  <c:v>34898</c:v>
                </c:pt>
                <c:pt idx="4">
                  <c:v>3410</c:v>
                </c:pt>
                <c:pt idx="5">
                  <c:v>5140</c:v>
                </c:pt>
                <c:pt idx="6">
                  <c:v>2683</c:v>
                </c:pt>
                <c:pt idx="7">
                  <c:v>1777</c:v>
                </c:pt>
                <c:pt idx="8">
                  <c:v>759</c:v>
                </c:pt>
                <c:pt idx="9">
                  <c:v>613</c:v>
                </c:pt>
                <c:pt idx="10">
                  <c:v>13439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1D-4DEB-A7BE-1B42B308F22D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0.11170078716812193</c:v>
                </c:pt>
                <c:pt idx="1">
                  <c:v>0.14593837535013998</c:v>
                </c:pt>
                <c:pt idx="2">
                  <c:v>0.10523904347366386</c:v>
                </c:pt>
                <c:pt idx="3">
                  <c:v>4.5946350966581839E-2</c:v>
                </c:pt>
                <c:pt idx="4">
                  <c:v>0.17626767850983094</c:v>
                </c:pt>
                <c:pt idx="5">
                  <c:v>0.37986577181208059</c:v>
                </c:pt>
                <c:pt idx="6">
                  <c:v>1.5518546555639556E-2</c:v>
                </c:pt>
                <c:pt idx="7">
                  <c:v>-7.6883116883116887E-2</c:v>
                </c:pt>
                <c:pt idx="8">
                  <c:v>-4.7678795483061531E-2</c:v>
                </c:pt>
                <c:pt idx="9">
                  <c:v>-0.38329979879275655</c:v>
                </c:pt>
                <c:pt idx="10">
                  <c:v>0.29221153846153847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01D-4DEB-A7BE-1B42B308F22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01D-4DEB-A7BE-1B42B308F22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01D-4DEB-A7BE-1B42B308F22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01D-4DEB-A7BE-1B42B308F22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01D-4DEB-A7BE-1B42B308F22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01D-4DEB-A7BE-1B42B308F22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01D-4DEB-A7BE-1B42B308F22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1D-4DEB-A7BE-1B42B308F22D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0.16365745679539151</c:v>
                </c:pt>
                <c:pt idx="2">
                  <c:v>0.83634254320460855</c:v>
                </c:pt>
                <c:pt idx="3">
                  <c:v>0.46535630467249839</c:v>
                </c:pt>
                <c:pt idx="4">
                  <c:v>4.5471516961809261E-2</c:v>
                </c:pt>
                <c:pt idx="5">
                  <c:v>6.8540644335395778E-2</c:v>
                </c:pt>
                <c:pt idx="6">
                  <c:v>3.5777149562620014E-2</c:v>
                </c:pt>
                <c:pt idx="7">
                  <c:v>2.3695860891828461E-2</c:v>
                </c:pt>
                <c:pt idx="8">
                  <c:v>1.0121079581822061E-2</c:v>
                </c:pt>
                <c:pt idx="9">
                  <c:v>8.1742052485598467E-3</c:v>
                </c:pt>
                <c:pt idx="10">
                  <c:v>0.17920578195007467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01D-4DEB-A7BE-1B42B308F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EA-4F1D-B074-D371EF05454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5EA-4F1D-B074-D371EF05454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5EA-4F1D-B074-D371EF05454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5EA-4F1D-B074-D371EF05454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5EA-4F1D-B074-D371EF05454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5EA-4F1D-B074-D371EF05454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5EA-4F1D-B074-D371EF05454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5EA-4F1D-B074-D371EF0545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10117</c:v>
                </c:pt>
                <c:pt idx="1">
                  <c:v>1243</c:v>
                </c:pt>
                <c:pt idx="2">
                  <c:v>8874</c:v>
                </c:pt>
                <c:pt idx="3">
                  <c:v>4670</c:v>
                </c:pt>
                <c:pt idx="4">
                  <c:v>491</c:v>
                </c:pt>
                <c:pt idx="5">
                  <c:v>417</c:v>
                </c:pt>
                <c:pt idx="6">
                  <c:v>241</c:v>
                </c:pt>
                <c:pt idx="7">
                  <c:v>143</c:v>
                </c:pt>
                <c:pt idx="8">
                  <c:v>55</c:v>
                </c:pt>
                <c:pt idx="9">
                  <c:v>49</c:v>
                </c:pt>
                <c:pt idx="10">
                  <c:v>2808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EA-4F1D-B074-D371EF05454E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7.8226579985079425E-2</c:v>
                </c:pt>
                <c:pt idx="1">
                  <c:v>0.42382588774341357</c:v>
                </c:pt>
                <c:pt idx="2">
                  <c:v>4.277320799059936E-2</c:v>
                </c:pt>
                <c:pt idx="3">
                  <c:v>1.1260285838025075E-2</c:v>
                </c:pt>
                <c:pt idx="4">
                  <c:v>4.0254237288135597E-2</c:v>
                </c:pt>
                <c:pt idx="5">
                  <c:v>7.1979434447300816E-2</c:v>
                </c:pt>
                <c:pt idx="6">
                  <c:v>0.35393258426966301</c:v>
                </c:pt>
                <c:pt idx="7">
                  <c:v>4.3795620437956151E-2</c:v>
                </c:pt>
                <c:pt idx="8">
                  <c:v>-0.15384615384615385</c:v>
                </c:pt>
                <c:pt idx="9">
                  <c:v>-0.20967741935483875</c:v>
                </c:pt>
                <c:pt idx="10">
                  <c:v>8.4588644264194768E-2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5EA-4F1D-B074-D371EF05454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5EA-4F1D-B074-D371EF05454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5EA-4F1D-B074-D371EF05454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5EA-4F1D-B074-D371EF05454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5EA-4F1D-B074-D371EF05454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5EA-4F1D-B074-D371EF05454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5EA-4F1D-B074-D371EF05454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5EA-4F1D-B074-D371EF05454E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0.12286250864880893</c:v>
                </c:pt>
                <c:pt idx="2">
                  <c:v>0.87713749135119101</c:v>
                </c:pt>
                <c:pt idx="3">
                  <c:v>0.46159928832657904</c:v>
                </c:pt>
                <c:pt idx="4">
                  <c:v>4.8532173569239896E-2</c:v>
                </c:pt>
                <c:pt idx="5">
                  <c:v>4.1217752298112087E-2</c:v>
                </c:pt>
                <c:pt idx="6">
                  <c:v>2.3821290896510822E-2</c:v>
                </c:pt>
                <c:pt idx="7">
                  <c:v>1.4134624888801028E-2</c:v>
                </c:pt>
                <c:pt idx="8">
                  <c:v>5.4363941880003954E-3</c:v>
                </c:pt>
                <c:pt idx="9">
                  <c:v>4.8433330038548973E-3</c:v>
                </c:pt>
                <c:pt idx="10">
                  <c:v>0.27755263418009291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5EA-4F1D-B074-D371EF054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24-4164-AC98-D583BC59676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524-4164-AC98-D583BC59676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524-4164-AC98-D583BC59676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524-4164-AC98-D583BC59676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524-4164-AC98-D583BC59676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524-4164-AC98-D583BC59676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524-4164-AC98-D583BC59676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524-4164-AC98-D583BC5967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27533</c:v>
                </c:pt>
                <c:pt idx="1">
                  <c:v>5593</c:v>
                </c:pt>
                <c:pt idx="2">
                  <c:v>21940</c:v>
                </c:pt>
                <c:pt idx="3">
                  <c:v>12894</c:v>
                </c:pt>
                <c:pt idx="4">
                  <c:v>1218</c:v>
                </c:pt>
                <c:pt idx="5">
                  <c:v>1746</c:v>
                </c:pt>
                <c:pt idx="6">
                  <c:v>788</c:v>
                </c:pt>
                <c:pt idx="7">
                  <c:v>523</c:v>
                </c:pt>
                <c:pt idx="8">
                  <c:v>124</c:v>
                </c:pt>
                <c:pt idx="9">
                  <c:v>101</c:v>
                </c:pt>
                <c:pt idx="10">
                  <c:v>4546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524-4164-AC98-D583BC596761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0.15743231881620989</c:v>
                </c:pt>
                <c:pt idx="1">
                  <c:v>0.32629831633862927</c:v>
                </c:pt>
                <c:pt idx="2">
                  <c:v>0.12104644627254602</c:v>
                </c:pt>
                <c:pt idx="3">
                  <c:v>5.6019656019655972E-2</c:v>
                </c:pt>
                <c:pt idx="4">
                  <c:v>0.60686015831134554</c:v>
                </c:pt>
                <c:pt idx="5">
                  <c:v>0.22871217452498249</c:v>
                </c:pt>
                <c:pt idx="6">
                  <c:v>5.6300268096514783E-2</c:v>
                </c:pt>
                <c:pt idx="7">
                  <c:v>-1.6917293233082664E-2</c:v>
                </c:pt>
                <c:pt idx="8">
                  <c:v>0.45882352941176463</c:v>
                </c:pt>
                <c:pt idx="9">
                  <c:v>0.2168674698795181</c:v>
                </c:pt>
                <c:pt idx="10">
                  <c:v>0.21680942184154173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524-4164-AC98-D583BC59676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524-4164-AC98-D583BC59676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524-4164-AC98-D583BC59676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524-4164-AC98-D583BC59676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524-4164-AC98-D583BC59676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524-4164-AC98-D583BC59676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524-4164-AC98-D583BC59676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524-4164-AC98-D583BC596761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0.20313805251879563</c:v>
                </c:pt>
                <c:pt idx="2">
                  <c:v>0.79686194748120442</c:v>
                </c:pt>
                <c:pt idx="3">
                  <c:v>0.46831075436748631</c:v>
                </c:pt>
                <c:pt idx="4">
                  <c:v>4.4237823702466129E-2</c:v>
                </c:pt>
                <c:pt idx="5">
                  <c:v>6.341481131732829E-2</c:v>
                </c:pt>
                <c:pt idx="6">
                  <c:v>2.8620201213089745E-2</c:v>
                </c:pt>
                <c:pt idx="7">
                  <c:v>1.899538735335779E-2</c:v>
                </c:pt>
                <c:pt idx="8">
                  <c:v>4.5036864853085388E-3</c:v>
                </c:pt>
                <c:pt idx="9">
                  <c:v>3.6683252823884066E-3</c:v>
                </c:pt>
                <c:pt idx="10">
                  <c:v>0.16511095775977919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524-4164-AC98-D583BC5967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E3-42EF-9E68-FACBF913FBD8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7E3-42EF-9E68-FACBF913FBD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7E3-42EF-9E68-FACBF913FBD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E3-42EF-9E68-FACBF913FBD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7E3-42EF-9E68-FACBF913FBD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E3-42EF-9E68-FACBF913FBD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7E3-42EF-9E68-FACBF913FBD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E3-42EF-9E68-FACBF913FB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97511</c:v>
                </c:pt>
                <c:pt idx="1">
                  <c:v>14967</c:v>
                </c:pt>
                <c:pt idx="2">
                  <c:v>4588</c:v>
                </c:pt>
                <c:pt idx="3">
                  <c:v>10379</c:v>
                </c:pt>
                <c:pt idx="4">
                  <c:v>82544</c:v>
                </c:pt>
                <c:pt idx="5">
                  <c:v>45551</c:v>
                </c:pt>
                <c:pt idx="6">
                  <c:v>4616</c:v>
                </c:pt>
                <c:pt idx="7">
                  <c:v>6251</c:v>
                </c:pt>
                <c:pt idx="8">
                  <c:v>3264</c:v>
                </c:pt>
                <c:pt idx="9">
                  <c:v>2372</c:v>
                </c:pt>
                <c:pt idx="10">
                  <c:v>934</c:v>
                </c:pt>
                <c:pt idx="11">
                  <c:v>797</c:v>
                </c:pt>
                <c:pt idx="12">
                  <c:v>18759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E3-42EF-9E68-FACBF913FBD8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8.3034375520630865E-2</c:v>
                </c:pt>
                <c:pt idx="1">
                  <c:v>0.15254889881410749</c:v>
                </c:pt>
                <c:pt idx="2">
                  <c:v>0.33410875254434425</c:v>
                </c:pt>
                <c:pt idx="3">
                  <c:v>8.7147795118885485E-2</c:v>
                </c:pt>
                <c:pt idx="4">
                  <c:v>7.131825202144082E-2</c:v>
                </c:pt>
                <c:pt idx="5">
                  <c:v>1.9608282036933433E-2</c:v>
                </c:pt>
                <c:pt idx="6">
                  <c:v>0.18237704918032782</c:v>
                </c:pt>
                <c:pt idx="7">
                  <c:v>0.29823468328141223</c:v>
                </c:pt>
                <c:pt idx="8">
                  <c:v>3.9490445859872603E-2</c:v>
                </c:pt>
                <c:pt idx="9">
                  <c:v>-5.8730158730158744E-2</c:v>
                </c:pt>
                <c:pt idx="10">
                  <c:v>-0.19064124783362213</c:v>
                </c:pt>
                <c:pt idx="11">
                  <c:v>-0.41050295857988162</c:v>
                </c:pt>
                <c:pt idx="12">
                  <c:v>0.21111756730582987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7E3-42EF-9E68-FACBF913FBD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7E3-42EF-9E68-FACBF913FBD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7E3-42EF-9E68-FACBF913FBD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7E3-42EF-9E68-FACBF913FBD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7E3-42EF-9E68-FACBF913FBD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7E3-42EF-9E68-FACBF913FBD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7E3-42EF-9E68-FACBF913FBD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7E3-42EF-9E68-FACBF913FBD8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0.15349037544482161</c:v>
                </c:pt>
                <c:pt idx="2">
                  <c:v>4.7051101926962088E-2</c:v>
                </c:pt>
                <c:pt idx="3">
                  <c:v>0.10643927351785952</c:v>
                </c:pt>
                <c:pt idx="4">
                  <c:v>0.84650962455517842</c:v>
                </c:pt>
                <c:pt idx="5">
                  <c:v>0.46713704094922626</c:v>
                </c:pt>
                <c:pt idx="6">
                  <c:v>4.7338249018059504E-2</c:v>
                </c:pt>
                <c:pt idx="7">
                  <c:v>6.410558808749782E-2</c:v>
                </c:pt>
                <c:pt idx="8">
                  <c:v>3.3473146619355763E-2</c:v>
                </c:pt>
                <c:pt idx="9">
                  <c:v>2.4325460717252414E-2</c:v>
                </c:pt>
                <c:pt idx="10">
                  <c:v>9.578406538749475E-3</c:v>
                </c:pt>
                <c:pt idx="11">
                  <c:v>8.1734368430228382E-3</c:v>
                </c:pt>
                <c:pt idx="12">
                  <c:v>0.19237829578201435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7E3-42EF-9E68-FACBF913F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72-4DEA-A0F3-B3EEEFB563A0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72-4DEA-A0F3-B3EEEFB563A0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72-4DEA-A0F3-B3EEEFB563A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5">
                  <c:v>124929</c:v>
                </c:pt>
                <c:pt idx="6">
                  <c:v>138511</c:v>
                </c:pt>
                <c:pt idx="7">
                  <c:v>150260</c:v>
                </c:pt>
                <c:pt idx="8">
                  <c:v>124231</c:v>
                </c:pt>
                <c:pt idx="9">
                  <c:v>126079</c:v>
                </c:pt>
                <c:pt idx="10">
                  <c:v>109675</c:v>
                </c:pt>
                <c:pt idx="11">
                  <c:v>97837</c:v>
                </c:pt>
                <c:pt idx="12">
                  <c:v>1453294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72-4DEA-A0F3-B3EEEFB563A0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72-4DEA-A0F3-B3EEEFB563A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E72-4DEA-A0F3-B3EEEFB563A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115159</c:v>
                </c:pt>
                <c:pt idx="1">
                  <c:v>115422</c:v>
                </c:pt>
                <c:pt idx="2">
                  <c:v>112742</c:v>
                </c:pt>
                <c:pt idx="3">
                  <c:v>129153</c:v>
                </c:pt>
                <c:pt idx="12">
                  <c:v>472476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72-4DEA-A0F3-B3EEEFB56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E72-4DEA-A0F3-B3EEEFB563A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103867</c:v>
                      </c:pt>
                      <c:pt idx="1">
                        <c:v>99005</c:v>
                      </c:pt>
                      <c:pt idx="2">
                        <c:v>45771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51125</c:v>
                      </c:pt>
                      <c:pt idx="8">
                        <c:v>50300</c:v>
                      </c:pt>
                      <c:pt idx="9">
                        <c:v>20597</c:v>
                      </c:pt>
                      <c:pt idx="10">
                        <c:v>22189</c:v>
                      </c:pt>
                      <c:pt idx="11">
                        <c:v>41809</c:v>
                      </c:pt>
                      <c:pt idx="12">
                        <c:v>442013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E72-4DEA-A0F3-B3EEEFB563A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72-4DEA-A0F3-B3EEEFB563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72-4DEA-A0F3-B3EEEFB563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72-4DEA-A0F3-B3EEEFB563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72-4DEA-A0F3-B3EEEFB563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72-4DEA-A0F3-B3EEEFB563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72-4DEA-A0F3-B3EEEFB563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72-4DEA-A0F3-B3EEEFB563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72-4DEA-A0F3-B3EEEFB563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72-4DEA-A0F3-B3EEEFB563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72-4DEA-A0F3-B3EEEFB563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72-4DEA-A0F3-B3EEEFB563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72-4DEA-A0F3-B3EEEFB563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72-4DEA-A0F3-B3EEEFB563A0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1.443566130112206E-3</c:v>
                </c:pt>
                <c:pt idx="1">
                  <c:v>1.9674013869870555E-2</c:v>
                </c:pt>
                <c:pt idx="2">
                  <c:v>-8.0055159808409382E-2</c:v>
                </c:pt>
                <c:pt idx="3">
                  <c:v>0.1426132191483902</c:v>
                </c:pt>
                <c:pt idx="12">
                  <c:v>1.8763449438735202E-2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E72-4DEA-A0F3-B3EEEFB56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79-4D67-8A61-EA019C204D60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13570</c:v>
                </c:pt>
                <c:pt idx="1">
                  <c:v>10875</c:v>
                </c:pt>
                <c:pt idx="2">
                  <c:v>15091</c:v>
                </c:pt>
                <c:pt idx="3">
                  <c:v>21668</c:v>
                </c:pt>
                <c:pt idx="4">
                  <c:v>13349</c:v>
                </c:pt>
                <c:pt idx="5">
                  <c:v>18322</c:v>
                </c:pt>
                <c:pt idx="6">
                  <c:v>27286</c:v>
                </c:pt>
                <c:pt idx="7">
                  <c:v>26883</c:v>
                </c:pt>
                <c:pt idx="8">
                  <c:v>24058</c:v>
                </c:pt>
                <c:pt idx="9">
                  <c:v>21110</c:v>
                </c:pt>
                <c:pt idx="10">
                  <c:v>11487</c:v>
                </c:pt>
                <c:pt idx="11">
                  <c:v>15397</c:v>
                </c:pt>
                <c:pt idx="12">
                  <c:v>219096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79-4D67-8A61-EA019C204D60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79-4D67-8A61-EA019C204D6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13404</c:v>
                </c:pt>
                <c:pt idx="1">
                  <c:v>9013</c:v>
                </c:pt>
                <c:pt idx="2">
                  <c:v>13346</c:v>
                </c:pt>
                <c:pt idx="3">
                  <c:v>15353</c:v>
                </c:pt>
                <c:pt idx="4">
                  <c:v>21013</c:v>
                </c:pt>
                <c:pt idx="5">
                  <c:v>20012</c:v>
                </c:pt>
                <c:pt idx="6">
                  <c:v>25644</c:v>
                </c:pt>
                <c:pt idx="7">
                  <c:v>30588</c:v>
                </c:pt>
                <c:pt idx="8">
                  <c:v>21808</c:v>
                </c:pt>
                <c:pt idx="9">
                  <c:v>14338</c:v>
                </c:pt>
                <c:pt idx="10">
                  <c:v>9819</c:v>
                </c:pt>
                <c:pt idx="11">
                  <c:v>13481</c:v>
                </c:pt>
                <c:pt idx="12">
                  <c:v>207819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79-4D67-8A61-EA019C204D60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79-4D67-8A61-EA019C204D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779-4D67-8A61-EA019C204D6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13521</c:v>
                </c:pt>
                <c:pt idx="1">
                  <c:v>12069</c:v>
                </c:pt>
                <c:pt idx="2">
                  <c:v>12702</c:v>
                </c:pt>
                <c:pt idx="3">
                  <c:v>18439</c:v>
                </c:pt>
                <c:pt idx="12">
                  <c:v>56731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79-4D67-8A61-EA019C204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779-4D67-8A61-EA019C204D6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20862</c:v>
                      </c:pt>
                      <c:pt idx="1">
                        <c:v>16597</c:v>
                      </c:pt>
                      <c:pt idx="2">
                        <c:v>5317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30547</c:v>
                      </c:pt>
                      <c:pt idx="8">
                        <c:v>30000</c:v>
                      </c:pt>
                      <c:pt idx="9">
                        <c:v>9240</c:v>
                      </c:pt>
                      <c:pt idx="10">
                        <c:v>4225</c:v>
                      </c:pt>
                      <c:pt idx="11">
                        <c:v>7870</c:v>
                      </c:pt>
                      <c:pt idx="12">
                        <c:v>125264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779-4D67-8A61-EA019C204D6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79-4D67-8A61-EA019C204D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79-4D67-8A61-EA019C204D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79-4D67-8A61-EA019C204D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79-4D67-8A61-EA019C204D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79-4D67-8A61-EA019C204D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79-4D67-8A61-EA019C204D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79-4D67-8A61-EA019C204D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79-4D67-8A61-EA019C204D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79-4D67-8A61-EA019C204D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79-4D67-8A61-EA019C204D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79-4D67-8A61-EA019C204D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79-4D67-8A61-EA019C204D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79-4D67-8A61-EA019C204D60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8.728737690241628E-3</c:v>
                </c:pt>
                <c:pt idx="1">
                  <c:v>0.33906579385332303</c:v>
                </c:pt>
                <c:pt idx="2">
                  <c:v>-4.825415854937809E-2</c:v>
                </c:pt>
                <c:pt idx="3">
                  <c:v>0.2010030612909528</c:v>
                </c:pt>
                <c:pt idx="12">
                  <c:v>0.10984818843414978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779-4D67-8A61-EA019C204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79-4C6C-8CCE-81D757DEC90F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10446</c:v>
                </c:pt>
                <c:pt idx="1">
                  <c:v>7322</c:v>
                </c:pt>
                <c:pt idx="2">
                  <c:v>12025</c:v>
                </c:pt>
                <c:pt idx="3">
                  <c:v>11217</c:v>
                </c:pt>
                <c:pt idx="4">
                  <c:v>10705</c:v>
                </c:pt>
                <c:pt idx="5">
                  <c:v>13389</c:v>
                </c:pt>
                <c:pt idx="6">
                  <c:v>19485</c:v>
                </c:pt>
                <c:pt idx="7">
                  <c:v>20000</c:v>
                </c:pt>
                <c:pt idx="8">
                  <c:v>17405</c:v>
                </c:pt>
                <c:pt idx="9">
                  <c:v>17037</c:v>
                </c:pt>
                <c:pt idx="10">
                  <c:v>9424</c:v>
                </c:pt>
                <c:pt idx="11">
                  <c:v>13222</c:v>
                </c:pt>
                <c:pt idx="12">
                  <c:v>161677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79-4C6C-8CCE-81D757DEC90F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79-4C6C-8CCE-81D757DEC9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11099</c:v>
                </c:pt>
                <c:pt idx="1">
                  <c:v>6226</c:v>
                </c:pt>
                <c:pt idx="2">
                  <c:v>10522</c:v>
                </c:pt>
                <c:pt idx="3">
                  <c:v>12181</c:v>
                </c:pt>
                <c:pt idx="4">
                  <c:v>16997</c:v>
                </c:pt>
                <c:pt idx="5">
                  <c:v>14806</c:v>
                </c:pt>
                <c:pt idx="6">
                  <c:v>16922</c:v>
                </c:pt>
                <c:pt idx="7">
                  <c:v>18481</c:v>
                </c:pt>
                <c:pt idx="8">
                  <c:v>14713</c:v>
                </c:pt>
                <c:pt idx="9">
                  <c:v>9764</c:v>
                </c:pt>
                <c:pt idx="10">
                  <c:v>7049</c:v>
                </c:pt>
                <c:pt idx="11">
                  <c:v>9980</c:v>
                </c:pt>
                <c:pt idx="12">
                  <c:v>148740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79-4C6C-8CCE-81D757DEC90F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79-4C6C-8CCE-81D757DEC9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079-4C6C-8CCE-81D757DEC9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9590</c:v>
                </c:pt>
                <c:pt idx="1">
                  <c:v>8402</c:v>
                </c:pt>
                <c:pt idx="2">
                  <c:v>8419</c:v>
                </c:pt>
                <c:pt idx="3">
                  <c:v>12454</c:v>
                </c:pt>
                <c:pt idx="12">
                  <c:v>38865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79-4C6C-8CCE-81D757DEC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079-4C6C-8CCE-81D757DEC90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19834</c:v>
                      </c:pt>
                      <c:pt idx="1">
                        <c:v>14781</c:v>
                      </c:pt>
                      <c:pt idx="2">
                        <c:v>4526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29598</c:v>
                      </c:pt>
                      <c:pt idx="8">
                        <c:v>29307</c:v>
                      </c:pt>
                      <c:pt idx="9">
                        <c:v>6135</c:v>
                      </c:pt>
                      <c:pt idx="10">
                        <c:v>1370</c:v>
                      </c:pt>
                      <c:pt idx="11">
                        <c:v>2603</c:v>
                      </c:pt>
                      <c:pt idx="12">
                        <c:v>108562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079-4C6C-8CCE-81D757DEC90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79-4C6C-8CCE-81D757DEC9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79-4C6C-8CCE-81D757DEC9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79-4C6C-8CCE-81D757DEC9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79-4C6C-8CCE-81D757DEC9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79-4C6C-8CCE-81D757DEC9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79-4C6C-8CCE-81D757DEC9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79-4C6C-8CCE-81D757DEC9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79-4C6C-8CCE-81D757DEC9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79-4C6C-8CCE-81D757DEC9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79-4C6C-8CCE-81D757DEC9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79-4C6C-8CCE-81D757DEC9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79-4C6C-8CCE-81D757DEC9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79-4C6C-8CCE-81D757DEC90F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-0.1359581944319308</c:v>
                </c:pt>
                <c:pt idx="1">
                  <c:v>0.3495020880179891</c:v>
                </c:pt>
                <c:pt idx="2">
                  <c:v>-0.1998669454476335</c:v>
                </c:pt>
                <c:pt idx="3">
                  <c:v>2.2411953041622246E-2</c:v>
                </c:pt>
                <c:pt idx="12">
                  <c:v>-2.9054661736784282E-2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079-4C6C-8CCE-81D757DEC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8A-425B-9294-366149ADE0DA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2122</c:v>
                </c:pt>
                <c:pt idx="1">
                  <c:v>1499</c:v>
                </c:pt>
                <c:pt idx="2">
                  <c:v>2154</c:v>
                </c:pt>
                <c:pt idx="3">
                  <c:v>2696</c:v>
                </c:pt>
                <c:pt idx="4">
                  <c:v>2827</c:v>
                </c:pt>
                <c:pt idx="5">
                  <c:v>3312</c:v>
                </c:pt>
                <c:pt idx="6">
                  <c:v>3945</c:v>
                </c:pt>
                <c:pt idx="7">
                  <c:v>4462</c:v>
                </c:pt>
                <c:pt idx="8">
                  <c:v>3604</c:v>
                </c:pt>
                <c:pt idx="9">
                  <c:v>4407</c:v>
                </c:pt>
                <c:pt idx="10">
                  <c:v>2091</c:v>
                </c:pt>
                <c:pt idx="11">
                  <c:v>3045</c:v>
                </c:pt>
                <c:pt idx="12">
                  <c:v>36164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8A-425B-9294-366149ADE0DA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8A-425B-9294-366149ADE0D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1745</c:v>
                </c:pt>
                <c:pt idx="1">
                  <c:v>1341</c:v>
                </c:pt>
                <c:pt idx="2">
                  <c:v>2524</c:v>
                </c:pt>
                <c:pt idx="3">
                  <c:v>2784</c:v>
                </c:pt>
                <c:pt idx="4">
                  <c:v>4403</c:v>
                </c:pt>
                <c:pt idx="5">
                  <c:v>3266</c:v>
                </c:pt>
                <c:pt idx="6">
                  <c:v>3427</c:v>
                </c:pt>
                <c:pt idx="7">
                  <c:v>4116</c:v>
                </c:pt>
                <c:pt idx="8">
                  <c:v>3544</c:v>
                </c:pt>
                <c:pt idx="9">
                  <c:v>2418</c:v>
                </c:pt>
                <c:pt idx="10">
                  <c:v>1863</c:v>
                </c:pt>
                <c:pt idx="11">
                  <c:v>2277</c:v>
                </c:pt>
                <c:pt idx="12">
                  <c:v>33708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8A-425B-9294-366149ADE0DA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8A-425B-9294-366149ADE0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28A-425B-9294-366149ADE0D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1965</c:v>
                </c:pt>
                <c:pt idx="1">
                  <c:v>1818</c:v>
                </c:pt>
                <c:pt idx="2">
                  <c:v>2053</c:v>
                </c:pt>
                <c:pt idx="3">
                  <c:v>3507</c:v>
                </c:pt>
                <c:pt idx="12">
                  <c:v>9343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8A-425B-9294-366149ADE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28A-425B-9294-366149ADE0D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2712</c:v>
                      </c:pt>
                      <c:pt idx="1">
                        <c:v>2377</c:v>
                      </c:pt>
                      <c:pt idx="2">
                        <c:v>668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8318</c:v>
                      </c:pt>
                      <c:pt idx="8">
                        <c:v>8240</c:v>
                      </c:pt>
                      <c:pt idx="9">
                        <c:v>1785</c:v>
                      </c:pt>
                      <c:pt idx="10">
                        <c:v>532</c:v>
                      </c:pt>
                      <c:pt idx="11">
                        <c:v>878</c:v>
                      </c:pt>
                      <c:pt idx="12">
                        <c:v>25621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28A-425B-9294-366149ADE0D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8A-425B-9294-366149ADE0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8A-425B-9294-366149ADE0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8A-425B-9294-366149ADE0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8A-425B-9294-366149ADE0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8A-425B-9294-366149ADE0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8A-425B-9294-366149ADE0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8A-425B-9294-366149ADE0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8A-425B-9294-366149ADE0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8A-425B-9294-366149ADE0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8A-425B-9294-366149ADE0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8A-425B-9294-366149ADE0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8A-425B-9294-366149ADE0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8A-425B-9294-366149ADE0DA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0.12607449856733521</c:v>
                </c:pt>
                <c:pt idx="1">
                  <c:v>0.35570469798657722</c:v>
                </c:pt>
                <c:pt idx="2">
                  <c:v>-0.18660855784469099</c:v>
                </c:pt>
                <c:pt idx="3">
                  <c:v>0.25969827586206895</c:v>
                </c:pt>
                <c:pt idx="12">
                  <c:v>0.113056945437217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28A-425B-9294-366149ADE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E7-4B75-A7E5-BF4F3D4B8B30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3124</c:v>
                </c:pt>
                <c:pt idx="1">
                  <c:v>3553</c:v>
                </c:pt>
                <c:pt idx="2">
                  <c:v>3066</c:v>
                </c:pt>
                <c:pt idx="3">
                  <c:v>10451</c:v>
                </c:pt>
                <c:pt idx="4">
                  <c:v>2644</c:v>
                </c:pt>
                <c:pt idx="5">
                  <c:v>4933</c:v>
                </c:pt>
                <c:pt idx="6">
                  <c:v>7801</c:v>
                </c:pt>
                <c:pt idx="7">
                  <c:v>6883</c:v>
                </c:pt>
                <c:pt idx="8">
                  <c:v>6653</c:v>
                </c:pt>
                <c:pt idx="9">
                  <c:v>4073</c:v>
                </c:pt>
                <c:pt idx="10">
                  <c:v>2063</c:v>
                </c:pt>
                <c:pt idx="11">
                  <c:v>2175</c:v>
                </c:pt>
                <c:pt idx="12">
                  <c:v>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E7-4B75-A7E5-BF4F3D4B8B30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E7-4B75-A7E5-BF4F3D4B8B3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2305</c:v>
                </c:pt>
                <c:pt idx="1">
                  <c:v>2787</c:v>
                </c:pt>
                <c:pt idx="2">
                  <c:v>2824</c:v>
                </c:pt>
                <c:pt idx="3">
                  <c:v>3172</c:v>
                </c:pt>
                <c:pt idx="4">
                  <c:v>4016</c:v>
                </c:pt>
                <c:pt idx="5">
                  <c:v>5206</c:v>
                </c:pt>
                <c:pt idx="6">
                  <c:v>8722</c:v>
                </c:pt>
                <c:pt idx="7">
                  <c:v>12107</c:v>
                </c:pt>
                <c:pt idx="8">
                  <c:v>7095</c:v>
                </c:pt>
                <c:pt idx="9">
                  <c:v>4574</c:v>
                </c:pt>
                <c:pt idx="10">
                  <c:v>2770</c:v>
                </c:pt>
                <c:pt idx="11">
                  <c:v>3501</c:v>
                </c:pt>
                <c:pt idx="12">
                  <c:v>59079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E7-4B75-A7E5-BF4F3D4B8B30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E7-4B75-A7E5-BF4F3D4B8B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8E7-4B75-A7E5-BF4F3D4B8B3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3931</c:v>
                </c:pt>
                <c:pt idx="1">
                  <c:v>3667</c:v>
                </c:pt>
                <c:pt idx="2">
                  <c:v>4283</c:v>
                </c:pt>
                <c:pt idx="3">
                  <c:v>5985</c:v>
                </c:pt>
                <c:pt idx="12">
                  <c:v>17866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E7-4B75-A7E5-BF4F3D4B8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8E7-4B75-A7E5-BF4F3D4B8B3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1028</c:v>
                      </c:pt>
                      <c:pt idx="1">
                        <c:v>1816</c:v>
                      </c:pt>
                      <c:pt idx="2">
                        <c:v>791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949</c:v>
                      </c:pt>
                      <c:pt idx="8">
                        <c:v>693</c:v>
                      </c:pt>
                      <c:pt idx="9">
                        <c:v>3105</c:v>
                      </c:pt>
                      <c:pt idx="10">
                        <c:v>2855</c:v>
                      </c:pt>
                      <c:pt idx="11">
                        <c:v>5267</c:v>
                      </c:pt>
                      <c:pt idx="12">
                        <c:v>16702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8E7-4B75-A7E5-BF4F3D4B8B3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E7-4B75-A7E5-BF4F3D4B8B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E7-4B75-A7E5-BF4F3D4B8B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E7-4B75-A7E5-BF4F3D4B8B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E7-4B75-A7E5-BF4F3D4B8B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E7-4B75-A7E5-BF4F3D4B8B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E7-4B75-A7E5-BF4F3D4B8B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E7-4B75-A7E5-BF4F3D4B8B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E7-4B75-A7E5-BF4F3D4B8B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E7-4B75-A7E5-BF4F3D4B8B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E7-4B75-A7E5-BF4F3D4B8B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E7-4B75-A7E5-BF4F3D4B8B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E7-4B75-A7E5-BF4F3D4B8B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E7-4B75-A7E5-BF4F3D4B8B30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0.70542299349240789</c:v>
                </c:pt>
                <c:pt idx="1">
                  <c:v>0.31575170434158584</c:v>
                </c:pt>
                <c:pt idx="2">
                  <c:v>0.51664305949008504</c:v>
                </c:pt>
                <c:pt idx="3">
                  <c:v>0.88682219419924335</c:v>
                </c:pt>
                <c:pt idx="12">
                  <c:v>0.61129148629148622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8E7-4B75-A7E5-BF4F3D4B8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14-465D-8F7A-7CE8136DED0A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85306</c:v>
                </c:pt>
                <c:pt idx="1">
                  <c:v>97165</c:v>
                </c:pt>
                <c:pt idx="2">
                  <c:v>93443</c:v>
                </c:pt>
                <c:pt idx="3">
                  <c:v>100611</c:v>
                </c:pt>
                <c:pt idx="4">
                  <c:v>97953</c:v>
                </c:pt>
                <c:pt idx="5">
                  <c:v>109897</c:v>
                </c:pt>
                <c:pt idx="6">
                  <c:v>98687</c:v>
                </c:pt>
                <c:pt idx="7">
                  <c:v>108882</c:v>
                </c:pt>
                <c:pt idx="8">
                  <c:v>101179</c:v>
                </c:pt>
                <c:pt idx="9">
                  <c:v>125295</c:v>
                </c:pt>
                <c:pt idx="10">
                  <c:v>105355</c:v>
                </c:pt>
                <c:pt idx="11">
                  <c:v>104299</c:v>
                </c:pt>
                <c:pt idx="12">
                  <c:v>1228072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14-465D-8F7A-7CE8136DED0A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14-465D-8F7A-7CE8136DED0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101589</c:v>
                </c:pt>
                <c:pt idx="1">
                  <c:v>104182</c:v>
                </c:pt>
                <c:pt idx="2">
                  <c:v>109207</c:v>
                </c:pt>
                <c:pt idx="3">
                  <c:v>97680</c:v>
                </c:pt>
                <c:pt idx="4">
                  <c:v>96985</c:v>
                </c:pt>
                <c:pt idx="5">
                  <c:v>104917</c:v>
                </c:pt>
                <c:pt idx="6">
                  <c:v>112867</c:v>
                </c:pt>
                <c:pt idx="7">
                  <c:v>119672</c:v>
                </c:pt>
                <c:pt idx="8">
                  <c:v>102423</c:v>
                </c:pt>
                <c:pt idx="9">
                  <c:v>111741</c:v>
                </c:pt>
                <c:pt idx="10">
                  <c:v>99856</c:v>
                </c:pt>
                <c:pt idx="11">
                  <c:v>84356</c:v>
                </c:pt>
                <c:pt idx="12">
                  <c:v>1245475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14-465D-8F7A-7CE8136DED0A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14-465D-8F7A-7CE8136DED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14-465D-8F7A-7CE8136DED0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101638</c:v>
                </c:pt>
                <c:pt idx="1">
                  <c:v>103353</c:v>
                </c:pt>
                <c:pt idx="2">
                  <c:v>100040</c:v>
                </c:pt>
                <c:pt idx="3">
                  <c:v>110714</c:v>
                </c:pt>
                <c:pt idx="12">
                  <c:v>415745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14-465D-8F7A-7CE8136DE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914-465D-8F7A-7CE8136DED0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83005</c:v>
                      </c:pt>
                      <c:pt idx="1">
                        <c:v>82408</c:v>
                      </c:pt>
                      <c:pt idx="2">
                        <c:v>40454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20578</c:v>
                      </c:pt>
                      <c:pt idx="8">
                        <c:v>20300</c:v>
                      </c:pt>
                      <c:pt idx="9">
                        <c:v>11357</c:v>
                      </c:pt>
                      <c:pt idx="10">
                        <c:v>17964</c:v>
                      </c:pt>
                      <c:pt idx="11">
                        <c:v>33939</c:v>
                      </c:pt>
                      <c:pt idx="12">
                        <c:v>316749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914-465D-8F7A-7CE8136DED0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14-465D-8F7A-7CE8136DED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14-465D-8F7A-7CE8136DED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14-465D-8F7A-7CE8136DED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14-465D-8F7A-7CE8136DED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14-465D-8F7A-7CE8136DED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14-465D-8F7A-7CE8136DED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14-465D-8F7A-7CE8136DED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14-465D-8F7A-7CE8136DED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14-465D-8F7A-7CE8136DED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14-465D-8F7A-7CE8136DED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14-465D-8F7A-7CE8136DED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14-465D-8F7A-7CE8136DED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14-465D-8F7A-7CE8136DED0A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4.8233568595024146E-4</c:v>
                </c:pt>
                <c:pt idx="1">
                  <c:v>-7.9572286959359584E-3</c:v>
                </c:pt>
                <c:pt idx="2">
                  <c:v>-8.3941505581144105E-2</c:v>
                </c:pt>
                <c:pt idx="3">
                  <c:v>0.13343570843570851</c:v>
                </c:pt>
                <c:pt idx="12">
                  <c:v>7.4807710016526752E-3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914-465D-8F7A-7CE8136DE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2A-40D2-86F0-1396CCAE76EB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48434</c:v>
                </c:pt>
                <c:pt idx="1">
                  <c:v>58781</c:v>
                </c:pt>
                <c:pt idx="2">
                  <c:v>52865</c:v>
                </c:pt>
                <c:pt idx="3">
                  <c:v>61897</c:v>
                </c:pt>
                <c:pt idx="4">
                  <c:v>63430</c:v>
                </c:pt>
                <c:pt idx="5">
                  <c:v>70294</c:v>
                </c:pt>
                <c:pt idx="6">
                  <c:v>55757</c:v>
                </c:pt>
                <c:pt idx="7">
                  <c:v>75839</c:v>
                </c:pt>
                <c:pt idx="8">
                  <c:v>72566</c:v>
                </c:pt>
                <c:pt idx="9">
                  <c:v>90194</c:v>
                </c:pt>
                <c:pt idx="10">
                  <c:v>62736</c:v>
                </c:pt>
                <c:pt idx="11">
                  <c:v>62797</c:v>
                </c:pt>
                <c:pt idx="12">
                  <c:v>775590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2A-40D2-86F0-1396CCAE76EB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2A-40D2-86F0-1396CCAE76E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58730</c:v>
                </c:pt>
                <c:pt idx="1">
                  <c:v>57712</c:v>
                </c:pt>
                <c:pt idx="2">
                  <c:v>58698</c:v>
                </c:pt>
                <c:pt idx="3">
                  <c:v>58370</c:v>
                </c:pt>
                <c:pt idx="4">
                  <c:v>57570</c:v>
                </c:pt>
                <c:pt idx="5">
                  <c:v>70684</c:v>
                </c:pt>
                <c:pt idx="6">
                  <c:v>75808</c:v>
                </c:pt>
                <c:pt idx="7">
                  <c:v>82502</c:v>
                </c:pt>
                <c:pt idx="8">
                  <c:v>69731</c:v>
                </c:pt>
                <c:pt idx="9">
                  <c:v>68520</c:v>
                </c:pt>
                <c:pt idx="10">
                  <c:v>58789</c:v>
                </c:pt>
                <c:pt idx="11">
                  <c:v>44607</c:v>
                </c:pt>
                <c:pt idx="12">
                  <c:v>761721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2A-40D2-86F0-1396CCAE76EB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2A-40D2-86F0-1396CCAE76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B2A-40D2-86F0-1396CCAE76E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52009</c:v>
                </c:pt>
                <c:pt idx="1">
                  <c:v>54889</c:v>
                </c:pt>
                <c:pt idx="2">
                  <c:v>56497</c:v>
                </c:pt>
                <c:pt idx="3">
                  <c:v>62530</c:v>
                </c:pt>
                <c:pt idx="12">
                  <c:v>225925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2A-40D2-86F0-1396CCAE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B2A-40D2-86F0-1396CCAE76E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42263</c:v>
                      </c:pt>
                      <c:pt idx="1">
                        <c:v>49580</c:v>
                      </c:pt>
                      <c:pt idx="2">
                        <c:v>25966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5444</c:v>
                      </c:pt>
                      <c:pt idx="8">
                        <c:v>4379</c:v>
                      </c:pt>
                      <c:pt idx="9">
                        <c:v>5886</c:v>
                      </c:pt>
                      <c:pt idx="10">
                        <c:v>13929</c:v>
                      </c:pt>
                      <c:pt idx="11">
                        <c:v>28677</c:v>
                      </c:pt>
                      <c:pt idx="12">
                        <c:v>181253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B2A-40D2-86F0-1396CCAE76E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2A-40D2-86F0-1396CCAE76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2A-40D2-86F0-1396CCAE76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2A-40D2-86F0-1396CCAE76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2A-40D2-86F0-1396CCAE76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2A-40D2-86F0-1396CCAE76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2A-40D2-86F0-1396CCAE76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2A-40D2-86F0-1396CCAE76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2A-40D2-86F0-1396CCAE76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2A-40D2-86F0-1396CCAE76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2A-40D2-86F0-1396CCAE76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2A-40D2-86F0-1396CCAE76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2A-40D2-86F0-1396CCAE76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2A-40D2-86F0-1396CCAE76EB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-0.11443895794312953</c:v>
                </c:pt>
                <c:pt idx="1">
                  <c:v>-4.8915303576379299E-2</c:v>
                </c:pt>
                <c:pt idx="2">
                  <c:v>-3.7497018637772994E-2</c:v>
                </c:pt>
                <c:pt idx="3">
                  <c:v>7.1269487750556859E-2</c:v>
                </c:pt>
                <c:pt idx="12">
                  <c:v>-3.2482548927240784E-2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B2A-40D2-86F0-1396CCAE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2C-4D1A-A306-132B6AD97C74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4993</c:v>
                </c:pt>
                <c:pt idx="1">
                  <c:v>5377</c:v>
                </c:pt>
                <c:pt idx="2">
                  <c:v>6335</c:v>
                </c:pt>
                <c:pt idx="3">
                  <c:v>6723</c:v>
                </c:pt>
                <c:pt idx="4">
                  <c:v>6831</c:v>
                </c:pt>
                <c:pt idx="5">
                  <c:v>4197</c:v>
                </c:pt>
                <c:pt idx="6">
                  <c:v>2579</c:v>
                </c:pt>
                <c:pt idx="7">
                  <c:v>2725</c:v>
                </c:pt>
                <c:pt idx="8">
                  <c:v>3736</c:v>
                </c:pt>
                <c:pt idx="9">
                  <c:v>4324</c:v>
                </c:pt>
                <c:pt idx="10">
                  <c:v>5984</c:v>
                </c:pt>
                <c:pt idx="11">
                  <c:v>6500</c:v>
                </c:pt>
                <c:pt idx="12">
                  <c:v>60304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2C-4D1A-A306-132B6AD97C74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2C-4D1A-A306-132B6AD97C7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5093</c:v>
                </c:pt>
                <c:pt idx="1">
                  <c:v>5005</c:v>
                </c:pt>
                <c:pt idx="2">
                  <c:v>7007</c:v>
                </c:pt>
                <c:pt idx="3">
                  <c:v>4485</c:v>
                </c:pt>
                <c:pt idx="4">
                  <c:v>4423</c:v>
                </c:pt>
                <c:pt idx="5">
                  <c:v>3422</c:v>
                </c:pt>
                <c:pt idx="6">
                  <c:v>3664</c:v>
                </c:pt>
                <c:pt idx="7">
                  <c:v>4368</c:v>
                </c:pt>
                <c:pt idx="8">
                  <c:v>3728</c:v>
                </c:pt>
                <c:pt idx="9">
                  <c:v>5830</c:v>
                </c:pt>
                <c:pt idx="10">
                  <c:v>7349</c:v>
                </c:pt>
                <c:pt idx="11">
                  <c:v>6382</c:v>
                </c:pt>
                <c:pt idx="12">
                  <c:v>60756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2C-4D1A-A306-132B6AD97C74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2C-4D1A-A306-132B6AD97C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02C-4D1A-A306-132B6AD97C7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7459</c:v>
                </c:pt>
                <c:pt idx="1">
                  <c:v>5982</c:v>
                </c:pt>
                <c:pt idx="2">
                  <c:v>5715</c:v>
                </c:pt>
                <c:pt idx="3">
                  <c:v>6702</c:v>
                </c:pt>
                <c:pt idx="12">
                  <c:v>25858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2C-4D1A-A306-132B6AD97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02C-4D1A-A306-132B6AD97C7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8543</c:v>
                      </c:pt>
                      <c:pt idx="1">
                        <c:v>4050</c:v>
                      </c:pt>
                      <c:pt idx="2">
                        <c:v>2210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2629</c:v>
                      </c:pt>
                      <c:pt idx="8">
                        <c:v>1124</c:v>
                      </c:pt>
                      <c:pt idx="9">
                        <c:v>442</c:v>
                      </c:pt>
                      <c:pt idx="10">
                        <c:v>1738</c:v>
                      </c:pt>
                      <c:pt idx="11">
                        <c:v>1685</c:v>
                      </c:pt>
                      <c:pt idx="12">
                        <c:v>22554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02C-4D1A-A306-132B6AD97C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2C-4D1A-A306-132B6AD97C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2C-4D1A-A306-132B6AD97C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2C-4D1A-A306-132B6AD97C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2C-4D1A-A306-132B6AD97C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2C-4D1A-A306-132B6AD97C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2C-4D1A-A306-132B6AD97C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2C-4D1A-A306-132B6AD97C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2C-4D1A-A306-132B6AD97C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2C-4D1A-A306-132B6AD97C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2C-4D1A-A306-132B6AD97C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2C-4D1A-A306-132B6AD97C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2C-4D1A-A306-132B6AD97C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2C-4D1A-A306-132B6AD97C74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0.46455919890045161</c:v>
                </c:pt>
                <c:pt idx="1">
                  <c:v>0.19520479520479528</c:v>
                </c:pt>
                <c:pt idx="2">
                  <c:v>-0.18438704152989871</c:v>
                </c:pt>
                <c:pt idx="3">
                  <c:v>0.49431438127090299</c:v>
                </c:pt>
                <c:pt idx="12">
                  <c:v>0.19768411301528488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02C-4D1A-A306-132B6AD97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3C-4D1E-BC85-37978BFB80C2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4073</c:v>
                </c:pt>
                <c:pt idx="1">
                  <c:v>9048</c:v>
                </c:pt>
                <c:pt idx="2">
                  <c:v>9135</c:v>
                </c:pt>
                <c:pt idx="3">
                  <c:v>9264</c:v>
                </c:pt>
                <c:pt idx="4">
                  <c:v>6665</c:v>
                </c:pt>
                <c:pt idx="5">
                  <c:v>6352</c:v>
                </c:pt>
                <c:pt idx="6">
                  <c:v>5284</c:v>
                </c:pt>
                <c:pt idx="7">
                  <c:v>8768</c:v>
                </c:pt>
                <c:pt idx="8">
                  <c:v>5100</c:v>
                </c:pt>
                <c:pt idx="9">
                  <c:v>4406</c:v>
                </c:pt>
                <c:pt idx="10">
                  <c:v>4070</c:v>
                </c:pt>
                <c:pt idx="11">
                  <c:v>4128</c:v>
                </c:pt>
                <c:pt idx="12">
                  <c:v>76293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3C-4D1E-BC85-37978BFB80C2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3C-4D1E-BC85-37978BFB80C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4322</c:v>
                </c:pt>
                <c:pt idx="1">
                  <c:v>6182</c:v>
                </c:pt>
                <c:pt idx="2">
                  <c:v>4939</c:v>
                </c:pt>
                <c:pt idx="3">
                  <c:v>7525</c:v>
                </c:pt>
                <c:pt idx="4">
                  <c:v>6516</c:v>
                </c:pt>
                <c:pt idx="5">
                  <c:v>6666</c:v>
                </c:pt>
                <c:pt idx="6">
                  <c:v>6802</c:v>
                </c:pt>
                <c:pt idx="7">
                  <c:v>9306</c:v>
                </c:pt>
                <c:pt idx="8">
                  <c:v>7942</c:v>
                </c:pt>
                <c:pt idx="9">
                  <c:v>10904</c:v>
                </c:pt>
                <c:pt idx="10">
                  <c:v>7615</c:v>
                </c:pt>
                <c:pt idx="11">
                  <c:v>6510</c:v>
                </c:pt>
                <c:pt idx="12">
                  <c:v>85229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3C-4D1E-BC85-37978BFB80C2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3C-4D1E-BC85-37978BFB80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3C-4D1E-BC85-37978BFB80C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6767</c:v>
                </c:pt>
                <c:pt idx="1">
                  <c:v>8224</c:v>
                </c:pt>
                <c:pt idx="2">
                  <c:v>7064</c:v>
                </c:pt>
                <c:pt idx="3">
                  <c:v>11050</c:v>
                </c:pt>
                <c:pt idx="12">
                  <c:v>33105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3C-4D1E-BC85-37978BFB8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83C-4D1E-BC85-37978BFB80C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3070</c:v>
                      </c:pt>
                      <c:pt idx="1">
                        <c:v>2897</c:v>
                      </c:pt>
                      <c:pt idx="2">
                        <c:v>1443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1664</c:v>
                      </c:pt>
                      <c:pt idx="8">
                        <c:v>1599</c:v>
                      </c:pt>
                      <c:pt idx="9">
                        <c:v>2076</c:v>
                      </c:pt>
                      <c:pt idx="10">
                        <c:v>274</c:v>
                      </c:pt>
                      <c:pt idx="11">
                        <c:v>803</c:v>
                      </c:pt>
                      <c:pt idx="12">
                        <c:v>13883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83C-4D1E-BC85-37978BFB80C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3C-4D1E-BC85-37978BFB80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3C-4D1E-BC85-37978BFB80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3C-4D1E-BC85-37978BFB80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3C-4D1E-BC85-37978BFB80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3C-4D1E-BC85-37978BFB80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3C-4D1E-BC85-37978BFB80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3C-4D1E-BC85-37978BFB80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3C-4D1E-BC85-37978BFB80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3C-4D1E-BC85-37978BFB80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3C-4D1E-BC85-37978BFB80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3C-4D1E-BC85-37978BFB80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3C-4D1E-BC85-37978BFB80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3C-4D1E-BC85-37978BFB80C2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0.56571031929662197</c:v>
                </c:pt>
                <c:pt idx="1">
                  <c:v>0.3303138142995794</c:v>
                </c:pt>
                <c:pt idx="2">
                  <c:v>0.43024903826685557</c:v>
                </c:pt>
                <c:pt idx="3">
                  <c:v>0.46843853820598014</c:v>
                </c:pt>
                <c:pt idx="12">
                  <c:v>0.44135318704284221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83C-4D1E-BC85-37978BFB8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61-430A-9DAC-BC4EC43019A6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3304</c:v>
                </c:pt>
                <c:pt idx="1">
                  <c:v>4270</c:v>
                </c:pt>
                <c:pt idx="2">
                  <c:v>3083</c:v>
                </c:pt>
                <c:pt idx="3">
                  <c:v>2209</c:v>
                </c:pt>
                <c:pt idx="4">
                  <c:v>2062</c:v>
                </c:pt>
                <c:pt idx="5">
                  <c:v>1595</c:v>
                </c:pt>
                <c:pt idx="6">
                  <c:v>11773</c:v>
                </c:pt>
                <c:pt idx="7">
                  <c:v>1969</c:v>
                </c:pt>
                <c:pt idx="8">
                  <c:v>2896</c:v>
                </c:pt>
                <c:pt idx="9">
                  <c:v>2228</c:v>
                </c:pt>
                <c:pt idx="10">
                  <c:v>3491</c:v>
                </c:pt>
                <c:pt idx="11">
                  <c:v>3386</c:v>
                </c:pt>
                <c:pt idx="12">
                  <c:v>42266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61-430A-9DAC-BC4EC43019A6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61-430A-9DAC-BC4EC43019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3117</c:v>
                </c:pt>
                <c:pt idx="1">
                  <c:v>3826</c:v>
                </c:pt>
                <c:pt idx="2">
                  <c:v>2968</c:v>
                </c:pt>
                <c:pt idx="3">
                  <c:v>2779</c:v>
                </c:pt>
                <c:pt idx="4">
                  <c:v>1796</c:v>
                </c:pt>
                <c:pt idx="5">
                  <c:v>1704</c:v>
                </c:pt>
                <c:pt idx="6">
                  <c:v>2649</c:v>
                </c:pt>
                <c:pt idx="7">
                  <c:v>2079</c:v>
                </c:pt>
                <c:pt idx="8">
                  <c:v>2306</c:v>
                </c:pt>
                <c:pt idx="9">
                  <c:v>3906</c:v>
                </c:pt>
                <c:pt idx="10">
                  <c:v>3622</c:v>
                </c:pt>
                <c:pt idx="11">
                  <c:v>2445</c:v>
                </c:pt>
                <c:pt idx="12">
                  <c:v>33197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61-430A-9DAC-BC4EC43019A6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61-430A-9DAC-BC4EC43019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61-430A-9DAC-BC4EC43019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2934</c:v>
                </c:pt>
                <c:pt idx="1">
                  <c:v>2981</c:v>
                </c:pt>
                <c:pt idx="2">
                  <c:v>4117</c:v>
                </c:pt>
                <c:pt idx="3">
                  <c:v>2919</c:v>
                </c:pt>
                <c:pt idx="12">
                  <c:v>12951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61-430A-9DAC-BC4EC4301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761-430A-9DAC-BC4EC43019A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2047</c:v>
                      </c:pt>
                      <c:pt idx="1">
                        <c:v>2775</c:v>
                      </c:pt>
                      <c:pt idx="2">
                        <c:v>1005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3277</c:v>
                      </c:pt>
                      <c:pt idx="8">
                        <c:v>8307</c:v>
                      </c:pt>
                      <c:pt idx="9">
                        <c:v>1415</c:v>
                      </c:pt>
                      <c:pt idx="10">
                        <c:v>419</c:v>
                      </c:pt>
                      <c:pt idx="11">
                        <c:v>447</c:v>
                      </c:pt>
                      <c:pt idx="12">
                        <c:v>19818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761-430A-9DAC-BC4EC43019A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61-430A-9DAC-BC4EC43019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61-430A-9DAC-BC4EC43019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61-430A-9DAC-BC4EC43019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61-430A-9DAC-BC4EC43019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61-430A-9DAC-BC4EC43019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61-430A-9DAC-BC4EC43019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61-430A-9DAC-BC4EC43019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61-430A-9DAC-BC4EC43019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61-430A-9DAC-BC4EC43019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61-430A-9DAC-BC4EC43019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61-430A-9DAC-BC4EC43019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61-430A-9DAC-BC4EC43019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61-430A-9DAC-BC4EC43019A6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-5.8710298363811364E-2</c:v>
                </c:pt>
                <c:pt idx="1">
                  <c:v>-0.22085729221118666</c:v>
                </c:pt>
                <c:pt idx="2">
                  <c:v>0.3871293800539084</c:v>
                </c:pt>
                <c:pt idx="3">
                  <c:v>5.0377833753148638E-2</c:v>
                </c:pt>
                <c:pt idx="12">
                  <c:v>2.0567375886524797E-2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61-430A-9DAC-BC4EC4301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8C-4B0E-97CE-DCA7ADC25EA3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2835</c:v>
                </c:pt>
                <c:pt idx="1">
                  <c:v>2109</c:v>
                </c:pt>
                <c:pt idx="2">
                  <c:v>4068</c:v>
                </c:pt>
                <c:pt idx="3">
                  <c:v>4140</c:v>
                </c:pt>
                <c:pt idx="4">
                  <c:v>3512</c:v>
                </c:pt>
                <c:pt idx="5">
                  <c:v>2054</c:v>
                </c:pt>
                <c:pt idx="6">
                  <c:v>3330</c:v>
                </c:pt>
                <c:pt idx="7">
                  <c:v>3575</c:v>
                </c:pt>
                <c:pt idx="8">
                  <c:v>3026</c:v>
                </c:pt>
                <c:pt idx="9">
                  <c:v>6655</c:v>
                </c:pt>
                <c:pt idx="10">
                  <c:v>3172</c:v>
                </c:pt>
                <c:pt idx="11">
                  <c:v>3659</c:v>
                </c:pt>
                <c:pt idx="12">
                  <c:v>42135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8C-4B0E-97CE-DCA7ADC25EA3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8C-4B0E-97CE-DCA7ADC25EA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3216</c:v>
                </c:pt>
                <c:pt idx="1">
                  <c:v>4610</c:v>
                </c:pt>
                <c:pt idx="2">
                  <c:v>2983</c:v>
                </c:pt>
                <c:pt idx="3">
                  <c:v>4037</c:v>
                </c:pt>
                <c:pt idx="4">
                  <c:v>5058</c:v>
                </c:pt>
                <c:pt idx="5">
                  <c:v>2200</c:v>
                </c:pt>
                <c:pt idx="6">
                  <c:v>2447</c:v>
                </c:pt>
                <c:pt idx="7">
                  <c:v>2598</c:v>
                </c:pt>
                <c:pt idx="8">
                  <c:v>2654</c:v>
                </c:pt>
                <c:pt idx="9">
                  <c:v>4208</c:v>
                </c:pt>
                <c:pt idx="10">
                  <c:v>4236</c:v>
                </c:pt>
                <c:pt idx="11">
                  <c:v>3130</c:v>
                </c:pt>
                <c:pt idx="12">
                  <c:v>41377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8C-4B0E-97CE-DCA7ADC25EA3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8C-4B0E-97CE-DCA7ADC25E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C8C-4B0E-97CE-DCA7ADC25EA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3126</c:v>
                </c:pt>
                <c:pt idx="1">
                  <c:v>4274</c:v>
                </c:pt>
                <c:pt idx="2">
                  <c:v>3784</c:v>
                </c:pt>
                <c:pt idx="3">
                  <c:v>4857</c:v>
                </c:pt>
                <c:pt idx="12">
                  <c:v>16041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8C-4B0E-97CE-DCA7ADC25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C8C-4B0E-97CE-DCA7ADC25EA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2150</c:v>
                      </c:pt>
                      <c:pt idx="1">
                        <c:v>1375</c:v>
                      </c:pt>
                      <c:pt idx="2">
                        <c:v>654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3058</c:v>
                      </c:pt>
                      <c:pt idx="8">
                        <c:v>184</c:v>
                      </c:pt>
                      <c:pt idx="9">
                        <c:v>230</c:v>
                      </c:pt>
                      <c:pt idx="10">
                        <c:v>711</c:v>
                      </c:pt>
                      <c:pt idx="11">
                        <c:v>466</c:v>
                      </c:pt>
                      <c:pt idx="12">
                        <c:v>9005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C8C-4B0E-97CE-DCA7ADC25EA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8C-4B0E-97CE-DCA7ADC25E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8C-4B0E-97CE-DCA7ADC25E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8C-4B0E-97CE-DCA7ADC25E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8C-4B0E-97CE-DCA7ADC25E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8C-4B0E-97CE-DCA7ADC25E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8C-4B0E-97CE-DCA7ADC25E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8C-4B0E-97CE-DCA7ADC25E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8C-4B0E-97CE-DCA7ADC25E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8C-4B0E-97CE-DCA7ADC25E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8C-4B0E-97CE-DCA7ADC25E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8C-4B0E-97CE-DCA7ADC25E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8C-4B0E-97CE-DCA7ADC25E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8C-4B0E-97CE-DCA7ADC25EA3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-2.7985074626865725E-2</c:v>
                </c:pt>
                <c:pt idx="1">
                  <c:v>-7.288503253796097E-2</c:v>
                </c:pt>
                <c:pt idx="2">
                  <c:v>0.26852162252765677</c:v>
                </c:pt>
                <c:pt idx="3">
                  <c:v>0.20312112955164729</c:v>
                </c:pt>
                <c:pt idx="12">
                  <c:v>8.0493062104270541E-2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C8C-4B0E-97CE-DCA7ADC25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26-4261-A935-4A427906C00C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1171</c:v>
                </c:pt>
                <c:pt idx="1">
                  <c:v>1915</c:v>
                </c:pt>
                <c:pt idx="2">
                  <c:v>1528</c:v>
                </c:pt>
                <c:pt idx="3">
                  <c:v>404</c:v>
                </c:pt>
                <c:pt idx="4">
                  <c:v>112</c:v>
                </c:pt>
                <c:pt idx="5">
                  <c:v>63</c:v>
                </c:pt>
                <c:pt idx="6">
                  <c:v>1581</c:v>
                </c:pt>
                <c:pt idx="7">
                  <c:v>124</c:v>
                </c:pt>
                <c:pt idx="8">
                  <c:v>219</c:v>
                </c:pt>
                <c:pt idx="9">
                  <c:v>682</c:v>
                </c:pt>
                <c:pt idx="10">
                  <c:v>1847</c:v>
                </c:pt>
                <c:pt idx="11">
                  <c:v>2134</c:v>
                </c:pt>
                <c:pt idx="12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26-4261-A935-4A427906C00C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26-4261-A935-4A427906C00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2119</c:v>
                </c:pt>
                <c:pt idx="1">
                  <c:v>3693</c:v>
                </c:pt>
                <c:pt idx="2">
                  <c:v>2780</c:v>
                </c:pt>
                <c:pt idx="3">
                  <c:v>629</c:v>
                </c:pt>
                <c:pt idx="4">
                  <c:v>309</c:v>
                </c:pt>
                <c:pt idx="5">
                  <c:v>224</c:v>
                </c:pt>
                <c:pt idx="6">
                  <c:v>207</c:v>
                </c:pt>
                <c:pt idx="7">
                  <c:v>7</c:v>
                </c:pt>
                <c:pt idx="8">
                  <c:v>25</c:v>
                </c:pt>
                <c:pt idx="9">
                  <c:v>352</c:v>
                </c:pt>
                <c:pt idx="10">
                  <c:v>405</c:v>
                </c:pt>
                <c:pt idx="11">
                  <c:v>883</c:v>
                </c:pt>
                <c:pt idx="12">
                  <c:v>11633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26-4261-A935-4A427906C00C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26-4261-A935-4A427906C0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26-4261-A935-4A427906C00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1241</c:v>
                </c:pt>
                <c:pt idx="1">
                  <c:v>1753</c:v>
                </c:pt>
                <c:pt idx="2">
                  <c:v>1536</c:v>
                </c:pt>
                <c:pt idx="3">
                  <c:v>896</c:v>
                </c:pt>
                <c:pt idx="12">
                  <c:v>5426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26-4261-A935-4A427906C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026-4261-A935-4A427906C00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854</c:v>
                      </c:pt>
                      <c:pt idx="1">
                        <c:v>936</c:v>
                      </c:pt>
                      <c:pt idx="2">
                        <c:v>487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49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14</c:v>
                      </c:pt>
                      <c:pt idx="12">
                        <c:v>2343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026-4261-A935-4A427906C00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26-4261-A935-4A427906C0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26-4261-A935-4A427906C0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26-4261-A935-4A427906C0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26-4261-A935-4A427906C0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26-4261-A935-4A427906C0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26-4261-A935-4A427906C0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26-4261-A935-4A427906C0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26-4261-A935-4A427906C0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26-4261-A935-4A427906C0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26-4261-A935-4A427906C0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26-4261-A935-4A427906C0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26-4261-A935-4A427906C0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26-4261-A935-4A427906C00C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-0.41434638980651251</c:v>
                </c:pt>
                <c:pt idx="1">
                  <c:v>-0.52531816950988364</c:v>
                </c:pt>
                <c:pt idx="2">
                  <c:v>-0.44748201438848922</c:v>
                </c:pt>
                <c:pt idx="3">
                  <c:v>0.42448330683624791</c:v>
                </c:pt>
                <c:pt idx="12">
                  <c:v>-0.41156056826808374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26-4261-A935-4A427906C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B0-44BB-A941-CD6AFA42B45C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1883</c:v>
                </c:pt>
                <c:pt idx="1">
                  <c:v>1218</c:v>
                </c:pt>
                <c:pt idx="2">
                  <c:v>882</c:v>
                </c:pt>
                <c:pt idx="3">
                  <c:v>140</c:v>
                </c:pt>
                <c:pt idx="4">
                  <c:v>5</c:v>
                </c:pt>
                <c:pt idx="5">
                  <c:v>45</c:v>
                </c:pt>
                <c:pt idx="6">
                  <c:v>81</c:v>
                </c:pt>
                <c:pt idx="7">
                  <c:v>106</c:v>
                </c:pt>
                <c:pt idx="8">
                  <c:v>111</c:v>
                </c:pt>
                <c:pt idx="9">
                  <c:v>251</c:v>
                </c:pt>
                <c:pt idx="10">
                  <c:v>1434</c:v>
                </c:pt>
                <c:pt idx="11">
                  <c:v>1500</c:v>
                </c:pt>
                <c:pt idx="12">
                  <c:v>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4BB-A941-CD6AFA42B45C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B0-44BB-A941-CD6AFA42B45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1931</c:v>
                </c:pt>
                <c:pt idx="1">
                  <c:v>2980</c:v>
                </c:pt>
                <c:pt idx="2">
                  <c:v>2778</c:v>
                </c:pt>
                <c:pt idx="3">
                  <c:v>613</c:v>
                </c:pt>
                <c:pt idx="4">
                  <c:v>117</c:v>
                </c:pt>
                <c:pt idx="5">
                  <c:v>67</c:v>
                </c:pt>
                <c:pt idx="6">
                  <c:v>384</c:v>
                </c:pt>
                <c:pt idx="7">
                  <c:v>22</c:v>
                </c:pt>
                <c:pt idx="8">
                  <c:v>22</c:v>
                </c:pt>
                <c:pt idx="9">
                  <c:v>185</c:v>
                </c:pt>
                <c:pt idx="10">
                  <c:v>662</c:v>
                </c:pt>
                <c:pt idx="11">
                  <c:v>1223</c:v>
                </c:pt>
                <c:pt idx="12">
                  <c:v>10984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B0-44BB-A941-CD6AFA42B45C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B0-44BB-A941-CD6AFA42B4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B0-44BB-A941-CD6AFA42B45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1221</c:v>
                </c:pt>
                <c:pt idx="1">
                  <c:v>1547</c:v>
                </c:pt>
                <c:pt idx="2">
                  <c:v>1386</c:v>
                </c:pt>
                <c:pt idx="3">
                  <c:v>526</c:v>
                </c:pt>
                <c:pt idx="12">
                  <c:v>4680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B0-44BB-A941-CD6AFA42B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0B0-44BB-A941-CD6AFA42B45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3077</c:v>
                      </c:pt>
                      <c:pt idx="1">
                        <c:v>3038</c:v>
                      </c:pt>
                      <c:pt idx="2">
                        <c:v>1095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32</c:v>
                      </c:pt>
                      <c:pt idx="9">
                        <c:v>12</c:v>
                      </c:pt>
                      <c:pt idx="10">
                        <c:v>0</c:v>
                      </c:pt>
                      <c:pt idx="11">
                        <c:v>32</c:v>
                      </c:pt>
                      <c:pt idx="12">
                        <c:v>7286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0B0-44BB-A941-CD6AFA42B45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B0-44BB-A941-CD6AFA42B4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B0-44BB-A941-CD6AFA42B4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B0-44BB-A941-CD6AFA42B4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B0-44BB-A941-CD6AFA42B4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B0-44BB-A941-CD6AFA42B4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B0-44BB-A941-CD6AFA42B4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B0-44BB-A941-CD6AFA42B4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B0-44BB-A941-CD6AFA42B4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B0-44BB-A941-CD6AFA42B4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B0-44BB-A941-CD6AFA42B4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B0-44BB-A941-CD6AFA42B4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B0-44BB-A941-CD6AFA42B4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B0-44BB-A941-CD6AFA42B45C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-0.36768513723459351</c:v>
                </c:pt>
                <c:pt idx="1">
                  <c:v>-0.48087248322147647</c:v>
                </c:pt>
                <c:pt idx="2">
                  <c:v>-0.50107991360691151</c:v>
                </c:pt>
                <c:pt idx="3">
                  <c:v>-0.1419249592169658</c:v>
                </c:pt>
                <c:pt idx="12">
                  <c:v>-0.43628041435798603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B0-44BB-A941-CD6AFA42B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56-44AC-BCC5-D045E3F1FB7C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56-44AC-BCC5-D045E3F1FB7C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56-44AC-BCC5-D045E3F1FB7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5">
                  <c:v>124929</c:v>
                </c:pt>
                <c:pt idx="6">
                  <c:v>138511</c:v>
                </c:pt>
                <c:pt idx="7">
                  <c:v>150260</c:v>
                </c:pt>
                <c:pt idx="8">
                  <c:v>124231</c:v>
                </c:pt>
                <c:pt idx="9">
                  <c:v>126079</c:v>
                </c:pt>
                <c:pt idx="10">
                  <c:v>109675</c:v>
                </c:pt>
                <c:pt idx="11">
                  <c:v>97837</c:v>
                </c:pt>
                <c:pt idx="12">
                  <c:v>1453294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56-44AC-BCC5-D045E3F1FB7C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56-44AC-BCC5-D045E3F1FB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56-44AC-BCC5-D045E3F1FB7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115159</c:v>
                </c:pt>
                <c:pt idx="1">
                  <c:v>115422</c:v>
                </c:pt>
                <c:pt idx="2">
                  <c:v>112742</c:v>
                </c:pt>
                <c:pt idx="3">
                  <c:v>129153</c:v>
                </c:pt>
                <c:pt idx="12">
                  <c:v>472476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56-44AC-BCC5-D045E3F1F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656-44AC-BCC5-D045E3F1FB7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103867</c:v>
                      </c:pt>
                      <c:pt idx="1">
                        <c:v>99005</c:v>
                      </c:pt>
                      <c:pt idx="2">
                        <c:v>45771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51125</c:v>
                      </c:pt>
                      <c:pt idx="8">
                        <c:v>50300</c:v>
                      </c:pt>
                      <c:pt idx="9">
                        <c:v>20597</c:v>
                      </c:pt>
                      <c:pt idx="10">
                        <c:v>22189</c:v>
                      </c:pt>
                      <c:pt idx="11">
                        <c:v>41809</c:v>
                      </c:pt>
                      <c:pt idx="12">
                        <c:v>442013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656-44AC-BCC5-D045E3F1FB7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56-44AC-BCC5-D045E3F1FB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56-44AC-BCC5-D045E3F1FB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56-44AC-BCC5-D045E3F1FB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56-44AC-BCC5-D045E3F1FB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56-44AC-BCC5-D045E3F1FB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56-44AC-BCC5-D045E3F1FB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56-44AC-BCC5-D045E3F1FB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56-44AC-BCC5-D045E3F1FB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56-44AC-BCC5-D045E3F1FB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56-44AC-BCC5-D045E3F1FB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56-44AC-BCC5-D045E3F1FB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56-44AC-BCC5-D045E3F1FB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56-44AC-BCC5-D045E3F1FB7C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1.443566130112206E-3</c:v>
                </c:pt>
                <c:pt idx="1">
                  <c:v>1.9674013869870555E-2</c:v>
                </c:pt>
                <c:pt idx="2">
                  <c:v>-8.0055159808409382E-2</c:v>
                </c:pt>
                <c:pt idx="3">
                  <c:v>0.1426132191483902</c:v>
                </c:pt>
                <c:pt idx="12">
                  <c:v>1.8763449438735202E-2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56-44AC-BCC5-D045E3F1F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6C-4E56-9CAB-4944FE8F2E76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456</c:v>
                </c:pt>
                <c:pt idx="1">
                  <c:v>962</c:v>
                </c:pt>
                <c:pt idx="2">
                  <c:v>1522</c:v>
                </c:pt>
                <c:pt idx="3">
                  <c:v>3895</c:v>
                </c:pt>
                <c:pt idx="4">
                  <c:v>1087</c:v>
                </c:pt>
                <c:pt idx="5">
                  <c:v>2060</c:v>
                </c:pt>
                <c:pt idx="6">
                  <c:v>2963</c:v>
                </c:pt>
                <c:pt idx="7">
                  <c:v>2313</c:v>
                </c:pt>
                <c:pt idx="8">
                  <c:v>1510</c:v>
                </c:pt>
                <c:pt idx="9">
                  <c:v>1500</c:v>
                </c:pt>
                <c:pt idx="10">
                  <c:v>584</c:v>
                </c:pt>
                <c:pt idx="11">
                  <c:v>668</c:v>
                </c:pt>
                <c:pt idx="12">
                  <c:v>19520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6C-4E56-9CAB-4944FE8F2E76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6C-4E56-9CAB-4944FE8F2E7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536</c:v>
                </c:pt>
                <c:pt idx="1">
                  <c:v>676</c:v>
                </c:pt>
                <c:pt idx="2">
                  <c:v>858</c:v>
                </c:pt>
                <c:pt idx="3">
                  <c:v>1119</c:v>
                </c:pt>
                <c:pt idx="4">
                  <c:v>1531</c:v>
                </c:pt>
                <c:pt idx="5">
                  <c:v>2056</c:v>
                </c:pt>
                <c:pt idx="6">
                  <c:v>1930</c:v>
                </c:pt>
                <c:pt idx="7">
                  <c:v>2655</c:v>
                </c:pt>
                <c:pt idx="8">
                  <c:v>1981</c:v>
                </c:pt>
                <c:pt idx="9">
                  <c:v>1345</c:v>
                </c:pt>
                <c:pt idx="10">
                  <c:v>720</c:v>
                </c:pt>
                <c:pt idx="11">
                  <c:v>692</c:v>
                </c:pt>
                <c:pt idx="12">
                  <c:v>16099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6C-4E56-9CAB-4944FE8F2E76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6C-4E56-9CAB-4944FE8F2E7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6C-4E56-9CAB-4944FE8F2E7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634</c:v>
                </c:pt>
                <c:pt idx="1">
                  <c:v>634</c:v>
                </c:pt>
                <c:pt idx="2">
                  <c:v>1049</c:v>
                </c:pt>
                <c:pt idx="3">
                  <c:v>1856</c:v>
                </c:pt>
                <c:pt idx="12">
                  <c:v>4173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6C-4E56-9CAB-4944FE8F2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96C-4E56-9CAB-4944FE8F2E7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385</c:v>
                      </c:pt>
                      <c:pt idx="1">
                        <c:v>738</c:v>
                      </c:pt>
                      <c:pt idx="2">
                        <c:v>328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309</c:v>
                      </c:pt>
                      <c:pt idx="8">
                        <c:v>298</c:v>
                      </c:pt>
                      <c:pt idx="9">
                        <c:v>541</c:v>
                      </c:pt>
                      <c:pt idx="10">
                        <c:v>919</c:v>
                      </c:pt>
                      <c:pt idx="11">
                        <c:v>1314</c:v>
                      </c:pt>
                      <c:pt idx="12">
                        <c:v>4963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96C-4E56-9CAB-4944FE8F2E7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6C-4E56-9CAB-4944FE8F2E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6C-4E56-9CAB-4944FE8F2E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6C-4E56-9CAB-4944FE8F2E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6C-4E56-9CAB-4944FE8F2E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6C-4E56-9CAB-4944FE8F2E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6C-4E56-9CAB-4944FE8F2E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6C-4E56-9CAB-4944FE8F2E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6C-4E56-9CAB-4944FE8F2E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6C-4E56-9CAB-4944FE8F2E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6C-4E56-9CAB-4944FE8F2E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6C-4E56-9CAB-4944FE8F2E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6C-4E56-9CAB-4944FE8F2E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6C-4E56-9CAB-4944FE8F2E76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0.18283582089552231</c:v>
                </c:pt>
                <c:pt idx="1">
                  <c:v>-6.2130177514792884E-2</c:v>
                </c:pt>
                <c:pt idx="2">
                  <c:v>0.22261072261072257</c:v>
                </c:pt>
                <c:pt idx="3">
                  <c:v>0.65862377122430749</c:v>
                </c:pt>
                <c:pt idx="12">
                  <c:v>0.30856067732831605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96C-4E56-9CAB-4944FE8F2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DD-4354-B3BF-A306A6358097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81033</c:v>
                </c:pt>
                <c:pt idx="1">
                  <c:v>91933</c:v>
                </c:pt>
                <c:pt idx="2">
                  <c:v>91721</c:v>
                </c:pt>
                <c:pt idx="3">
                  <c:v>105403</c:v>
                </c:pt>
                <c:pt idx="4">
                  <c:v>95608</c:v>
                </c:pt>
                <c:pt idx="5">
                  <c:v>111389</c:v>
                </c:pt>
                <c:pt idx="6">
                  <c:v>104344</c:v>
                </c:pt>
                <c:pt idx="7">
                  <c:v>111788</c:v>
                </c:pt>
                <c:pt idx="8">
                  <c:v>106633</c:v>
                </c:pt>
                <c:pt idx="9">
                  <c:v>127971</c:v>
                </c:pt>
                <c:pt idx="10">
                  <c:v>99767</c:v>
                </c:pt>
                <c:pt idx="11">
                  <c:v>98445</c:v>
                </c:pt>
                <c:pt idx="12">
                  <c:v>1226035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DD-4354-B3BF-A306A6358097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DD-4354-B3BF-A306A635809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94186</c:v>
                </c:pt>
                <c:pt idx="1">
                  <c:v>93044</c:v>
                </c:pt>
                <c:pt idx="2">
                  <c:v>101928</c:v>
                </c:pt>
                <c:pt idx="3">
                  <c:v>90674</c:v>
                </c:pt>
                <c:pt idx="4">
                  <c:v>97635</c:v>
                </c:pt>
                <c:pt idx="5">
                  <c:v>106420</c:v>
                </c:pt>
                <c:pt idx="6">
                  <c:v>112902</c:v>
                </c:pt>
                <c:pt idx="7">
                  <c:v>123329</c:v>
                </c:pt>
                <c:pt idx="8">
                  <c:v>103394</c:v>
                </c:pt>
                <c:pt idx="9">
                  <c:v>101754</c:v>
                </c:pt>
                <c:pt idx="10">
                  <c:v>88737</c:v>
                </c:pt>
                <c:pt idx="11">
                  <c:v>74638</c:v>
                </c:pt>
                <c:pt idx="12">
                  <c:v>1188641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DD-4354-B3BF-A306A6358097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DD-4354-B3BF-A306A63580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DD-4354-B3BF-A306A635809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93832</c:v>
                </c:pt>
                <c:pt idx="1">
                  <c:v>96064</c:v>
                </c:pt>
                <c:pt idx="2">
                  <c:v>91772</c:v>
                </c:pt>
                <c:pt idx="3">
                  <c:v>103393</c:v>
                </c:pt>
                <c:pt idx="12">
                  <c:v>385061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DD-4354-B3BF-A306A6358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4DD-4354-B3BF-A306A635809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60333</c:v>
                      </c:pt>
                      <c:pt idx="1">
                        <c:v>58894</c:v>
                      </c:pt>
                      <c:pt idx="2">
                        <c:v>26023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49605</c:v>
                      </c:pt>
                      <c:pt idx="8">
                        <c:v>50276</c:v>
                      </c:pt>
                      <c:pt idx="9">
                        <c:v>20597</c:v>
                      </c:pt>
                      <c:pt idx="10">
                        <c:v>22105</c:v>
                      </c:pt>
                      <c:pt idx="11">
                        <c:v>41689</c:v>
                      </c:pt>
                      <c:pt idx="12">
                        <c:v>336567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4DD-4354-B3BF-A306A635809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DD-4354-B3BF-A306A63580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DD-4354-B3BF-A306A63580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DD-4354-B3BF-A306A63580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DD-4354-B3BF-A306A63580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DD-4354-B3BF-A306A63580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DD-4354-B3BF-A306A63580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DD-4354-B3BF-A306A63580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DD-4354-B3BF-A306A63580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DD-4354-B3BF-A306A63580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DD-4354-B3BF-A306A63580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DD-4354-B3BF-A306A63580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DD-4354-B3BF-A306A63580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DD-4354-B3BF-A306A6358097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-3.7585203745779117E-3</c:v>
                </c:pt>
                <c:pt idx="1">
                  <c:v>3.2457761919091999E-2</c:v>
                </c:pt>
                <c:pt idx="2">
                  <c:v>-9.9638960835099266E-2</c:v>
                </c:pt>
                <c:pt idx="3">
                  <c:v>0.1402717427266913</c:v>
                </c:pt>
                <c:pt idx="12">
                  <c:v>1.3766612607679196E-2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DD-4354-B3BF-A306A6358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DE-467D-8323-66AA4868EF48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17843</c:v>
                </c:pt>
                <c:pt idx="1">
                  <c:v>16107</c:v>
                </c:pt>
                <c:pt idx="2">
                  <c:v>16813</c:v>
                </c:pt>
                <c:pt idx="3">
                  <c:v>16876</c:v>
                </c:pt>
                <c:pt idx="4">
                  <c:v>15694</c:v>
                </c:pt>
                <c:pt idx="5">
                  <c:v>16830</c:v>
                </c:pt>
                <c:pt idx="6">
                  <c:v>21629</c:v>
                </c:pt>
                <c:pt idx="7">
                  <c:v>23977</c:v>
                </c:pt>
                <c:pt idx="8">
                  <c:v>18604</c:v>
                </c:pt>
                <c:pt idx="9">
                  <c:v>18434</c:v>
                </c:pt>
                <c:pt idx="10">
                  <c:v>17075</c:v>
                </c:pt>
                <c:pt idx="11">
                  <c:v>21251</c:v>
                </c:pt>
                <c:pt idx="12">
                  <c:v>221133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DE-467D-8323-66AA4868EF48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DE-467D-8323-66AA4868EF4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20807</c:v>
                </c:pt>
                <c:pt idx="1">
                  <c:v>20151</c:v>
                </c:pt>
                <c:pt idx="2">
                  <c:v>20625</c:v>
                </c:pt>
                <c:pt idx="3">
                  <c:v>22359</c:v>
                </c:pt>
                <c:pt idx="4">
                  <c:v>20363</c:v>
                </c:pt>
                <c:pt idx="5">
                  <c:v>18509</c:v>
                </c:pt>
                <c:pt idx="6">
                  <c:v>25609</c:v>
                </c:pt>
                <c:pt idx="7">
                  <c:v>26931</c:v>
                </c:pt>
                <c:pt idx="8">
                  <c:v>20837</c:v>
                </c:pt>
                <c:pt idx="9">
                  <c:v>24325</c:v>
                </c:pt>
                <c:pt idx="10">
                  <c:v>20938</c:v>
                </c:pt>
                <c:pt idx="11">
                  <c:v>23199</c:v>
                </c:pt>
                <c:pt idx="12">
                  <c:v>264653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DE-467D-8323-66AA4868EF48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DE-467D-8323-66AA4868EF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DE-467D-8323-66AA4868EF4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DE-467D-8323-66AA4868E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8DE-467D-8323-66AA4868EF4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43534</c:v>
                      </c:pt>
                      <c:pt idx="1">
                        <c:v>40111</c:v>
                      </c:pt>
                      <c:pt idx="2">
                        <c:v>19748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1520</c:v>
                      </c:pt>
                      <c:pt idx="8">
                        <c:v>24</c:v>
                      </c:pt>
                      <c:pt idx="9">
                        <c:v>0</c:v>
                      </c:pt>
                      <c:pt idx="10">
                        <c:v>84</c:v>
                      </c:pt>
                      <c:pt idx="11">
                        <c:v>120</c:v>
                      </c:pt>
                      <c:pt idx="12">
                        <c:v>105446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8DE-467D-8323-66AA4868EF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DE-467D-8323-66AA4868EF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DE-467D-8323-66AA4868EF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DE-467D-8323-66AA4868EF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DE-467D-8323-66AA4868EF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DE-467D-8323-66AA4868EF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DE-467D-8323-66AA4868EF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DE-467D-8323-66AA4868EF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DE-467D-8323-66AA4868EF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DE-467D-8323-66AA4868EF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DE-467D-8323-66AA4868EF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DE-467D-8323-66AA4868EF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DE-467D-8323-66AA4868EF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DE-467D-8323-66AA4868EF48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DE-467D-8323-66AA4868E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19-4479-B08F-FB6559CD9DCE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19-4479-B08F-FB6559CD9DCE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19-4479-B08F-FB6559CD9DC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5">
                  <c:v>6.334820749454896</c:v>
                </c:pt>
                <c:pt idx="6">
                  <c:v>6.7274272669872266</c:v>
                </c:pt>
                <c:pt idx="7">
                  <c:v>6.823486671813269</c:v>
                </c:pt>
                <c:pt idx="8">
                  <c:v>6.0692266353998727</c:v>
                </c:pt>
                <c:pt idx="9">
                  <c:v>5.9437582500471429</c:v>
                </c:pt>
                <c:pt idx="10">
                  <c:v>6.0049824791940427</c:v>
                </c:pt>
                <c:pt idx="11">
                  <c:v>5.3419055419055423</c:v>
                </c:pt>
                <c:pt idx="12">
                  <c:v>6.0770157142498729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19-4479-B08F-FB6559CD9DCE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19-4479-B08F-FB6559CD9D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B19-4479-B08F-FB6559CD9DC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5.639520078354554</c:v>
                </c:pt>
                <c:pt idx="1">
                  <c:v>5.9382620774810926</c:v>
                </c:pt>
                <c:pt idx="2">
                  <c:v>5.4982687149475735</c:v>
                </c:pt>
                <c:pt idx="3">
                  <c:v>5.218935628561038</c:v>
                </c:pt>
                <c:pt idx="12">
                  <c:v>5.5514222937644666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19-4479-B08F-FB6559CD9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B19-4479-B08F-FB6559CD9DC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7.1146653880402768</c:v>
                      </c:pt>
                      <c:pt idx="1">
                        <c:v>6.3956718346253227</c:v>
                      </c:pt>
                      <c:pt idx="2">
                        <c:v>7.718549747048904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4.2597067155474084</c:v>
                      </c:pt>
                      <c:pt idx="8">
                        <c:v>4.2954739538855682</c:v>
                      </c:pt>
                      <c:pt idx="9">
                        <c:v>4.5568584070796456</c:v>
                      </c:pt>
                      <c:pt idx="10">
                        <c:v>4.0001802776275461</c:v>
                      </c:pt>
                      <c:pt idx="11">
                        <c:v>6.6437311298267918</c:v>
                      </c:pt>
                      <c:pt idx="12">
                        <c:v>5.7058231246853497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B19-4479-B08F-FB6559CD9DC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19-4479-B08F-FB6559CD9D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19-4479-B08F-FB6559CD9D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19-4479-B08F-FB6559CD9D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19-4479-B08F-FB6559CD9D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19-4479-B08F-FB6559CD9D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19-4479-B08F-FB6559CD9D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19-4479-B08F-FB6559CD9D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19-4479-B08F-FB6559CD9D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19-4479-B08F-FB6559CD9D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19-4479-B08F-FB6559CD9D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19-4479-B08F-FB6559CD9D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19-4479-B08F-FB6559CD9D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19-4479-B08F-FB6559CD9DCE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-1.0352535459779277</c:v>
                </c:pt>
                <c:pt idx="1">
                  <c:v>-0.36295146070639372</c:v>
                </c:pt>
                <c:pt idx="2">
                  <c:v>-0.28580717706677383</c:v>
                </c:pt>
                <c:pt idx="3">
                  <c:v>-0.30564892666867838</c:v>
                </c:pt>
                <c:pt idx="12">
                  <c:v>-0.48415813309654343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B19-4479-B08F-FB6559CD9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22-4F19-ACE1-3449BB36ADDF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5.2637703646237393</c:v>
                </c:pt>
                <c:pt idx="1">
                  <c:v>4.4189353921170254</c:v>
                </c:pt>
                <c:pt idx="2">
                  <c:v>4.1052774755168659</c:v>
                </c:pt>
                <c:pt idx="3">
                  <c:v>3.2875132756789562</c:v>
                </c:pt>
                <c:pt idx="4">
                  <c:v>3.4105774144098109</c:v>
                </c:pt>
                <c:pt idx="5">
                  <c:v>3.4106478034251677</c:v>
                </c:pt>
                <c:pt idx="6">
                  <c:v>3.9499131441806603</c:v>
                </c:pt>
                <c:pt idx="7">
                  <c:v>3.967970479704797</c:v>
                </c:pt>
                <c:pt idx="8">
                  <c:v>4.7043410246382482</c:v>
                </c:pt>
                <c:pt idx="9">
                  <c:v>3.5737260876925681</c:v>
                </c:pt>
                <c:pt idx="10">
                  <c:v>4.2942056074766359</c:v>
                </c:pt>
                <c:pt idx="11">
                  <c:v>4.1467815782386213</c:v>
                </c:pt>
                <c:pt idx="12">
                  <c:v>3.9346311328209183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22-4F19-ACE1-3449BB36ADDF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22-4F19-ACE1-3449BB36ADD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5.8763700131521261</c:v>
                </c:pt>
                <c:pt idx="1">
                  <c:v>4.4685176003966287</c:v>
                </c:pt>
                <c:pt idx="2">
                  <c:v>3.9461856889414548</c:v>
                </c:pt>
                <c:pt idx="3">
                  <c:v>3.9336407891365615</c:v>
                </c:pt>
                <c:pt idx="4">
                  <c:v>3.541118975396023</c:v>
                </c:pt>
                <c:pt idx="5">
                  <c:v>3.7602405110860579</c:v>
                </c:pt>
                <c:pt idx="6">
                  <c:v>4.7870076535374277</c:v>
                </c:pt>
                <c:pt idx="7">
                  <c:v>4.5175011076650424</c:v>
                </c:pt>
                <c:pt idx="8">
                  <c:v>3.9471493212669682</c:v>
                </c:pt>
                <c:pt idx="9">
                  <c:v>3.8102577730534146</c:v>
                </c:pt>
                <c:pt idx="10">
                  <c:v>3.8013937282229966</c:v>
                </c:pt>
                <c:pt idx="11">
                  <c:v>4.5405860559110813</c:v>
                </c:pt>
                <c:pt idx="12">
                  <c:v>4.1724857951693535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22-4F19-ACE1-3449BB36ADDF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22-4F19-ACE1-3449BB36AD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322-4F19-ACE1-3449BB36ADD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5.2023855328972681</c:v>
                </c:pt>
                <c:pt idx="1">
                  <c:v>4.9221044045677003</c:v>
                </c:pt>
                <c:pt idx="2">
                  <c:v>4.094777562862669</c:v>
                </c:pt>
                <c:pt idx="3">
                  <c:v>3.4381875815774752</c:v>
                </c:pt>
                <c:pt idx="12">
                  <c:v>4.1973216928085231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22-4F19-ACE1-3449BB36A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322-4F19-ACE1-3449BB36ADD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6.7361963190184051</c:v>
                      </c:pt>
                      <c:pt idx="1">
                        <c:v>5.3280898876404494</c:v>
                      </c:pt>
                      <c:pt idx="2">
                        <c:v>5.3383534136546187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3.5408600904138172</c:v>
                      </c:pt>
                      <c:pt idx="8">
                        <c:v>3.5137034434293746</c:v>
                      </c:pt>
                      <c:pt idx="9">
                        <c:v>3.9724849527085127</c:v>
                      </c:pt>
                      <c:pt idx="10">
                        <c:v>2.9117849758787044</c:v>
                      </c:pt>
                      <c:pt idx="11">
                        <c:v>3.5903284671532845</c:v>
                      </c:pt>
                      <c:pt idx="12">
                        <c:v>4.0957363327229928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322-4F19-ACE1-3449BB36AD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22-4F19-ACE1-3449BB36AD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22-4F19-ACE1-3449BB36AD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22-4F19-ACE1-3449BB36AD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22-4F19-ACE1-3449BB36AD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22-4F19-ACE1-3449BB36AD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22-4F19-ACE1-3449BB36AD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22-4F19-ACE1-3449BB36AD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22-4F19-ACE1-3449BB36AD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22-4F19-ACE1-3449BB36AD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22-4F19-ACE1-3449BB36AD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22-4F19-ACE1-3449BB36AD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22-4F19-ACE1-3449BB36AD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22-4F19-ACE1-3449BB36ADDF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-0.67398448025485802</c:v>
                </c:pt>
                <c:pt idx="1">
                  <c:v>0.45358680417107156</c:v>
                </c:pt>
                <c:pt idx="2">
                  <c:v>0.1485918739212142</c:v>
                </c:pt>
                <c:pt idx="3">
                  <c:v>-0.49545320755908628</c:v>
                </c:pt>
                <c:pt idx="12">
                  <c:v>-0.21569738687722317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322-4F19-ACE1-3449BB36A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2F-424B-8197-2AAEEF279BDC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4.9227144203581528</c:v>
                </c:pt>
                <c:pt idx="1">
                  <c:v>4.8845897264843225</c:v>
                </c:pt>
                <c:pt idx="2">
                  <c:v>5.5826369545032497</c:v>
                </c:pt>
                <c:pt idx="3">
                  <c:v>4.1606083086053411</c:v>
                </c:pt>
                <c:pt idx="4">
                  <c:v>3.7866996816413159</c:v>
                </c:pt>
                <c:pt idx="5">
                  <c:v>4.0425724637681162</c:v>
                </c:pt>
                <c:pt idx="6">
                  <c:v>4.9391634980988597</c:v>
                </c:pt>
                <c:pt idx="7">
                  <c:v>4.4822949350067232</c:v>
                </c:pt>
                <c:pt idx="8">
                  <c:v>4.8293562708102105</c:v>
                </c:pt>
                <c:pt idx="9">
                  <c:v>3.8658951667801227</c:v>
                </c:pt>
                <c:pt idx="10">
                  <c:v>4.5069344811095169</c:v>
                </c:pt>
                <c:pt idx="11">
                  <c:v>4.342200328407225</c:v>
                </c:pt>
                <c:pt idx="12">
                  <c:v>4.4706614312576045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2F-424B-8197-2AAEEF279BDC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2F-424B-8197-2AAEEF279BD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6.3604584527220629</c:v>
                </c:pt>
                <c:pt idx="1">
                  <c:v>4.6428038777032068</c:v>
                </c:pt>
                <c:pt idx="2">
                  <c:v>4.1687797147385099</c:v>
                </c:pt>
                <c:pt idx="3">
                  <c:v>4.3753591954022992</c:v>
                </c:pt>
                <c:pt idx="4">
                  <c:v>3.8603225073813308</c:v>
                </c:pt>
                <c:pt idx="5">
                  <c:v>4.5333741579914264</c:v>
                </c:pt>
                <c:pt idx="6">
                  <c:v>4.9378465129851179</c:v>
                </c:pt>
                <c:pt idx="7">
                  <c:v>4.490038872691934</c:v>
                </c:pt>
                <c:pt idx="8">
                  <c:v>4.1515237020316027</c:v>
                </c:pt>
                <c:pt idx="9">
                  <c:v>4.0380479735318442</c:v>
                </c:pt>
                <c:pt idx="10">
                  <c:v>3.7836822329575952</c:v>
                </c:pt>
                <c:pt idx="11">
                  <c:v>4.3829600351339479</c:v>
                </c:pt>
                <c:pt idx="12">
                  <c:v>4.4126023495906015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2F-424B-8197-2AAEEF279BDC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2F-424B-8197-2AAEEF279B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2F-424B-8197-2AAEEF279BD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4.8804071246819341</c:v>
                </c:pt>
                <c:pt idx="1">
                  <c:v>4.6215621562156217</c:v>
                </c:pt>
                <c:pt idx="2">
                  <c:v>4.1008280565026789</c:v>
                </c:pt>
                <c:pt idx="3">
                  <c:v>3.5511833475905332</c:v>
                </c:pt>
                <c:pt idx="12">
                  <c:v>4.159798779835171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2F-424B-8197-2AAEEF279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B2F-424B-8197-2AAEEF279BD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7.3134218289085542</c:v>
                      </c:pt>
                      <c:pt idx="1">
                        <c:v>6.2183424484644512</c:v>
                      </c:pt>
                      <c:pt idx="2">
                        <c:v>6.7754491017964069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3.5583072854051454</c:v>
                      </c:pt>
                      <c:pt idx="8">
                        <c:v>3.5566747572815536</c:v>
                      </c:pt>
                      <c:pt idx="9">
                        <c:v>3.4369747899159662</c:v>
                      </c:pt>
                      <c:pt idx="10">
                        <c:v>2.5751879699248121</c:v>
                      </c:pt>
                      <c:pt idx="11">
                        <c:v>2.9646924829157175</c:v>
                      </c:pt>
                      <c:pt idx="12">
                        <c:v>4.2372272745013859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B2F-424B-8197-2AAEEF279BD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2F-424B-8197-2AAEEF279B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2F-424B-8197-2AAEEF279B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2F-424B-8197-2AAEEF279B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2F-424B-8197-2AAEEF279B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2F-424B-8197-2AAEEF279B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2F-424B-8197-2AAEEF279B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2F-424B-8197-2AAEEF279B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2F-424B-8197-2AAEEF279B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2F-424B-8197-2AAEEF279B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2F-424B-8197-2AAEEF279B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2F-424B-8197-2AAEEF279B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2F-424B-8197-2AAEEF279B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2F-424B-8197-2AAEEF279BDC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-1.4800513280401288</c:v>
                </c:pt>
                <c:pt idx="1">
                  <c:v>-2.1241721487585075E-2</c:v>
                </c:pt>
                <c:pt idx="2">
                  <c:v>-6.7951658235831047E-2</c:v>
                </c:pt>
                <c:pt idx="3">
                  <c:v>-0.824175847811766</c:v>
                </c:pt>
                <c:pt idx="12">
                  <c:v>-0.60884548988129339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B2F-424B-8197-2AAEEF279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DC-4061-906A-0492FF8345D7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6.8508771929824563</c:v>
                </c:pt>
                <c:pt idx="1">
                  <c:v>3.6933471933471935</c:v>
                </c:pt>
                <c:pt idx="2">
                  <c:v>2.0144546649145862</c:v>
                </c:pt>
                <c:pt idx="3">
                  <c:v>2.6831835686777921</c:v>
                </c:pt>
                <c:pt idx="4">
                  <c:v>2.4323827046918125</c:v>
                </c:pt>
                <c:pt idx="5">
                  <c:v>2.3946601941747572</c:v>
                </c:pt>
                <c:pt idx="6">
                  <c:v>2.6328045899426256</c:v>
                </c:pt>
                <c:pt idx="7">
                  <c:v>2.9757890185905751</c:v>
                </c:pt>
                <c:pt idx="8">
                  <c:v>4.4059602649006626</c:v>
                </c:pt>
                <c:pt idx="9">
                  <c:v>2.7153333333333332</c:v>
                </c:pt>
                <c:pt idx="10">
                  <c:v>3.5325342465753424</c:v>
                </c:pt>
                <c:pt idx="11">
                  <c:v>3.2559880239520957</c:v>
                </c:pt>
                <c:pt idx="12">
                  <c:v>2.9415471311475412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DC-4061-906A-0492FF8345D7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DC-4061-906A-0492FF8345D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4.3003731343283578</c:v>
                </c:pt>
                <c:pt idx="1">
                  <c:v>4.1227810650887573</c:v>
                </c:pt>
                <c:pt idx="2">
                  <c:v>3.2913752913752914</c:v>
                </c:pt>
                <c:pt idx="3">
                  <c:v>2.8346738159070597</c:v>
                </c:pt>
                <c:pt idx="4">
                  <c:v>2.6231221423905944</c:v>
                </c:pt>
                <c:pt idx="5">
                  <c:v>2.532101167315175</c:v>
                </c:pt>
                <c:pt idx="6">
                  <c:v>4.5191709844559584</c:v>
                </c:pt>
                <c:pt idx="7">
                  <c:v>4.560075329566855</c:v>
                </c:pt>
                <c:pt idx="8">
                  <c:v>3.5815244825845531</c:v>
                </c:pt>
                <c:pt idx="9">
                  <c:v>3.400743494423792</c:v>
                </c:pt>
                <c:pt idx="10">
                  <c:v>3.8472222222222223</c:v>
                </c:pt>
                <c:pt idx="11">
                  <c:v>5.0592485549132951</c:v>
                </c:pt>
                <c:pt idx="12">
                  <c:v>3.6697310391949811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DC-4061-906A-0492FF8345D7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DC-4061-906A-0492FF8345D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DC-4061-906A-0492FF8345D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6.2003154574132493</c:v>
                </c:pt>
                <c:pt idx="1">
                  <c:v>5.7839116719242902</c:v>
                </c:pt>
                <c:pt idx="2">
                  <c:v>4.0829361296472833</c:v>
                </c:pt>
                <c:pt idx="3">
                  <c:v>3.224676724137931</c:v>
                </c:pt>
                <c:pt idx="12">
                  <c:v>4.2813323747903187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DC-4061-906A-0492FF834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0DC-4061-906A-0492FF8345D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2.6701298701298701</c:v>
                      </c:pt>
                      <c:pt idx="1">
                        <c:v>2.4607046070460705</c:v>
                      </c:pt>
                      <c:pt idx="2">
                        <c:v>2.4115853658536586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3.0711974110032361</c:v>
                      </c:pt>
                      <c:pt idx="8">
                        <c:v>2.325503355704698</c:v>
                      </c:pt>
                      <c:pt idx="9">
                        <c:v>5.739371534195933</c:v>
                      </c:pt>
                      <c:pt idx="10">
                        <c:v>3.1066376496191515</c:v>
                      </c:pt>
                      <c:pt idx="11">
                        <c:v>4.0083713850837137</c:v>
                      </c:pt>
                      <c:pt idx="12">
                        <c:v>3.3653032440056418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0DC-4061-906A-0492FF8345D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DC-4061-906A-0492FF8345D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DC-4061-906A-0492FF8345D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DC-4061-906A-0492FF8345D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DC-4061-906A-0492FF8345D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DC-4061-906A-0492FF8345D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DC-4061-906A-0492FF8345D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DC-4061-906A-0492FF8345D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DC-4061-906A-0492FF8345D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DC-4061-906A-0492FF8345D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DC-4061-906A-0492FF8345D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DC-4061-906A-0492FF8345D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DC-4061-906A-0492FF8345D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DC-4061-906A-0492FF8345D7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1.8999423230848915</c:v>
                </c:pt>
                <c:pt idx="1">
                  <c:v>1.6611306068355329</c:v>
                </c:pt>
                <c:pt idx="2">
                  <c:v>0.79156083827199186</c:v>
                </c:pt>
                <c:pt idx="3">
                  <c:v>0.39000290823087136</c:v>
                </c:pt>
                <c:pt idx="12">
                  <c:v>0.80438035221270798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0DC-4061-906A-0492FF834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19-4FF1-B793-41130992E345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6.533854166666667</c:v>
                </c:pt>
                <c:pt idx="1">
                  <c:v>5.3828042767713704</c:v>
                </c:pt>
                <c:pt idx="2">
                  <c:v>5.2346087053946562</c:v>
                </c:pt>
                <c:pt idx="3">
                  <c:v>5.1068981269986296</c:v>
                </c:pt>
                <c:pt idx="4">
                  <c:v>5.8374851013110849</c:v>
                </c:pt>
                <c:pt idx="5">
                  <c:v>6.5708221225710011</c:v>
                </c:pt>
                <c:pt idx="6">
                  <c:v>6.6500673854447436</c:v>
                </c:pt>
                <c:pt idx="7">
                  <c:v>8.0107416127133604</c:v>
                </c:pt>
                <c:pt idx="8">
                  <c:v>7.3590079278492979</c:v>
                </c:pt>
                <c:pt idx="9">
                  <c:v>6.206409748365366</c:v>
                </c:pt>
                <c:pt idx="10">
                  <c:v>6.6887816646562124</c:v>
                </c:pt>
                <c:pt idx="11">
                  <c:v>6.275511432009627</c:v>
                </c:pt>
                <c:pt idx="12">
                  <c:v>6.2369073253971479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19-4FF1-B793-41130992E345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19-4FF1-B793-41130992E34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6.7966147052920318</c:v>
                </c:pt>
                <c:pt idx="1">
                  <c:v>6.5330156142221103</c:v>
                </c:pt>
                <c:pt idx="2">
                  <c:v>6.1331573626867346</c:v>
                </c:pt>
                <c:pt idx="3">
                  <c:v>5.8996194962855588</c:v>
                </c:pt>
                <c:pt idx="4">
                  <c:v>6.1456815157467837</c:v>
                </c:pt>
                <c:pt idx="5">
                  <c:v>7.2864087783873881</c:v>
                </c:pt>
                <c:pt idx="6">
                  <c:v>7.4098608193277311</c:v>
                </c:pt>
                <c:pt idx="7">
                  <c:v>7.8473442622950822</c:v>
                </c:pt>
                <c:pt idx="8">
                  <c:v>6.853787473233405</c:v>
                </c:pt>
                <c:pt idx="9">
                  <c:v>6.4038626855407186</c:v>
                </c:pt>
                <c:pt idx="10">
                  <c:v>6.3679612269625663</c:v>
                </c:pt>
                <c:pt idx="11">
                  <c:v>5.4969373126547634</c:v>
                </c:pt>
                <c:pt idx="12">
                  <c:v>6.5780161509250608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19-4FF1-B793-41130992E345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19-4FF1-B793-41130992E34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19-4FF1-B793-41130992E34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5.7032714213568259</c:v>
                </c:pt>
                <c:pt idx="1">
                  <c:v>6.0849573152781868</c:v>
                </c:pt>
                <c:pt idx="2">
                  <c:v>5.7484341780152848</c:v>
                </c:pt>
                <c:pt idx="3">
                  <c:v>5.7116178291374329</c:v>
                </c:pt>
                <c:pt idx="12">
                  <c:v>5.8070621429469362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19-4FF1-B793-41130992E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B19-4FF1-B793-41130992E34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7.2165710311250217</c:v>
                      </c:pt>
                      <c:pt idx="1">
                        <c:v>6.6646178730287104</c:v>
                      </c:pt>
                      <c:pt idx="2">
                        <c:v>8.1990271584920951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6.097185185185185</c:v>
                      </c:pt>
                      <c:pt idx="8">
                        <c:v>6.3997477931904161</c:v>
                      </c:pt>
                      <c:pt idx="9">
                        <c:v>5.1763901549680948</c:v>
                      </c:pt>
                      <c:pt idx="10">
                        <c:v>4.3857421875</c:v>
                      </c:pt>
                      <c:pt idx="11">
                        <c:v>8.2757863935625462</c:v>
                      </c:pt>
                      <c:pt idx="12">
                        <c:v>6.7561589488727254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B19-4FF1-B793-41130992E34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19-4FF1-B793-41130992E34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19-4FF1-B793-41130992E34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19-4FF1-B793-41130992E34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19-4FF1-B793-41130992E34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19-4FF1-B793-41130992E34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19-4FF1-B793-41130992E34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19-4FF1-B793-41130992E34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19-4FF1-B793-41130992E34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19-4FF1-B793-41130992E34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19-4FF1-B793-41130992E34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19-4FF1-B793-41130992E34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19-4FF1-B793-41130992E34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19-4FF1-B793-41130992E345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-1.093343283935206</c:v>
                </c:pt>
                <c:pt idx="1">
                  <c:v>-0.44805829894392346</c:v>
                </c:pt>
                <c:pt idx="2">
                  <c:v>-0.38472318467144984</c:v>
                </c:pt>
                <c:pt idx="3">
                  <c:v>-0.18800166714812594</c:v>
                </c:pt>
                <c:pt idx="12">
                  <c:v>-0.51652000149733812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19-4FF1-B793-41130992E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90-4B89-8E58-CC8A98D0954A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6.5380669546436287</c:v>
                </c:pt>
                <c:pt idx="1">
                  <c:v>5.1562280701754384</c:v>
                </c:pt>
                <c:pt idx="2">
                  <c:v>4.7230411864558208</c:v>
                </c:pt>
                <c:pt idx="3">
                  <c:v>4.8056677018633538</c:v>
                </c:pt>
                <c:pt idx="4">
                  <c:v>5.3315962007228714</c:v>
                </c:pt>
                <c:pt idx="5">
                  <c:v>6.3493812663716014</c:v>
                </c:pt>
                <c:pt idx="6">
                  <c:v>5.7398599958822318</c:v>
                </c:pt>
                <c:pt idx="7">
                  <c:v>8.2577308362369344</c:v>
                </c:pt>
                <c:pt idx="8">
                  <c:v>7.502688172043011</c:v>
                </c:pt>
                <c:pt idx="9">
                  <c:v>6.1844487109160724</c:v>
                </c:pt>
                <c:pt idx="10">
                  <c:v>6.8399476668120363</c:v>
                </c:pt>
                <c:pt idx="11">
                  <c:v>6.3220577871740664</c:v>
                </c:pt>
                <c:pt idx="12">
                  <c:v>6.0541886533237577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90-4B89-8E58-CC8A98D0954A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90-4B89-8E58-CC8A98D0954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7.0759036144578316</c:v>
                </c:pt>
                <c:pt idx="1">
                  <c:v>6.4152956869719873</c:v>
                </c:pt>
                <c:pt idx="2">
                  <c:v>5.6702086553323028</c:v>
                </c:pt>
                <c:pt idx="3">
                  <c:v>5.6477987421383649</c:v>
                </c:pt>
                <c:pt idx="4">
                  <c:v>5.6281161403851794</c:v>
                </c:pt>
                <c:pt idx="5">
                  <c:v>7.3081058726220016</c:v>
                </c:pt>
                <c:pt idx="6">
                  <c:v>7.6511909568025835</c:v>
                </c:pt>
                <c:pt idx="7">
                  <c:v>8.3209278870398382</c:v>
                </c:pt>
                <c:pt idx="8">
                  <c:v>7.0556511180815544</c:v>
                </c:pt>
                <c:pt idx="9">
                  <c:v>6.4350112697220139</c:v>
                </c:pt>
                <c:pt idx="10">
                  <c:v>6.2889388104407358</c:v>
                </c:pt>
                <c:pt idx="11">
                  <c:v>4.8761477918670746</c:v>
                </c:pt>
                <c:pt idx="12">
                  <c:v>6.5252711292339853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90-4B89-8E58-CC8A98D0954A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90-4B89-8E58-CC8A98D095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690-4B89-8E58-CC8A98D0954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5.3075824063679971</c:v>
                </c:pt>
                <c:pt idx="1">
                  <c:v>6.0825576241134751</c:v>
                </c:pt>
                <c:pt idx="2">
                  <c:v>6.0071238702817649</c:v>
                </c:pt>
                <c:pt idx="3">
                  <c:v>5.5141093474426812</c:v>
                </c:pt>
                <c:pt idx="12">
                  <c:v>5.709790739991913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90-4B89-8E58-CC8A98D09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690-4B89-8E58-CC8A98D0954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6.9637502059647387</c:v>
                      </c:pt>
                      <c:pt idx="1">
                        <c:v>6.9527415509746175</c:v>
                      </c:pt>
                      <c:pt idx="2">
                        <c:v>10.226860968885388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5.1117370892018776</c:v>
                      </c:pt>
                      <c:pt idx="8">
                        <c:v>5.2950423216444982</c:v>
                      </c:pt>
                      <c:pt idx="9">
                        <c:v>4.2314881380301941</c:v>
                      </c:pt>
                      <c:pt idx="10">
                        <c:v>4.2414738124238731</c:v>
                      </c:pt>
                      <c:pt idx="11">
                        <c:v>8.8838289962825279</c:v>
                      </c:pt>
                      <c:pt idx="12">
                        <c:v>6.8703282541126525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690-4B89-8E58-CC8A98D0954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90-4B89-8E58-CC8A98D095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90-4B89-8E58-CC8A98D095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90-4B89-8E58-CC8A98D095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90-4B89-8E58-CC8A98D095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90-4B89-8E58-CC8A98D095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90-4B89-8E58-CC8A98D095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90-4B89-8E58-CC8A98D095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90-4B89-8E58-CC8A98D095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90-4B89-8E58-CC8A98D095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90-4B89-8E58-CC8A98D095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90-4B89-8E58-CC8A98D095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90-4B89-8E58-CC8A98D095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90-4B89-8E58-CC8A98D0954A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-1.7683212080898345</c:v>
                </c:pt>
                <c:pt idx="1">
                  <c:v>-0.33273806285851215</c:v>
                </c:pt>
                <c:pt idx="2">
                  <c:v>0.33691521494946208</c:v>
                </c:pt>
                <c:pt idx="3">
                  <c:v>-0.13368939469568364</c:v>
                </c:pt>
                <c:pt idx="12">
                  <c:v>-0.4379595693570062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690-4B89-8E58-CC8A98D09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1E-4471-8FC2-4E530CAB0F8B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6.2490613266583228</c:v>
                </c:pt>
                <c:pt idx="1">
                  <c:v>5.5432989690721648</c:v>
                </c:pt>
                <c:pt idx="2">
                  <c:v>6.3925327951564075</c:v>
                </c:pt>
                <c:pt idx="3">
                  <c:v>6.2307692307692308</c:v>
                </c:pt>
                <c:pt idx="4">
                  <c:v>13.061185468451242</c:v>
                </c:pt>
                <c:pt idx="5">
                  <c:v>6.6303317535545023</c:v>
                </c:pt>
                <c:pt idx="6">
                  <c:v>7.0081521739130439</c:v>
                </c:pt>
                <c:pt idx="7">
                  <c:v>8.0383480825958706</c:v>
                </c:pt>
                <c:pt idx="8">
                  <c:v>6.5543859649122806</c:v>
                </c:pt>
                <c:pt idx="9">
                  <c:v>7.5462478184991273</c:v>
                </c:pt>
                <c:pt idx="10">
                  <c:v>6.2333333333333334</c:v>
                </c:pt>
                <c:pt idx="11">
                  <c:v>6.0465116279069768</c:v>
                </c:pt>
                <c:pt idx="12">
                  <c:v>6.7909909909909913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1E-4471-8FC2-4E530CAB0F8B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1E-4471-8FC2-4E530CAB0F8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5.2128966223132034</c:v>
                </c:pt>
                <c:pt idx="1">
                  <c:v>6.93213296398892</c:v>
                </c:pt>
                <c:pt idx="2">
                  <c:v>6.4939759036144578</c:v>
                </c:pt>
                <c:pt idx="3">
                  <c:v>7.5632377740303545</c:v>
                </c:pt>
                <c:pt idx="4">
                  <c:v>7.9407540394973068</c:v>
                </c:pt>
                <c:pt idx="5">
                  <c:v>6.8303393213572852</c:v>
                </c:pt>
                <c:pt idx="6">
                  <c:v>6.9790476190476189</c:v>
                </c:pt>
                <c:pt idx="7">
                  <c:v>7.5965217391304352</c:v>
                </c:pt>
                <c:pt idx="8">
                  <c:v>7.6707818930041149</c:v>
                </c:pt>
                <c:pt idx="9">
                  <c:v>7.9536152796725785</c:v>
                </c:pt>
                <c:pt idx="10">
                  <c:v>7.3637274549098199</c:v>
                </c:pt>
                <c:pt idx="11">
                  <c:v>8.2883116883116887</c:v>
                </c:pt>
                <c:pt idx="12">
                  <c:v>7.134335368717708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1E-4471-8FC2-4E530CAB0F8B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1E-4471-8FC2-4E530CAB0F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41E-4471-8FC2-4E530CAB0F8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8.7137850467289724</c:v>
                </c:pt>
                <c:pt idx="1">
                  <c:v>7.9866488651535379</c:v>
                </c:pt>
                <c:pt idx="2">
                  <c:v>4.7348798674399335</c:v>
                </c:pt>
                <c:pt idx="3">
                  <c:v>6.1542699724517904</c:v>
                </c:pt>
                <c:pt idx="12">
                  <c:v>6.6285567803127403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1E-4471-8FC2-4E530CAB0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41E-4471-8FC2-4E530CAB0F8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10.206690561529271</c:v>
                      </c:pt>
                      <c:pt idx="1">
                        <c:v>7.9724409448818898</c:v>
                      </c:pt>
                      <c:pt idx="2">
                        <c:v>4.5850622406639001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6.7066326530612246</c:v>
                      </c:pt>
                      <c:pt idx="8">
                        <c:v>9.6896551724137936</c:v>
                      </c:pt>
                      <c:pt idx="9">
                        <c:v>5.1395348837209305</c:v>
                      </c:pt>
                      <c:pt idx="10">
                        <c:v>3.862222222222222</c:v>
                      </c:pt>
                      <c:pt idx="11">
                        <c:v>5.5427631578947372</c:v>
                      </c:pt>
                      <c:pt idx="12">
                        <c:v>7.0547388176415389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41E-4471-8FC2-4E530CAB0F8B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841E-4471-8FC2-4E530CAB0F8B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7.3069016152716593</c:v>
                      </c:pt>
                      <c:pt idx="1">
                        <c:v>7.6997971602434081</c:v>
                      </c:pt>
                      <c:pt idx="2">
                        <c:v>4.5830090791180282</c:v>
                      </c:pt>
                      <c:pt idx="3">
                        <c:v>8.2644444444444449</c:v>
                      </c:pt>
                      <c:pt idx="4">
                        <c:v>9.8229166666666661</c:v>
                      </c:pt>
                      <c:pt idx="5">
                        <c:v>12.960893854748603</c:v>
                      </c:pt>
                      <c:pt idx="6">
                        <c:v>13.676595744680851</c:v>
                      </c:pt>
                      <c:pt idx="7">
                        <c:v>8.1945205479452063</c:v>
                      </c:pt>
                      <c:pt idx="8">
                        <c:v>4.7848410757946214</c:v>
                      </c:pt>
                      <c:pt idx="9">
                        <c:v>6.2121212121212119</c:v>
                      </c:pt>
                      <c:pt idx="10">
                        <c:v>5.2242798353909468</c:v>
                      </c:pt>
                      <c:pt idx="11">
                        <c:v>5.8742514970059876</c:v>
                      </c:pt>
                      <c:pt idx="12">
                        <c:v>6.613911290322581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841E-4471-8FC2-4E530CAB0F8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1E-4471-8FC2-4E530CAB0F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1E-4471-8FC2-4E530CAB0F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1E-4471-8FC2-4E530CAB0F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1E-4471-8FC2-4E530CAB0F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1E-4471-8FC2-4E530CAB0F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1E-4471-8FC2-4E530CAB0F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1E-4471-8FC2-4E530CAB0F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1E-4471-8FC2-4E530CAB0F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1E-4471-8FC2-4E530CAB0F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1E-4471-8FC2-4E530CAB0F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1E-4471-8FC2-4E530CAB0F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1E-4471-8FC2-4E530CAB0F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1E-4471-8FC2-4E530CAB0F8B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3.500888424415769</c:v>
                </c:pt>
                <c:pt idx="1">
                  <c:v>1.0545159011646179</c:v>
                </c:pt>
                <c:pt idx="2">
                  <c:v>-1.7590960361745243</c:v>
                </c:pt>
                <c:pt idx="3">
                  <c:v>-1.408967801578564</c:v>
                </c:pt>
                <c:pt idx="12">
                  <c:v>0.22392907340084456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41E-4471-8FC2-4E530CAB0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63-4C8E-81E5-2757BF641BE5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5.1819338422391859</c:v>
                </c:pt>
                <c:pt idx="1">
                  <c:v>4.8488745980707399</c:v>
                </c:pt>
                <c:pt idx="2">
                  <c:v>5.5905752753977964</c:v>
                </c:pt>
                <c:pt idx="3">
                  <c:v>4.7073170731707314</c:v>
                </c:pt>
                <c:pt idx="4">
                  <c:v>5.8108108108108105</c:v>
                </c:pt>
                <c:pt idx="5">
                  <c:v>6.2152641878669277</c:v>
                </c:pt>
                <c:pt idx="6">
                  <c:v>6.7743589743589743</c:v>
                </c:pt>
                <c:pt idx="7">
                  <c:v>7.71830985915493</c:v>
                </c:pt>
                <c:pt idx="8">
                  <c:v>8.5570469798657722</c:v>
                </c:pt>
                <c:pt idx="9">
                  <c:v>5.2829736211031175</c:v>
                </c:pt>
                <c:pt idx="10">
                  <c:v>5.211267605633803</c:v>
                </c:pt>
                <c:pt idx="11">
                  <c:v>4.7777777777777777</c:v>
                </c:pt>
                <c:pt idx="12">
                  <c:v>5.687565230356344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63-4C8E-81E5-2757BF641BE5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63-4C8E-81E5-2757BF641BE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5.5057324840764332</c:v>
                </c:pt>
                <c:pt idx="1">
                  <c:v>5.2434266327396095</c:v>
                </c:pt>
                <c:pt idx="2">
                  <c:v>6.1583541147132168</c:v>
                </c:pt>
                <c:pt idx="3">
                  <c:v>5.5823442136498516</c:v>
                </c:pt>
                <c:pt idx="4">
                  <c:v>5.4254787676935887</c:v>
                </c:pt>
                <c:pt idx="5">
                  <c:v>7.024236037934668</c:v>
                </c:pt>
                <c:pt idx="6">
                  <c:v>5.4546912590216516</c:v>
                </c:pt>
                <c:pt idx="7">
                  <c:v>5.6917431192660555</c:v>
                </c:pt>
                <c:pt idx="8">
                  <c:v>6.1805447470817123</c:v>
                </c:pt>
                <c:pt idx="9">
                  <c:v>6.4866151100535392</c:v>
                </c:pt>
                <c:pt idx="10">
                  <c:v>6.8727436823104693</c:v>
                </c:pt>
                <c:pt idx="11">
                  <c:v>6.3512195121951223</c:v>
                </c:pt>
                <c:pt idx="12">
                  <c:v>5.9830817830817828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63-4C8E-81E5-2757BF641BE5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63-4C8E-81E5-2757BF641B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63-4C8E-81E5-2757BF641BE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5.8741319444444446</c:v>
                </c:pt>
                <c:pt idx="1">
                  <c:v>5.3264248704663215</c:v>
                </c:pt>
                <c:pt idx="2">
                  <c:v>5.303303303303303</c:v>
                </c:pt>
                <c:pt idx="3">
                  <c:v>7.2269457161543489</c:v>
                </c:pt>
                <c:pt idx="12">
                  <c:v>5.9573510887169334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63-4C8E-81E5-2757BF641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A63-4C8E-81E5-2757BF641BE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5.938104448742747</c:v>
                      </c:pt>
                      <c:pt idx="1">
                        <c:v>4.3893939393939396</c:v>
                      </c:pt>
                      <c:pt idx="2">
                        <c:v>4.2316715542521992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7.812206572769953</c:v>
                      </c:pt>
                      <c:pt idx="8">
                        <c:v>6.5802469135802468</c:v>
                      </c:pt>
                      <c:pt idx="9">
                        <c:v>6.8289473684210522</c:v>
                      </c:pt>
                      <c:pt idx="10">
                        <c:v>3.7534246575342465</c:v>
                      </c:pt>
                      <c:pt idx="11">
                        <c:v>6.1297709923664119</c:v>
                      </c:pt>
                      <c:pt idx="12">
                        <c:v>5.5576461168935145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A63-4C8E-81E5-2757BF641B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63-4C8E-81E5-2757BF641B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63-4C8E-81E5-2757BF641B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63-4C8E-81E5-2757BF641B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63-4C8E-81E5-2757BF641B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63-4C8E-81E5-2757BF641B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63-4C8E-81E5-2757BF641B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63-4C8E-81E5-2757BF641B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63-4C8E-81E5-2757BF641B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63-4C8E-81E5-2757BF641B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63-4C8E-81E5-2757BF641B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63-4C8E-81E5-2757BF641B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63-4C8E-81E5-2757BF641B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63-4C8E-81E5-2757BF641BE5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0.36839946036801141</c:v>
                </c:pt>
                <c:pt idx="1">
                  <c:v>8.2998237726711999E-2</c:v>
                </c:pt>
                <c:pt idx="2">
                  <c:v>-0.85505081140991379</c:v>
                </c:pt>
                <c:pt idx="3">
                  <c:v>1.6446015025044973</c:v>
                </c:pt>
                <c:pt idx="12">
                  <c:v>0.37446338818217395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A63-4C8E-81E5-2757BF641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B7-4468-9F9E-98527D581A04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13056</c:v>
                </c:pt>
                <c:pt idx="1">
                  <c:v>18051</c:v>
                </c:pt>
                <c:pt idx="2">
                  <c:v>17851</c:v>
                </c:pt>
                <c:pt idx="3">
                  <c:v>19701</c:v>
                </c:pt>
                <c:pt idx="4">
                  <c:v>16780</c:v>
                </c:pt>
                <c:pt idx="5">
                  <c:v>16725</c:v>
                </c:pt>
                <c:pt idx="6">
                  <c:v>14840</c:v>
                </c:pt>
                <c:pt idx="7">
                  <c:v>13592</c:v>
                </c:pt>
                <c:pt idx="8">
                  <c:v>13749</c:v>
                </c:pt>
                <c:pt idx="9">
                  <c:v>20188</c:v>
                </c:pt>
                <c:pt idx="10">
                  <c:v>15751</c:v>
                </c:pt>
                <c:pt idx="11">
                  <c:v>16620</c:v>
                </c:pt>
                <c:pt idx="12">
                  <c:v>196904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B7-4468-9F9E-98527D581A04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B7-4468-9F9E-98527D581A0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14947</c:v>
                </c:pt>
                <c:pt idx="1">
                  <c:v>15947</c:v>
                </c:pt>
                <c:pt idx="2">
                  <c:v>17806</c:v>
                </c:pt>
                <c:pt idx="3">
                  <c:v>16557</c:v>
                </c:pt>
                <c:pt idx="4">
                  <c:v>15781</c:v>
                </c:pt>
                <c:pt idx="5">
                  <c:v>14399</c:v>
                </c:pt>
                <c:pt idx="6">
                  <c:v>15232</c:v>
                </c:pt>
                <c:pt idx="7">
                  <c:v>15250</c:v>
                </c:pt>
                <c:pt idx="8">
                  <c:v>14944</c:v>
                </c:pt>
                <c:pt idx="9">
                  <c:v>17449</c:v>
                </c:pt>
                <c:pt idx="10">
                  <c:v>15681</c:v>
                </c:pt>
                <c:pt idx="11">
                  <c:v>15346</c:v>
                </c:pt>
                <c:pt idx="12">
                  <c:v>189339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B7-4468-9F9E-98527D581A04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B7-4468-9F9E-98527D581A0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B7-4468-9F9E-98527D581A0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17821</c:v>
                </c:pt>
                <c:pt idx="1">
                  <c:v>16985</c:v>
                </c:pt>
                <c:pt idx="2">
                  <c:v>17403</c:v>
                </c:pt>
                <c:pt idx="3">
                  <c:v>19384</c:v>
                </c:pt>
                <c:pt idx="12">
                  <c:v>71593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B7-4468-9F9E-98527D581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0B7-4468-9F9E-98527D581A0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11502</c:v>
                      </c:pt>
                      <c:pt idx="1">
                        <c:v>12365</c:v>
                      </c:pt>
                      <c:pt idx="2">
                        <c:v>4934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3375</c:v>
                      </c:pt>
                      <c:pt idx="8">
                        <c:v>3172</c:v>
                      </c:pt>
                      <c:pt idx="9">
                        <c:v>2194</c:v>
                      </c:pt>
                      <c:pt idx="10">
                        <c:v>4096</c:v>
                      </c:pt>
                      <c:pt idx="11">
                        <c:v>4101</c:v>
                      </c:pt>
                      <c:pt idx="12">
                        <c:v>46883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0B7-4468-9F9E-98527D581A0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B7-4468-9F9E-98527D581A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B7-4468-9F9E-98527D581A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B7-4468-9F9E-98527D581A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B7-4468-9F9E-98527D581A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B7-4468-9F9E-98527D581A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B7-4468-9F9E-98527D581A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B7-4468-9F9E-98527D581A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B7-4468-9F9E-98527D581A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B7-4468-9F9E-98527D581A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B7-4468-9F9E-98527D581A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B7-4468-9F9E-98527D581A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B7-4468-9F9E-98527D581A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B7-4468-9F9E-98527D581A04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0.19227938716799353</c:v>
                </c:pt>
                <c:pt idx="1">
                  <c:v>6.5090612654417734E-2</c:v>
                </c:pt>
                <c:pt idx="2">
                  <c:v>-2.2632820397618825E-2</c:v>
                </c:pt>
                <c:pt idx="3">
                  <c:v>0.17074349217853468</c:v>
                </c:pt>
                <c:pt idx="12">
                  <c:v>9.7093032165131765E-2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B7-4468-9F9E-98527D581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99-4A2A-BCD1-3D09B94E7F66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99-4A2A-BCD1-3D09B94E7F66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99-4A2A-BCD1-3D09B94E7F6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5">
                  <c:v>5.4095238095238098</c:v>
                </c:pt>
                <c:pt idx="6">
                  <c:v>8.1009174311926611</c:v>
                </c:pt>
                <c:pt idx="7">
                  <c:v>7.3985765124555156</c:v>
                </c:pt>
                <c:pt idx="8">
                  <c:v>6.4055555555555559</c:v>
                </c:pt>
                <c:pt idx="9">
                  <c:v>6.4243421052631575</c:v>
                </c:pt>
                <c:pt idx="10">
                  <c:v>6.6215722120658134</c:v>
                </c:pt>
                <c:pt idx="11">
                  <c:v>6.4173228346456694</c:v>
                </c:pt>
                <c:pt idx="12">
                  <c:v>6.451029926156238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99-4A2A-BCD1-3D09B94E7F66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99-4A2A-BCD1-3D09B94E7F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99-4A2A-BCD1-3D09B94E7F6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7.4090909090909092</c:v>
                </c:pt>
                <c:pt idx="1">
                  <c:v>6.2104166666666663</c:v>
                </c:pt>
                <c:pt idx="2">
                  <c:v>7.0860585197934594</c:v>
                </c:pt>
                <c:pt idx="3">
                  <c:v>6.3045356371490282</c:v>
                </c:pt>
                <c:pt idx="12">
                  <c:v>6.7453124999999998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99-4A2A-BCD1-3D09B94E7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C99-4A2A-BCD1-3D09B94E7F6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6.3968749999999996</c:v>
                      </c:pt>
                      <c:pt idx="1">
                        <c:v>7.1520618556701034</c:v>
                      </c:pt>
                      <c:pt idx="2">
                        <c:v>6.0179640718562872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7.1864035087719298</c:v>
                      </c:pt>
                      <c:pt idx="8">
                        <c:v>6.9109816971713807</c:v>
                      </c:pt>
                      <c:pt idx="9">
                        <c:v>8.6809815950920246</c:v>
                      </c:pt>
                      <c:pt idx="10">
                        <c:v>9.1086956521739122</c:v>
                      </c:pt>
                      <c:pt idx="11">
                        <c:v>6.295774647887324</c:v>
                      </c:pt>
                      <c:pt idx="12">
                        <c:v>6.9830866807610992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C99-4A2A-BCD1-3D09B94E7F6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99-4A2A-BCD1-3D09B94E7F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99-4A2A-BCD1-3D09B94E7F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99-4A2A-BCD1-3D09B94E7F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99-4A2A-BCD1-3D09B94E7F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99-4A2A-BCD1-3D09B94E7F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99-4A2A-BCD1-3D09B94E7F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99-4A2A-BCD1-3D09B94E7F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99-4A2A-BCD1-3D09B94E7F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99-4A2A-BCD1-3D09B94E7F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99-4A2A-BCD1-3D09B94E7F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99-4A2A-BCD1-3D09B94E7F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99-4A2A-BCD1-3D09B94E7F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99-4A2A-BCD1-3D09B94E7F66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0.91534090909090882</c:v>
                </c:pt>
                <c:pt idx="1">
                  <c:v>0.55901341703594287</c:v>
                </c:pt>
                <c:pt idx="2">
                  <c:v>1.1142275338779664</c:v>
                </c:pt>
                <c:pt idx="3">
                  <c:v>-0.50673887265489359</c:v>
                </c:pt>
                <c:pt idx="12">
                  <c:v>0.59109329534432575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C99-4A2A-BCD1-3D09B94E7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0B-4AAD-B472-5E45B4205D90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5.2597402597402594</c:v>
                </c:pt>
                <c:pt idx="1">
                  <c:v>4.1845238095238093</c:v>
                </c:pt>
                <c:pt idx="2">
                  <c:v>5.8786127167630058</c:v>
                </c:pt>
                <c:pt idx="3">
                  <c:v>5.3626943005181351</c:v>
                </c:pt>
                <c:pt idx="4">
                  <c:v>10.48358208955224</c:v>
                </c:pt>
                <c:pt idx="5">
                  <c:v>7.9305019305019302</c:v>
                </c:pt>
                <c:pt idx="6">
                  <c:v>8.4517766497461935</c:v>
                </c:pt>
                <c:pt idx="7">
                  <c:v>7.9621380846325165</c:v>
                </c:pt>
                <c:pt idx="8">
                  <c:v>7.6802030456852792</c:v>
                </c:pt>
                <c:pt idx="9">
                  <c:v>7.8018757327080888</c:v>
                </c:pt>
                <c:pt idx="10">
                  <c:v>4.8501529051987768</c:v>
                </c:pt>
                <c:pt idx="11">
                  <c:v>5.4693572496263076</c:v>
                </c:pt>
                <c:pt idx="12">
                  <c:v>6.4683758059564012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0B-4AAD-B472-5E45B4205D90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0B-4AAD-B472-5E45B4205D9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4.6744186046511631</c:v>
                </c:pt>
                <c:pt idx="1">
                  <c:v>5.1681614349775788</c:v>
                </c:pt>
                <c:pt idx="2">
                  <c:v>5.6603415559772294</c:v>
                </c:pt>
                <c:pt idx="3">
                  <c:v>5.6619915848527347</c:v>
                </c:pt>
                <c:pt idx="4">
                  <c:v>9.7833655705996136</c:v>
                </c:pt>
                <c:pt idx="5">
                  <c:v>12.087912087912088</c:v>
                </c:pt>
                <c:pt idx="6">
                  <c:v>8.3801369863013697</c:v>
                </c:pt>
                <c:pt idx="7">
                  <c:v>10.188235294117646</c:v>
                </c:pt>
                <c:pt idx="8">
                  <c:v>6.8756476683937819</c:v>
                </c:pt>
                <c:pt idx="9">
                  <c:v>5.7251700680272108</c:v>
                </c:pt>
                <c:pt idx="10">
                  <c:v>5.6180371352785148</c:v>
                </c:pt>
                <c:pt idx="11">
                  <c:v>5.7855822550831792</c:v>
                </c:pt>
                <c:pt idx="12">
                  <c:v>6.3833693304535641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0B-4AAD-B472-5E45B4205D90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0B-4AAD-B472-5E45B4205D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0B-4AAD-B472-5E45B4205D9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4.5970588235294114</c:v>
                </c:pt>
                <c:pt idx="1">
                  <c:v>5.0941597139451726</c:v>
                </c:pt>
                <c:pt idx="2">
                  <c:v>5.5976331360946743</c:v>
                </c:pt>
                <c:pt idx="3">
                  <c:v>6.6625514403292181</c:v>
                </c:pt>
                <c:pt idx="12">
                  <c:v>5.4859781121751023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0B-4AAD-B472-5E45B4205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B0B-4AAD-B472-5E45B4205D9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7.1428571428571432</c:v>
                      </c:pt>
                      <c:pt idx="1">
                        <c:v>7.9022988505747129</c:v>
                      </c:pt>
                      <c:pt idx="2">
                        <c:v>5.8918918918918921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6.7955555555555556</c:v>
                      </c:pt>
                      <c:pt idx="8">
                        <c:v>8.3636363636363633</c:v>
                      </c:pt>
                      <c:pt idx="9">
                        <c:v>4.791666666666667</c:v>
                      </c:pt>
                      <c:pt idx="10">
                        <c:v>6.1826086956521742</c:v>
                      </c:pt>
                      <c:pt idx="11">
                        <c:v>11.365853658536585</c:v>
                      </c:pt>
                      <c:pt idx="12">
                        <c:v>6.9269230769230772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B0B-4AAD-B472-5E45B4205D9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0B-4AAD-B472-5E45B4205D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0B-4AAD-B472-5E45B4205D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0B-4AAD-B472-5E45B4205D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0B-4AAD-B472-5E45B4205D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0B-4AAD-B472-5E45B4205D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0B-4AAD-B472-5E45B4205D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0B-4AAD-B472-5E45B4205D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0B-4AAD-B472-5E45B4205D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0B-4AAD-B472-5E45B4205D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0B-4AAD-B472-5E45B4205D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0B-4AAD-B472-5E45B4205D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0B-4AAD-B472-5E45B4205D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0B-4AAD-B472-5E45B4205D90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-7.7359781121751681E-2</c:v>
                </c:pt>
                <c:pt idx="1">
                  <c:v>-7.4001721032406209E-2</c:v>
                </c:pt>
                <c:pt idx="2">
                  <c:v>-6.2708419882555155E-2</c:v>
                </c:pt>
                <c:pt idx="3">
                  <c:v>1.0005598554764834</c:v>
                </c:pt>
                <c:pt idx="12">
                  <c:v>0.22143910508290343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0B-4AAD-B472-5E45B4205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37-43B5-853B-67B7CDEC4609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37-43B5-853B-67B7CDEC4609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37-43B5-853B-67B7CDEC460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5">
                  <c:v>5.4095238095238098</c:v>
                </c:pt>
                <c:pt idx="6">
                  <c:v>8.1009174311926611</c:v>
                </c:pt>
                <c:pt idx="7">
                  <c:v>7.3985765124555156</c:v>
                </c:pt>
                <c:pt idx="8">
                  <c:v>6.4055555555555559</c:v>
                </c:pt>
                <c:pt idx="9">
                  <c:v>6.4243421052631575</c:v>
                </c:pt>
                <c:pt idx="10">
                  <c:v>6.6215722120658134</c:v>
                </c:pt>
                <c:pt idx="11">
                  <c:v>6.4173228346456694</c:v>
                </c:pt>
                <c:pt idx="12">
                  <c:v>6.451029926156238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37-43B5-853B-67B7CDEC4609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37-43B5-853B-67B7CDEC46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937-43B5-853B-67B7CDEC460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7.4090909090909092</c:v>
                </c:pt>
                <c:pt idx="1">
                  <c:v>6.2104166666666663</c:v>
                </c:pt>
                <c:pt idx="2">
                  <c:v>7.0860585197934594</c:v>
                </c:pt>
                <c:pt idx="3">
                  <c:v>6.3045356371490282</c:v>
                </c:pt>
                <c:pt idx="12">
                  <c:v>6.7453124999999998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37-43B5-853B-67B7CDEC4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937-43B5-853B-67B7CDEC460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6.3968749999999996</c:v>
                      </c:pt>
                      <c:pt idx="1">
                        <c:v>7.1520618556701034</c:v>
                      </c:pt>
                      <c:pt idx="2">
                        <c:v>6.0179640718562872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7.1864035087719298</c:v>
                      </c:pt>
                      <c:pt idx="8">
                        <c:v>6.9109816971713807</c:v>
                      </c:pt>
                      <c:pt idx="9">
                        <c:v>8.6809815950920246</c:v>
                      </c:pt>
                      <c:pt idx="10">
                        <c:v>9.1086956521739122</c:v>
                      </c:pt>
                      <c:pt idx="11">
                        <c:v>6.295774647887324</c:v>
                      </c:pt>
                      <c:pt idx="12">
                        <c:v>6.9830866807610992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937-43B5-853B-67B7CDEC460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37-43B5-853B-67B7CDEC46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37-43B5-853B-67B7CDEC46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37-43B5-853B-67B7CDEC46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37-43B5-853B-67B7CDEC46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37-43B5-853B-67B7CDEC46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37-43B5-853B-67B7CDEC46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37-43B5-853B-67B7CDEC46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37-43B5-853B-67B7CDEC46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37-43B5-853B-67B7CDEC46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37-43B5-853B-67B7CDEC46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37-43B5-853B-67B7CDEC46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37-43B5-853B-67B7CDEC46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37-43B5-853B-67B7CDEC4609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0.91534090909090882</c:v>
                </c:pt>
                <c:pt idx="1">
                  <c:v>0.55901341703594287</c:v>
                </c:pt>
                <c:pt idx="2">
                  <c:v>1.1142275338779664</c:v>
                </c:pt>
                <c:pt idx="3">
                  <c:v>-0.50673887265489359</c:v>
                </c:pt>
                <c:pt idx="12">
                  <c:v>0.59109329534432575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937-43B5-853B-67B7CDEC4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77-476D-A5A9-E035D0B3EFA3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6.8882352941176475</c:v>
                </c:pt>
                <c:pt idx="1">
                  <c:v>7.979166666666667</c:v>
                </c:pt>
                <c:pt idx="2">
                  <c:v>7.4901960784313726</c:v>
                </c:pt>
                <c:pt idx="3">
                  <c:v>7.6226415094339623</c:v>
                </c:pt>
                <c:pt idx="4">
                  <c:v>5.8947368421052628</c:v>
                </c:pt>
                <c:pt idx="5">
                  <c:v>4.5</c:v>
                </c:pt>
                <c:pt idx="6">
                  <c:v>10.333333333333334</c:v>
                </c:pt>
                <c:pt idx="7">
                  <c:v>7.2941176470588234</c:v>
                </c:pt>
                <c:pt idx="8">
                  <c:v>5.0930232558139537</c:v>
                </c:pt>
                <c:pt idx="9">
                  <c:v>7.4945054945054945</c:v>
                </c:pt>
                <c:pt idx="10">
                  <c:v>6.6678700361010828</c:v>
                </c:pt>
                <c:pt idx="11">
                  <c:v>12.125</c:v>
                </c:pt>
                <c:pt idx="12">
                  <c:v>8.085106382978724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77-476D-A5A9-E035D0B3EFA3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77-476D-A5A9-E035D0B3EFA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11.904494382022472</c:v>
                </c:pt>
                <c:pt idx="1">
                  <c:v>9.9008042895442365</c:v>
                </c:pt>
                <c:pt idx="2">
                  <c:v>10.94488188976378</c:v>
                </c:pt>
                <c:pt idx="3">
                  <c:v>11.035087719298245</c:v>
                </c:pt>
                <c:pt idx="4">
                  <c:v>34.333333333333336</c:v>
                </c:pt>
                <c:pt idx="5">
                  <c:v>32</c:v>
                </c:pt>
                <c:pt idx="6">
                  <c:v>12.9375</c:v>
                </c:pt>
                <c:pt idx="7">
                  <c:v>1.75</c:v>
                </c:pt>
                <c:pt idx="8">
                  <c:v>1.9230769230769231</c:v>
                </c:pt>
                <c:pt idx="9">
                  <c:v>6.6415094339622645</c:v>
                </c:pt>
                <c:pt idx="10">
                  <c:v>6.639344262295082</c:v>
                </c:pt>
                <c:pt idx="11">
                  <c:v>5.8092105263157894</c:v>
                </c:pt>
                <c:pt idx="12">
                  <c:v>9.8836023789294813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77-476D-A5A9-E035D0B3EFA3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77-476D-A5A9-E035D0B3EF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77-476D-A5A9-E035D0B3EFA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6.4300518134715023</c:v>
                </c:pt>
                <c:pt idx="1">
                  <c:v>5.8628762541806019</c:v>
                </c:pt>
                <c:pt idx="2">
                  <c:v>6.6206896551724137</c:v>
                </c:pt>
                <c:pt idx="3">
                  <c:v>9.9555555555555557</c:v>
                </c:pt>
                <c:pt idx="12">
                  <c:v>6.6658476658476662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77-476D-A5A9-E035D0B3E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077-476D-A5A9-E035D0B3EFA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7.0578512396694215</c:v>
                      </c:pt>
                      <c:pt idx="1">
                        <c:v>5.3485714285714288</c:v>
                      </c:pt>
                      <c:pt idx="2">
                        <c:v>5.4111111111111114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3.5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4.666666666666667</c:v>
                      </c:pt>
                      <c:pt idx="12">
                        <c:v>5.7709359605911326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077-476D-A5A9-E035D0B3EFA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77-476D-A5A9-E035D0B3EF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77-476D-A5A9-E035D0B3EF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77-476D-A5A9-E035D0B3EF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77-476D-A5A9-E035D0B3EF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77-476D-A5A9-E035D0B3EF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77-476D-A5A9-E035D0B3EF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77-476D-A5A9-E035D0B3EF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77-476D-A5A9-E035D0B3EF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77-476D-A5A9-E035D0B3EF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77-476D-A5A9-E035D0B3EF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77-476D-A5A9-E035D0B3EF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77-476D-A5A9-E035D0B3EF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77-476D-A5A9-E035D0B3EFA3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-5.4744425685509697</c:v>
                </c:pt>
                <c:pt idx="1">
                  <c:v>-4.0379280353636346</c:v>
                </c:pt>
                <c:pt idx="2">
                  <c:v>-4.3241922345913659</c:v>
                </c:pt>
                <c:pt idx="3">
                  <c:v>-1.0795321637426891</c:v>
                </c:pt>
                <c:pt idx="12">
                  <c:v>-4.0313681114145155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77-476D-A5A9-E035D0B3E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6E-4B3F-9AD8-04D017050A62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9.9629629629629637</c:v>
                </c:pt>
                <c:pt idx="1">
                  <c:v>9.82258064516129</c:v>
                </c:pt>
                <c:pt idx="2">
                  <c:v>11.025</c:v>
                </c:pt>
                <c:pt idx="3">
                  <c:v>5.384615384615385</c:v>
                </c:pt>
                <c:pt idx="4">
                  <c:v>1.6666666666666667</c:v>
                </c:pt>
                <c:pt idx="5">
                  <c:v>3</c:v>
                </c:pt>
                <c:pt idx="6">
                  <c:v>4.5</c:v>
                </c:pt>
                <c:pt idx="7">
                  <c:v>6.2352941176470589</c:v>
                </c:pt>
                <c:pt idx="8">
                  <c:v>6.166666666666667</c:v>
                </c:pt>
                <c:pt idx="9">
                  <c:v>7.382352941176471</c:v>
                </c:pt>
                <c:pt idx="10">
                  <c:v>7.1343283582089549</c:v>
                </c:pt>
                <c:pt idx="11">
                  <c:v>6.8493150684931505</c:v>
                </c:pt>
                <c:pt idx="12">
                  <c:v>8.1101694915254239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6E-4B3F-9AD8-04D017050A62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6E-4B3F-9AD8-04D017050A6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7.0474452554744529</c:v>
                </c:pt>
                <c:pt idx="1">
                  <c:v>7.1980676328502415</c:v>
                </c:pt>
                <c:pt idx="2">
                  <c:v>8.8753993610223638</c:v>
                </c:pt>
                <c:pt idx="3">
                  <c:v>11.145454545454545</c:v>
                </c:pt>
                <c:pt idx="4">
                  <c:v>10.636363636363637</c:v>
                </c:pt>
                <c:pt idx="5">
                  <c:v>6.0909090909090908</c:v>
                </c:pt>
                <c:pt idx="6">
                  <c:v>7.2452830188679247</c:v>
                </c:pt>
                <c:pt idx="7">
                  <c:v>22</c:v>
                </c:pt>
                <c:pt idx="8">
                  <c:v>5.5</c:v>
                </c:pt>
                <c:pt idx="9">
                  <c:v>3.9361702127659575</c:v>
                </c:pt>
                <c:pt idx="10">
                  <c:v>6.1869158878504669</c:v>
                </c:pt>
                <c:pt idx="11">
                  <c:v>5.6100917431192663</c:v>
                </c:pt>
                <c:pt idx="12">
                  <c:v>7.2838196286472146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6E-4B3F-9AD8-04D017050A62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6E-4B3F-9AD8-04D017050A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56E-4B3F-9AD8-04D017050A6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6.0746268656716422</c:v>
                </c:pt>
                <c:pt idx="1">
                  <c:v>7.0639269406392691</c:v>
                </c:pt>
                <c:pt idx="2">
                  <c:v>8.0115606936416182</c:v>
                </c:pt>
                <c:pt idx="3">
                  <c:v>7.6231884057971016</c:v>
                </c:pt>
                <c:pt idx="12">
                  <c:v>7.0694864048338371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56E-4B3F-9AD8-04D017050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56E-4B3F-9AD8-04D017050A6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9.7373417721518987</c:v>
                      </c:pt>
                      <c:pt idx="1">
                        <c:v>6.6187363834422657</c:v>
                      </c:pt>
                      <c:pt idx="2">
                        <c:v>8.1716417910447756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</c:v>
                      </c:pt>
                      <c:pt idx="9">
                        <c:v>1.5</c:v>
                      </c:pt>
                      <c:pt idx="10">
                        <c:v>0</c:v>
                      </c:pt>
                      <c:pt idx="11">
                        <c:v>4.5714285714285712</c:v>
                      </c:pt>
                      <c:pt idx="12">
                        <c:v>7.8175965665236049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56E-4B3F-9AD8-04D017050A6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6E-4B3F-9AD8-04D017050A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6E-4B3F-9AD8-04D017050A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6E-4B3F-9AD8-04D017050A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6E-4B3F-9AD8-04D017050A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6E-4B3F-9AD8-04D017050A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6E-4B3F-9AD8-04D017050A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6E-4B3F-9AD8-04D017050A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6E-4B3F-9AD8-04D017050A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6E-4B3F-9AD8-04D017050A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6E-4B3F-9AD8-04D017050A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6E-4B3F-9AD8-04D017050A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6E-4B3F-9AD8-04D017050A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6E-4B3F-9AD8-04D017050A62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-0.97281838980281066</c:v>
                </c:pt>
                <c:pt idx="1">
                  <c:v>-0.13414069221097247</c:v>
                </c:pt>
                <c:pt idx="2">
                  <c:v>-0.86383866738074566</c:v>
                </c:pt>
                <c:pt idx="3">
                  <c:v>-3.5222661396574431</c:v>
                </c:pt>
                <c:pt idx="12">
                  <c:v>-0.79225601940858681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56E-4B3F-9AD8-04D017050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43-437F-ADDF-62C77FE20649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43-437F-ADDF-62C77FE20649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43-437F-ADDF-62C77FE2064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5">
                  <c:v>6.334820749454896</c:v>
                </c:pt>
                <c:pt idx="6">
                  <c:v>6.7274272669872266</c:v>
                </c:pt>
                <c:pt idx="7">
                  <c:v>6.823486671813269</c:v>
                </c:pt>
                <c:pt idx="8">
                  <c:v>6.0692266353998727</c:v>
                </c:pt>
                <c:pt idx="9">
                  <c:v>5.9437582500471429</c:v>
                </c:pt>
                <c:pt idx="10">
                  <c:v>6.0049824791940427</c:v>
                </c:pt>
                <c:pt idx="11">
                  <c:v>5.3419055419055423</c:v>
                </c:pt>
                <c:pt idx="12">
                  <c:v>6.0770157142498729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43-437F-ADDF-62C77FE20649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43-437F-ADDF-62C77FE206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43-437F-ADDF-62C77FE2064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5.639520078354554</c:v>
                </c:pt>
                <c:pt idx="1">
                  <c:v>5.9382620774810926</c:v>
                </c:pt>
                <c:pt idx="2">
                  <c:v>5.4982687149475735</c:v>
                </c:pt>
                <c:pt idx="3">
                  <c:v>5.218935628561038</c:v>
                </c:pt>
                <c:pt idx="12">
                  <c:v>5.5514222937644666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43-437F-ADDF-62C77FE20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443-437F-ADDF-62C77FE2064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7.1146653880402768</c:v>
                      </c:pt>
                      <c:pt idx="1">
                        <c:v>6.3956718346253227</c:v>
                      </c:pt>
                      <c:pt idx="2">
                        <c:v>7.718549747048904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4.2597067155474084</c:v>
                      </c:pt>
                      <c:pt idx="8">
                        <c:v>4.2954739538855682</c:v>
                      </c:pt>
                      <c:pt idx="9">
                        <c:v>4.5568584070796456</c:v>
                      </c:pt>
                      <c:pt idx="10">
                        <c:v>4.0001802776275461</c:v>
                      </c:pt>
                      <c:pt idx="11">
                        <c:v>6.6437311298267918</c:v>
                      </c:pt>
                      <c:pt idx="12">
                        <c:v>5.7058231246853497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443-437F-ADDF-62C77FE2064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43-437F-ADDF-62C77FE206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43-437F-ADDF-62C77FE206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43-437F-ADDF-62C77FE206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43-437F-ADDF-62C77FE206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43-437F-ADDF-62C77FE206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43-437F-ADDF-62C77FE206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43-437F-ADDF-62C77FE206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43-437F-ADDF-62C77FE206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43-437F-ADDF-62C77FE206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43-437F-ADDF-62C77FE206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43-437F-ADDF-62C77FE206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43-437F-ADDF-62C77FE206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43-437F-ADDF-62C77FE20649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-1.0352535459779277</c:v>
                </c:pt>
                <c:pt idx="1">
                  <c:v>-0.36295146070639372</c:v>
                </c:pt>
                <c:pt idx="2">
                  <c:v>-0.28580717706677383</c:v>
                </c:pt>
                <c:pt idx="3">
                  <c:v>-0.30564892666867838</c:v>
                </c:pt>
                <c:pt idx="12">
                  <c:v>-0.48415813309654343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443-437F-ADDF-62C77FE20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91-4E02-8CF2-23AA9B00D9FE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6.0238626226583412</c:v>
                </c:pt>
                <c:pt idx="1">
                  <c:v>4.9336159708060539</c:v>
                </c:pt>
                <c:pt idx="2">
                  <c:v>4.8127295623884985</c:v>
                </c:pt>
                <c:pt idx="3">
                  <c:v>4.4890545144804088</c:v>
                </c:pt>
                <c:pt idx="4">
                  <c:v>5.2810428634555899</c:v>
                </c:pt>
                <c:pt idx="5">
                  <c:v>5.8215218981917003</c:v>
                </c:pt>
                <c:pt idx="6">
                  <c:v>5.6965660315553857</c:v>
                </c:pt>
                <c:pt idx="7">
                  <c:v>6.5072472204435652</c:v>
                </c:pt>
                <c:pt idx="8">
                  <c:v>6.6351191587331222</c:v>
                </c:pt>
                <c:pt idx="9">
                  <c:v>5.4527674805061999</c:v>
                </c:pt>
                <c:pt idx="10">
                  <c:v>6.1019571865443423</c:v>
                </c:pt>
                <c:pt idx="11">
                  <c:v>5.6212527836464341</c:v>
                </c:pt>
                <c:pt idx="12">
                  <c:v>5.5536756945293781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91-4E02-8CF2-23AA9B00D9FE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91-4E02-8CF2-23AA9B00D9F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6.1842416283650685</c:v>
                </c:pt>
                <c:pt idx="1">
                  <c:v>5.8989412286819247</c:v>
                </c:pt>
                <c:pt idx="2">
                  <c:v>5.4454535740997967</c:v>
                </c:pt>
                <c:pt idx="3">
                  <c:v>5.112426702751466</c:v>
                </c:pt>
                <c:pt idx="4">
                  <c:v>5.0907242296261535</c:v>
                </c:pt>
                <c:pt idx="5">
                  <c:v>6.2273977412370529</c:v>
                </c:pt>
                <c:pt idx="6">
                  <c:v>6.5492197923313418</c:v>
                </c:pt>
                <c:pt idx="7">
                  <c:v>6.6671532057519736</c:v>
                </c:pt>
                <c:pt idx="8">
                  <c:v>5.7966025676963611</c:v>
                </c:pt>
                <c:pt idx="9">
                  <c:v>5.5749506903353057</c:v>
                </c:pt>
                <c:pt idx="10">
                  <c:v>5.4887734273520135</c:v>
                </c:pt>
                <c:pt idx="11">
                  <c:v>4.7967866323907451</c:v>
                </c:pt>
                <c:pt idx="12">
                  <c:v>5.7345256129449336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91-4E02-8CF2-23AA9B00D9FE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91-4E02-8CF2-23AA9B00D9F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91-4E02-8CF2-23AA9B00D9F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5.1601407831060273</c:v>
                </c:pt>
                <c:pt idx="1">
                  <c:v>5.5573296309151914</c:v>
                </c:pt>
                <c:pt idx="2">
                  <c:v>5.0908082320963004</c:v>
                </c:pt>
                <c:pt idx="3">
                  <c:v>4.8100953710165157</c:v>
                </c:pt>
                <c:pt idx="12">
                  <c:v>5.1346943673991889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91-4E02-8CF2-23AA9B00D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C91-4E02-8CF2-23AA9B00D9F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6.4985997414907368</c:v>
                      </c:pt>
                      <c:pt idx="1">
                        <c:v>6.0998446400828588</c:v>
                      </c:pt>
                      <c:pt idx="2">
                        <c:v>7.0561279826464212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4.2667297436779634</c:v>
                      </c:pt>
                      <c:pt idx="8">
                        <c:v>4.2934244235695989</c:v>
                      </c:pt>
                      <c:pt idx="9">
                        <c:v>4.5568584070796456</c:v>
                      </c:pt>
                      <c:pt idx="10">
                        <c:v>3.9893521025085725</c:v>
                      </c:pt>
                      <c:pt idx="11">
                        <c:v>6.6447242588460309</c:v>
                      </c:pt>
                      <c:pt idx="12">
                        <c:v>5.3003511866328603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C91-4E02-8CF2-23AA9B00D9F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91-4E02-8CF2-23AA9B00D9F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91-4E02-8CF2-23AA9B00D9F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91-4E02-8CF2-23AA9B00D9F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91-4E02-8CF2-23AA9B00D9F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91-4E02-8CF2-23AA9B00D9F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91-4E02-8CF2-23AA9B00D9F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91-4E02-8CF2-23AA9B00D9F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91-4E02-8CF2-23AA9B00D9F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91-4E02-8CF2-23AA9B00D9F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91-4E02-8CF2-23AA9B00D9F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91-4E02-8CF2-23AA9B00D9F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91-4E02-8CF2-23AA9B00D9F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91-4E02-8CF2-23AA9B00D9FE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-1.0241008452590412</c:v>
                </c:pt>
                <c:pt idx="1">
                  <c:v>-0.34161159776673333</c:v>
                </c:pt>
                <c:pt idx="2">
                  <c:v>-0.35464534200349629</c:v>
                </c:pt>
                <c:pt idx="3">
                  <c:v>-0.3023313317349503</c:v>
                </c:pt>
                <c:pt idx="12">
                  <c:v>-0.49603335544647553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91-4E02-8CF2-23AA9B00D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7A-40A3-8365-E99710343222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7A-40A3-8365-E99710343222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7A-40A3-8365-E9971034322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7A-40A3-8365-E99710343222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7A-40A3-8365-E997103432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47A-40A3-8365-E9971034322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7A-40A3-8365-E99710343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47A-40A3-8365-E9971034322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6.4985997414907368</c:v>
                      </c:pt>
                      <c:pt idx="1">
                        <c:v>6.0998446400828588</c:v>
                      </c:pt>
                      <c:pt idx="2">
                        <c:v>7.0561279826464212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47A-40A3-8365-E9971034322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7A-40A3-8365-E997103432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7A-40A3-8365-E997103432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7A-40A3-8365-E997103432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7A-40A3-8365-E997103432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7A-40A3-8365-E997103432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7A-40A3-8365-E997103432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7A-40A3-8365-E997103432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7A-40A3-8365-E997103432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7A-40A3-8365-E997103432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7A-40A3-8365-E997103432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7A-40A3-8365-E997103432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7A-40A3-8365-E997103432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7A-40A3-8365-E99710343222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47A-40A3-8365-E99710343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2E-4B46-994E-CD28FFB66DDE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2E-4B46-994E-CD28FFB66DDE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2E-4B46-994E-CD28FFB66DD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2E-4B46-994E-CD28FFB66DDE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2E-4B46-994E-CD28FFB66D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2E-4B46-994E-CD28FFB66DD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2E-4B46-994E-CD28FFB66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22E-4B46-994E-CD28FFB66DD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22E-4B46-994E-CD28FFB66DD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2E-4B46-994E-CD28FFB66D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2E-4B46-994E-CD28FFB66D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2E-4B46-994E-CD28FFB66D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2E-4B46-994E-CD28FFB66D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2E-4B46-994E-CD28FFB66D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2E-4B46-994E-CD28FFB66D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2E-4B46-994E-CD28FFB66D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2E-4B46-994E-CD28FFB66D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2E-4B46-994E-CD28FFB66D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2E-4B46-994E-CD28FFB66D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2E-4B46-994E-CD28FFB66D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2E-4B46-994E-CD28FFB66D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2E-4B46-994E-CD28FFB66DDE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2E-4B46-994E-CD28FFB66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68-4033-A642-8039E6435059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8.1773602199816686</c:v>
                </c:pt>
                <c:pt idx="1">
                  <c:v>8.5766773162939298</c:v>
                </c:pt>
                <c:pt idx="2">
                  <c:v>6.8096395301741595</c:v>
                </c:pt>
                <c:pt idx="3">
                  <c:v>6.0014224751066854</c:v>
                </c:pt>
                <c:pt idx="4">
                  <c:v>6.0594594594594593</c:v>
                </c:pt>
                <c:pt idx="5">
                  <c:v>5.6800539993250085</c:v>
                </c:pt>
                <c:pt idx="6">
                  <c:v>6.3039930049548234</c:v>
                </c:pt>
                <c:pt idx="7">
                  <c:v>7.5210163111668757</c:v>
                </c:pt>
                <c:pt idx="8">
                  <c:v>6.6633237822349569</c:v>
                </c:pt>
                <c:pt idx="9">
                  <c:v>7.0198019801980198</c:v>
                </c:pt>
                <c:pt idx="10">
                  <c:v>8.2249518304431604</c:v>
                </c:pt>
                <c:pt idx="11">
                  <c:v>7.5358156028368795</c:v>
                </c:pt>
                <c:pt idx="12">
                  <c:v>6.9479687058158168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68-4033-A642-8039E6435059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68-4033-A642-8039E643505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10.413913913913914</c:v>
                </c:pt>
                <c:pt idx="1">
                  <c:v>9.1971702418986769</c:v>
                </c:pt>
                <c:pt idx="2">
                  <c:v>8.3502024291497978</c:v>
                </c:pt>
                <c:pt idx="3">
                  <c:v>8.2081497797356828</c:v>
                </c:pt>
                <c:pt idx="4">
                  <c:v>8.0295741324921135</c:v>
                </c:pt>
                <c:pt idx="5">
                  <c:v>7.0322948328267474</c:v>
                </c:pt>
                <c:pt idx="6">
                  <c:v>7.6444776119402986</c:v>
                </c:pt>
                <c:pt idx="7">
                  <c:v>7.6443372126028954</c:v>
                </c:pt>
                <c:pt idx="8">
                  <c:v>7.9167933130699089</c:v>
                </c:pt>
                <c:pt idx="9">
                  <c:v>8.2179054054054053</c:v>
                </c:pt>
                <c:pt idx="10">
                  <c:v>9.9847401049117792</c:v>
                </c:pt>
                <c:pt idx="11">
                  <c:v>8.4206896551724135</c:v>
                </c:pt>
                <c:pt idx="12">
                  <c:v>8.3046629848123512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68-4033-A642-8039E6435059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68-4033-A642-8039E643505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D68-4033-A642-8039E643505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9.5380143112701248</c:v>
                </c:pt>
                <c:pt idx="1">
                  <c:v>8.9995350999535102</c:v>
                </c:pt>
                <c:pt idx="2">
                  <c:v>8.4624697336561745</c:v>
                </c:pt>
                <c:pt idx="3">
                  <c:v>7.9212792127921281</c:v>
                </c:pt>
                <c:pt idx="12">
                  <c:v>8.6404072353464461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68-4033-A642-8039E6435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D68-4033-A642-8039E643505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8.190780809031045</c:v>
                      </c:pt>
                      <c:pt idx="1">
                        <c:v>6.8860085836909875</c:v>
                      </c:pt>
                      <c:pt idx="2">
                        <c:v>8.8082069580731481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4.042553191489362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14</c:v>
                      </c:pt>
                      <c:pt idx="11">
                        <c:v>6.3157894736842106</c:v>
                      </c:pt>
                      <c:pt idx="12">
                        <c:v>7.5491122565864837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D68-4033-A642-8039E643505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68-4033-A642-8039E643505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68-4033-A642-8039E643505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68-4033-A642-8039E643505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68-4033-A642-8039E643505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68-4033-A642-8039E643505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68-4033-A642-8039E643505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68-4033-A642-8039E643505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68-4033-A642-8039E643505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68-4033-A642-8039E643505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68-4033-A642-8039E643505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68-4033-A642-8039E643505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68-4033-A642-8039E643505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68-4033-A642-8039E6435059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-0.87589960264378952</c:v>
                </c:pt>
                <c:pt idx="1">
                  <c:v>-0.19763514194516674</c:v>
                </c:pt>
                <c:pt idx="2">
                  <c:v>0.11226730450637668</c:v>
                </c:pt>
                <c:pt idx="3">
                  <c:v>-0.28687056694355473</c:v>
                </c:pt>
                <c:pt idx="12">
                  <c:v>-0.30577202501804379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D68-4033-A642-8039E6435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4C-4479-BBB4-1CA7875D458D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7408</c:v>
                </c:pt>
                <c:pt idx="1">
                  <c:v>11400</c:v>
                </c:pt>
                <c:pt idx="2">
                  <c:v>11193</c:v>
                </c:pt>
                <c:pt idx="3">
                  <c:v>12880</c:v>
                </c:pt>
                <c:pt idx="4">
                  <c:v>11897</c:v>
                </c:pt>
                <c:pt idx="5">
                  <c:v>11071</c:v>
                </c:pt>
                <c:pt idx="6">
                  <c:v>9714</c:v>
                </c:pt>
                <c:pt idx="7">
                  <c:v>9184</c:v>
                </c:pt>
                <c:pt idx="8">
                  <c:v>9672</c:v>
                </c:pt>
                <c:pt idx="9">
                  <c:v>14584</c:v>
                </c:pt>
                <c:pt idx="10">
                  <c:v>9172</c:v>
                </c:pt>
                <c:pt idx="11">
                  <c:v>9933</c:v>
                </c:pt>
                <c:pt idx="12">
                  <c:v>128108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4C-4479-BBB4-1CA7875D458D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4C-4479-BBB4-1CA7875D458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8300</c:v>
                </c:pt>
                <c:pt idx="1">
                  <c:v>8996</c:v>
                </c:pt>
                <c:pt idx="2">
                  <c:v>10352</c:v>
                </c:pt>
                <c:pt idx="3">
                  <c:v>10335</c:v>
                </c:pt>
                <c:pt idx="4">
                  <c:v>10229</c:v>
                </c:pt>
                <c:pt idx="5">
                  <c:v>9672</c:v>
                </c:pt>
                <c:pt idx="6">
                  <c:v>9908</c:v>
                </c:pt>
                <c:pt idx="7">
                  <c:v>9915</c:v>
                </c:pt>
                <c:pt idx="8">
                  <c:v>9883</c:v>
                </c:pt>
                <c:pt idx="9">
                  <c:v>10648</c:v>
                </c:pt>
                <c:pt idx="10">
                  <c:v>9348</c:v>
                </c:pt>
                <c:pt idx="11">
                  <c:v>9148</c:v>
                </c:pt>
                <c:pt idx="12">
                  <c:v>116734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4C-4479-BBB4-1CA7875D458D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4C-4479-BBB4-1CA7875D45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24C-4479-BBB4-1CA7875D458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9799</c:v>
                </c:pt>
                <c:pt idx="1">
                  <c:v>9024</c:v>
                </c:pt>
                <c:pt idx="2">
                  <c:v>9405</c:v>
                </c:pt>
                <c:pt idx="3">
                  <c:v>11340</c:v>
                </c:pt>
                <c:pt idx="12">
                  <c:v>39568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4C-4479-BBB4-1CA7875D4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24C-4479-BBB4-1CA7875D458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6069</c:v>
                      </c:pt>
                      <c:pt idx="1">
                        <c:v>7131</c:v>
                      </c:pt>
                      <c:pt idx="2">
                        <c:v>2539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1065</c:v>
                      </c:pt>
                      <c:pt idx="8">
                        <c:v>827</c:v>
                      </c:pt>
                      <c:pt idx="9">
                        <c:v>1391</c:v>
                      </c:pt>
                      <c:pt idx="10">
                        <c:v>3284</c:v>
                      </c:pt>
                      <c:pt idx="11">
                        <c:v>3228</c:v>
                      </c:pt>
                      <c:pt idx="12">
                        <c:v>26382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24C-4479-BBB4-1CA7875D45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4C-4479-BBB4-1CA7875D45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4C-4479-BBB4-1CA7875D45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4C-4479-BBB4-1CA7875D45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4C-4479-BBB4-1CA7875D45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4C-4479-BBB4-1CA7875D45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4C-4479-BBB4-1CA7875D45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4C-4479-BBB4-1CA7875D45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4C-4479-BBB4-1CA7875D45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4C-4479-BBB4-1CA7875D45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4C-4479-BBB4-1CA7875D45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4C-4479-BBB4-1CA7875D45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4C-4479-BBB4-1CA7875D45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4C-4479-BBB4-1CA7875D458D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0.18060240963855412</c:v>
                </c:pt>
                <c:pt idx="1">
                  <c:v>3.1124944419742562E-3</c:v>
                </c:pt>
                <c:pt idx="2">
                  <c:v>-9.1479907264296778E-2</c:v>
                </c:pt>
                <c:pt idx="3">
                  <c:v>9.7242380261248096E-2</c:v>
                </c:pt>
                <c:pt idx="12">
                  <c:v>4.1729194639707146E-2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24C-4479-BBB4-1CA7875D4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4F-421D-8AFA-25063EC33DF1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0.66569999999999996</c:v>
                </c:pt>
                <c:pt idx="1">
                  <c:v>0.80540000000000012</c:v>
                </c:pt>
                <c:pt idx="2">
                  <c:v>0.73080000000000001</c:v>
                </c:pt>
                <c:pt idx="3">
                  <c:v>0.8508</c:v>
                </c:pt>
                <c:pt idx="4">
                  <c:v>0.74939999999999996</c:v>
                </c:pt>
                <c:pt idx="5">
                  <c:v>0.89209999999999989</c:v>
                </c:pt>
                <c:pt idx="6">
                  <c:v>0.84819999999999995</c:v>
                </c:pt>
                <c:pt idx="7">
                  <c:v>0.91409999999999991</c:v>
                </c:pt>
                <c:pt idx="8">
                  <c:v>0.87129999999999996</c:v>
                </c:pt>
                <c:pt idx="9">
                  <c:v>0.99150000000000005</c:v>
                </c:pt>
                <c:pt idx="10">
                  <c:v>0.81189999999999996</c:v>
                </c:pt>
                <c:pt idx="11">
                  <c:v>0.80489999999999995</c:v>
                </c:pt>
                <c:pt idx="12">
                  <c:v>0.82779844332469787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4F-421D-8AFA-25063EC33DF1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4F-421D-8AFA-25063EC33DF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0.77329999999999999</c:v>
                </c:pt>
                <c:pt idx="1">
                  <c:v>0.81370000000000009</c:v>
                </c:pt>
                <c:pt idx="2">
                  <c:v>0.82409999999999994</c:v>
                </c:pt>
                <c:pt idx="3">
                  <c:v>0.7854000000000001</c:v>
                </c:pt>
                <c:pt idx="4">
                  <c:v>0.79349999999999998</c:v>
                </c:pt>
                <c:pt idx="5">
                  <c:v>0.86809999999999998</c:v>
                </c:pt>
                <c:pt idx="6">
                  <c:v>0.93140000000000001</c:v>
                </c:pt>
                <c:pt idx="7">
                  <c:v>1.0104</c:v>
                </c:pt>
                <c:pt idx="8">
                  <c:v>0.86329999999999996</c:v>
                </c:pt>
                <c:pt idx="9">
                  <c:v>0.8478</c:v>
                </c:pt>
                <c:pt idx="10">
                  <c:v>0.76209999999999989</c:v>
                </c:pt>
                <c:pt idx="11">
                  <c:v>0.65790000000000004</c:v>
                </c:pt>
                <c:pt idx="12">
                  <c:v>0.82775664662909765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4F-421D-8AFA-25063EC33DF1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4F-421D-8AFA-25063EC33D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4F-421D-8AFA-25063EC33DF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0.76390000000000002</c:v>
                </c:pt>
                <c:pt idx="1">
                  <c:v>0.84770000000000001</c:v>
                </c:pt>
                <c:pt idx="2">
                  <c:v>0.74790000000000001</c:v>
                </c:pt>
                <c:pt idx="3">
                  <c:v>0.88529999999999998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4F-421D-8AFA-25063EC33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54F-421D-8AFA-25063EC33DF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0.74590000000000001</c:v>
                      </c:pt>
                      <c:pt idx="1">
                        <c:v>0.76</c:v>
                      </c:pt>
                      <c:pt idx="2">
                        <c:v>0.32850000000000001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0.70719999999999994</c:v>
                      </c:pt>
                      <c:pt idx="8">
                        <c:v>0.81629999999999991</c:v>
                      </c:pt>
                      <c:pt idx="9">
                        <c:v>0.32350000000000001</c:v>
                      </c:pt>
                      <c:pt idx="10">
                        <c:v>0.36009999999999998</c:v>
                      </c:pt>
                      <c:pt idx="11">
                        <c:v>0.65659999999999996</c:v>
                      </c:pt>
                      <c:pt idx="12">
                        <c:v>0.60407891607923314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54F-421D-8AFA-25063EC33DF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4F-421D-8AFA-25063EC33D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4F-421D-8AFA-25063EC33D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4F-421D-8AFA-25063EC33D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4F-421D-8AFA-25063EC33D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4F-421D-8AFA-25063EC33D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4F-421D-8AFA-25063EC33D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4F-421D-8AFA-25063EC33D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4F-421D-8AFA-25063EC33D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4F-421D-8AFA-25063EC33D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4F-421D-8AFA-25063EC33D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4F-421D-8AFA-25063EC33D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4F-421D-8AFA-25063EC33D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4F-421D-8AFA-25063EC33DF1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-1.2155696366222601E-2</c:v>
                </c:pt>
                <c:pt idx="1">
                  <c:v>4.1784441440334108E-2</c:v>
                </c:pt>
                <c:pt idx="2">
                  <c:v>-9.2464506734619478E-2</c:v>
                </c:pt>
                <c:pt idx="3">
                  <c:v>0.12719633307868583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54F-421D-8AFA-25063EC33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CC-4E20-ACE4-8858F2459F6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CC-4E20-ACE4-8858F2459F60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CC-4E20-ACE4-8858F2459F6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CC-4E20-ACE4-8858F2459F60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CC-4E20-ACE4-8858F2459F6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0.78</c:v>
                </c:pt>
                <c:pt idx="1">
                  <c:v>0.78390000000000004</c:v>
                </c:pt>
                <c:pt idx="2">
                  <c:v>0.76700000000000002</c:v>
                </c:pt>
                <c:pt idx="3">
                  <c:v>0.97349999999999992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CC-4E20-ACE4-8858F2459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CC-4E20-ACE4-8858F2459F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CC-4E20-ACE4-8858F2459F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CC-4E20-ACE4-8858F2459F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CC-4E20-ACE4-8858F2459F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CC-4E20-ACE4-8858F2459F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CC-4E20-ACE4-8858F2459F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CC-4E20-ACE4-8858F2459F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CC-4E20-ACE4-8858F2459F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CC-4E20-ACE4-8858F2459F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CC-4E20-ACE4-8858F2459F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CC-4E20-ACE4-8858F2459F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CC-4E20-ACE4-8858F2459F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CC-4E20-ACE4-8858F2459F60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CCC-4E20-ACE4-8858F2459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47-4B7A-86A7-FDFD5500171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47-4B7A-86A7-FDFD5500171E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47-4B7A-86A7-FDFD5500171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47-4B7A-86A7-FDFD5500171E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47-4B7A-86A7-FDFD5500171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47-4B7A-86A7-FDFD55001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47-4B7A-86A7-FDFD550017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47-4B7A-86A7-FDFD550017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47-4B7A-86A7-FDFD550017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47-4B7A-86A7-FDFD550017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47-4B7A-86A7-FDFD550017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47-4B7A-86A7-FDFD550017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47-4B7A-86A7-FDFD550017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47-4B7A-86A7-FDFD550017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47-4B7A-86A7-FDFD550017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47-4B7A-86A7-FDFD550017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47-4B7A-86A7-FDFD550017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47-4B7A-86A7-FDFD550017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47-4B7A-86A7-FDFD5500171E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47-4B7A-86A7-FDFD55001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7E-46FC-AEA7-2813715E985B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0.66769999999999996</c:v>
                </c:pt>
                <c:pt idx="1">
                  <c:v>0.8387</c:v>
                </c:pt>
                <c:pt idx="2">
                  <c:v>0.75569999999999993</c:v>
                </c:pt>
                <c:pt idx="3">
                  <c:v>0.89739999999999998</c:v>
                </c:pt>
                <c:pt idx="4">
                  <c:v>0.78780000000000006</c:v>
                </c:pt>
                <c:pt idx="5">
                  <c:v>0.94840000000000002</c:v>
                </c:pt>
                <c:pt idx="6">
                  <c:v>0.85980000000000001</c:v>
                </c:pt>
                <c:pt idx="7">
                  <c:v>0.92110000000000003</c:v>
                </c:pt>
                <c:pt idx="8">
                  <c:v>0.90790000000000004</c:v>
                </c:pt>
                <c:pt idx="9">
                  <c:v>1.0544</c:v>
                </c:pt>
                <c:pt idx="10">
                  <c:v>0.84939999999999993</c:v>
                </c:pt>
                <c:pt idx="11">
                  <c:v>0.81110000000000004</c:v>
                </c:pt>
                <c:pt idx="12">
                  <c:v>0.85798212005108554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7E-46FC-AEA7-2813715E985B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7E-46FC-AEA7-2813715E985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0.77610000000000001</c:v>
                </c:pt>
                <c:pt idx="1">
                  <c:v>0.8488</c:v>
                </c:pt>
                <c:pt idx="2">
                  <c:v>0.83979999999999999</c:v>
                </c:pt>
                <c:pt idx="3">
                  <c:v>0.77200000000000002</c:v>
                </c:pt>
                <c:pt idx="4">
                  <c:v>0.80449999999999999</c:v>
                </c:pt>
                <c:pt idx="5">
                  <c:v>0.90610000000000002</c:v>
                </c:pt>
                <c:pt idx="6">
                  <c:v>0.93030000000000002</c:v>
                </c:pt>
                <c:pt idx="7">
                  <c:v>1.0162</c:v>
                </c:pt>
                <c:pt idx="8">
                  <c:v>0.88029999999999997</c:v>
                </c:pt>
                <c:pt idx="9">
                  <c:v>0.83840000000000003</c:v>
                </c:pt>
                <c:pt idx="10">
                  <c:v>0.75549999999999995</c:v>
                </c:pt>
                <c:pt idx="11">
                  <c:v>0.61499999999999999</c:v>
                </c:pt>
                <c:pt idx="12">
                  <c:v>0.82954099756436295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7E-46FC-AEA7-2813715E985B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7E-46FC-AEA7-2813715E98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7E-46FC-AEA7-2813715E985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0.76029999999999998</c:v>
                </c:pt>
                <c:pt idx="1">
                  <c:v>0.86180000000000012</c:v>
                </c:pt>
                <c:pt idx="2">
                  <c:v>0.74360000000000004</c:v>
                </c:pt>
                <c:pt idx="3">
                  <c:v>0.86569999999999991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7E-46FC-AEA7-2813715E9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B7E-46FC-AEA7-2813715E985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0.78949999999999998</c:v>
                      </c:pt>
                      <c:pt idx="1">
                        <c:v>0.82389999999999997</c:v>
                      </c:pt>
                      <c:pt idx="2">
                        <c:v>0.34029999999999999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0.79610000000000003</c:v>
                      </c:pt>
                      <c:pt idx="8">
                        <c:v>0.83379999999999999</c:v>
                      </c:pt>
                      <c:pt idx="9">
                        <c:v>0.3306</c:v>
                      </c:pt>
                      <c:pt idx="10">
                        <c:v>0.36659999999999998</c:v>
                      </c:pt>
                      <c:pt idx="11">
                        <c:v>0.66909999999999992</c:v>
                      </c:pt>
                      <c:pt idx="12">
                        <c:v>0.58930000000000005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B7E-46FC-AEA7-2813715E985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7E-46FC-AEA7-2813715E98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7E-46FC-AEA7-2813715E98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7E-46FC-AEA7-2813715E98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7E-46FC-AEA7-2813715E98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7E-46FC-AEA7-2813715E98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7E-46FC-AEA7-2813715E98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7E-46FC-AEA7-2813715E98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7E-46FC-AEA7-2813715E98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7E-46FC-AEA7-2813715E98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7E-46FC-AEA7-2813715E98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7E-46FC-AEA7-2813715E98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7E-46FC-AEA7-2813715E98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7E-46FC-AEA7-2813715E985B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-2.0358201262723918E-2</c:v>
                </c:pt>
                <c:pt idx="1">
                  <c:v>1.5315739868049238E-2</c:v>
                </c:pt>
                <c:pt idx="2">
                  <c:v>-0.11455108359133126</c:v>
                </c:pt>
                <c:pt idx="3">
                  <c:v>0.1213730569948186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7E-46FC-AEA7-2813715E9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58-4990-9BDF-E53D2EBD099C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0.65709999999999991</c:v>
                </c:pt>
                <c:pt idx="1">
                  <c:v>0.65670000000000006</c:v>
                </c:pt>
                <c:pt idx="2">
                  <c:v>0.61909999999999998</c:v>
                </c:pt>
                <c:pt idx="3">
                  <c:v>0.64219999999999999</c:v>
                </c:pt>
                <c:pt idx="4">
                  <c:v>0.57789999999999997</c:v>
                </c:pt>
                <c:pt idx="5">
                  <c:v>0.64040000000000008</c:v>
                </c:pt>
                <c:pt idx="6">
                  <c:v>0.7965000000000001</c:v>
                </c:pt>
                <c:pt idx="7">
                  <c:v>0.88290000000000002</c:v>
                </c:pt>
                <c:pt idx="8">
                  <c:v>0.70790000000000008</c:v>
                </c:pt>
                <c:pt idx="9">
                  <c:v>0.70120000000000005</c:v>
                </c:pt>
                <c:pt idx="10">
                  <c:v>0.64529999999999998</c:v>
                </c:pt>
                <c:pt idx="11">
                  <c:v>0.7772</c:v>
                </c:pt>
                <c:pt idx="12">
                  <c:v>0.69203333333333339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58-4990-9BDF-E53D2EBD099C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58-4990-9BDF-E53D2EBD099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0.7609999999999999</c:v>
                </c:pt>
                <c:pt idx="1">
                  <c:v>0.81599999999999995</c:v>
                </c:pt>
                <c:pt idx="2">
                  <c:v>0.75430000000000008</c:v>
                </c:pt>
                <c:pt idx="3">
                  <c:v>0.84499999999999997</c:v>
                </c:pt>
                <c:pt idx="4">
                  <c:v>0.74480000000000002</c:v>
                </c:pt>
                <c:pt idx="5">
                  <c:v>0.69950000000000001</c:v>
                </c:pt>
                <c:pt idx="6">
                  <c:v>0.93659999999999999</c:v>
                </c:pt>
                <c:pt idx="7">
                  <c:v>0.98499999999999999</c:v>
                </c:pt>
                <c:pt idx="8">
                  <c:v>0.78749999999999998</c:v>
                </c:pt>
                <c:pt idx="9">
                  <c:v>0.88969999999999994</c:v>
                </c:pt>
                <c:pt idx="10">
                  <c:v>0.7913</c:v>
                </c:pt>
                <c:pt idx="11">
                  <c:v>0.84849999999999992</c:v>
                </c:pt>
                <c:pt idx="12">
                  <c:v>0.8216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58-4990-9BDF-E53D2EBD099C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58-4990-9BDF-E53D2EBD09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758-4990-9BDF-E53D2EBD099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58-4990-9BDF-E53D2EBD0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758-4990-9BDF-E53D2EBD099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0.69279999999999997</c:v>
                      </c:pt>
                      <c:pt idx="1">
                        <c:v>0.6823999999999999</c:v>
                      </c:pt>
                      <c:pt idx="2">
                        <c:v>0.31430000000000002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0.15229999999999999</c:v>
                      </c:pt>
                      <c:pt idx="8">
                        <c:v>1.8200000000000001E-2</c:v>
                      </c:pt>
                      <c:pt idx="9">
                        <c:v>0</c:v>
                      </c:pt>
                      <c:pt idx="10">
                        <c:v>6.3600000000000004E-2</c:v>
                      </c:pt>
                      <c:pt idx="11">
                        <c:v>8.8000000000000009E-2</c:v>
                      </c:pt>
                      <c:pt idx="12">
                        <c:v>0.16763333333333333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758-4990-9BDF-E53D2EBD09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58-4990-9BDF-E53D2EBD09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58-4990-9BDF-E53D2EBD09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58-4990-9BDF-E53D2EBD09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58-4990-9BDF-E53D2EBD09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58-4990-9BDF-E53D2EBD09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58-4990-9BDF-E53D2EBD09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58-4990-9BDF-E53D2EBD09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58-4990-9BDF-E53D2EBD09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58-4990-9BDF-E53D2EBD09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58-4990-9BDF-E53D2EBD09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58-4990-9BDF-E53D2EBD09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58-4990-9BDF-E53D2EBD09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58-4990-9BDF-E53D2EBD099C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758-4990-9BDF-E53D2EBD0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8394</c:v>
                </c:pt>
                <c:pt idx="1">
                  <c:v>951</c:v>
                </c:pt>
                <c:pt idx="2">
                  <c:v>2238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00-4B3A-93A7-C743FF0EA971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9343</c:v>
                </c:pt>
                <c:pt idx="1">
                  <c:v>3429</c:v>
                </c:pt>
                <c:pt idx="2">
                  <c:v>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00-4B3A-93A7-C743FF0EA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C00-4B3A-93A7-C743FF0EA97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C00-4B3A-93A7-C743FF0EA97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C00-4B3A-93A7-C743FF0EA97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00-4B3A-93A7-C743FF0EA971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00-4B3A-93A7-C743FF0EA971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00-4B3A-93A7-C743FF0EA971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00-4B3A-93A7-C743FF0EA971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00-4B3A-93A7-C743FF0EA97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00-4B3A-93A7-C743FF0EA971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0.69125480911512283</c:v>
                </c:pt>
                <c:pt idx="1">
                  <c:v>0.25369931932524414</c:v>
                </c:pt>
                <c:pt idx="2">
                  <c:v>5.5045871559633031E-2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C00-4B3A-93A7-C743FF0EA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00-4B3A-93A7-C743FF0EA97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00-4B3A-93A7-C743FF0EA97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00-4B3A-93A7-C743FF0EA97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00-4B3A-93A7-C743FF0EA97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00-4B3A-93A7-C743FF0EA97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00-4B3A-93A7-C743FF0EA971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00-4B3A-93A7-C743FF0EA971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00-4B3A-93A7-C743FF0EA971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00-4B3A-93A7-C743FF0EA971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00-4B3A-93A7-C743FF0EA971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00-4B3A-93A7-C743FF0EA97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00-4B3A-93A7-C743FF0EA97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0.113056945437217</c:v>
                </c:pt>
                <c:pt idx="1">
                  <c:v>2.6056782334384856</c:v>
                </c:pt>
                <c:pt idx="2">
                  <c:v>-0.66756032171581769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00-4B3A-93A7-C743FF0EA9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60-4984-BE04-85BF6CA467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360-4984-BE04-85BF6CA4674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360-4984-BE04-85BF6CA4674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360-4984-BE04-85BF6CA4674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360-4984-BE04-85BF6CA46741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60-4984-BE04-85BF6CA46741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60-4984-BE04-85BF6CA46741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60-4984-BE04-85BF6CA4674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60-4984-BE04-85BF6CA4674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60-4984-BE04-85BF6CA46741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60-4984-BE04-85BF6CA467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9343</c:v>
                </c:pt>
                <c:pt idx="1">
                  <c:v>3429</c:v>
                </c:pt>
                <c:pt idx="2">
                  <c:v>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360-4984-BE04-85BF6CA46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74-4007-87B1-A9F6601958A5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74-4007-87B1-A9F6601958A5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74-4007-87B1-A9F6601958A5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74-4007-87B1-A9F6601958A5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74-4007-87B1-A9F6601958A5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74-4007-87B1-A9F6601958A5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74-4007-87B1-A9F6601958A5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74-4007-87B1-A9F6601958A5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74-4007-87B1-A9F6601958A5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74-4007-87B1-A9F6601958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974-4007-87B1-A9F6601958A5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74-4007-87B1-A9F6601958A5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74-4007-87B1-A9F6601958A5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74-4007-87B1-A9F6601958A5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74-4007-87B1-A9F6601958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974-4007-87B1-A9F6601958A5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974-4007-87B1-A9F6601958A5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74-4007-87B1-A9F6601958A5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74-4007-87B1-A9F6601958A5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74-4007-87B1-A9F6601958A5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74-4007-87B1-A9F6601958A5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74-4007-87B1-A9F6601958A5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74-4007-87B1-A9F6601958A5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74-4007-87B1-A9F6601958A5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74-4007-87B1-A9F6601958A5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74-4007-87B1-A9F6601958A5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74-4007-87B1-A9F6601958A5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74-4007-87B1-A9F6601958A5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74-4007-87B1-A9F6601958A5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74-4007-87B1-A9F6601958A5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74-4007-87B1-A9F6601958A5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974-4007-87B1-A9F6601958A5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974-4007-87B1-A9F6601958A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974-4007-87B1-A9F6601958A5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974-4007-87B1-A9F6601958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974-4007-87B1-A9F6601958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974-4007-87B1-A9F6601958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974-4007-87B1-A9F6601958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974-4007-87B1-A9F6601958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974-4007-87B1-A9F6601958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974-4007-87B1-A9F6601958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974-4007-87B1-A9F6601958A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974-4007-87B1-A9F6601958A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974-4007-87B1-A9F6601958A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974-4007-87B1-A9F6601958A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974-4007-87B1-A9F6601958A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974-4007-87B1-A9F6601958A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974-4007-87B1-A9F6601958A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974-4007-87B1-A9F6601958A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974-4007-87B1-A9F6601958A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974-4007-87B1-A9F6601958A5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974-4007-87B1-A9F6601958A5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974-4007-87B1-A9F6601958A5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974-4007-87B1-A9F6601958A5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974-4007-87B1-A9F6601958A5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974-4007-87B1-A9F6601958A5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974-4007-87B1-A9F6601958A5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974-4007-87B1-A9F6601958A5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974-4007-87B1-A9F6601958A5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974-4007-87B1-A9F6601958A5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974-4007-87B1-A9F6601958A5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974-4007-87B1-A9F6601958A5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974-4007-87B1-A9F6601958A5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974-4007-87B1-A9F6601958A5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974-4007-87B1-A9F6601958A5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974-4007-87B1-A9F6601958A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974-4007-87B1-A9F6601958A5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974-4007-87B1-A9F6601958A5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974-4007-87B1-A9F6601958A5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974-4007-87B1-A9F6601958A5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974-4007-87B1-A9F6601958A5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974-4007-87B1-A9F6601958A5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974-4007-87B1-A9F6601958A5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974-4007-87B1-A9F6601958A5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974-4007-87B1-A9F6601958A5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974-4007-87B1-A9F6601958A5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974-4007-87B1-A9F6601958A5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974-4007-87B1-A9F6601958A5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974-4007-87B1-A9F6601958A5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974-4007-87B1-A9F6601958A5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974-4007-87B1-A9F6601958A5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974-4007-87B1-A9F6601958A5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974-4007-87B1-A9F6601958A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974-4007-87B1-A9F660195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F24-4A7E-8563-F5592473EB50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F24-4A7E-8563-F5592473EB50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24-4A7E-8563-F5592473EB50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24-4A7E-8563-F5592473EB5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24-4A7E-8563-F5592473E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14057</c:v>
                </c:pt>
                <c:pt idx="1">
                  <c:v>0</c:v>
                </c:pt>
                <c:pt idx="2">
                  <c:v>0</c:v>
                </c:pt>
                <c:pt idx="3">
                  <c:v>1249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01-4B2A-8290-BCFD63516346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10710</c:v>
                </c:pt>
                <c:pt idx="1">
                  <c:v>0</c:v>
                </c:pt>
                <c:pt idx="2">
                  <c:v>0</c:v>
                </c:pt>
                <c:pt idx="3">
                  <c:v>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01-4B2A-8290-BCFD63516346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12273</c:v>
                </c:pt>
                <c:pt idx="1">
                  <c:v>0</c:v>
                </c:pt>
                <c:pt idx="2">
                  <c:v>0</c:v>
                </c:pt>
                <c:pt idx="3">
                  <c:v>1243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01-4B2A-8290-BCFD63516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0.14593837535013998</c:v>
                </c:pt>
                <c:pt idx="1">
                  <c:v>0</c:v>
                </c:pt>
                <c:pt idx="2">
                  <c:v>0</c:v>
                </c:pt>
                <c:pt idx="3">
                  <c:v>0.42382588774341357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01-4B2A-8290-BCFD63516346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0.90803492157443033</c:v>
                </c:pt>
                <c:pt idx="1">
                  <c:v>0</c:v>
                </c:pt>
                <c:pt idx="2">
                  <c:v>0</c:v>
                </c:pt>
                <c:pt idx="3">
                  <c:v>9.1965078425569696E-2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01-4B2A-8290-BCFD63516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F6-41FF-A91B-A39F99AED28C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799</c:v>
                </c:pt>
                <c:pt idx="1">
                  <c:v>970</c:v>
                </c:pt>
                <c:pt idx="2">
                  <c:v>991</c:v>
                </c:pt>
                <c:pt idx="3">
                  <c:v>1079</c:v>
                </c:pt>
                <c:pt idx="4">
                  <c:v>523</c:v>
                </c:pt>
                <c:pt idx="5">
                  <c:v>633</c:v>
                </c:pt>
                <c:pt idx="6">
                  <c:v>368</c:v>
                </c:pt>
                <c:pt idx="7">
                  <c:v>339</c:v>
                </c:pt>
                <c:pt idx="8">
                  <c:v>570</c:v>
                </c:pt>
                <c:pt idx="9">
                  <c:v>573</c:v>
                </c:pt>
                <c:pt idx="10">
                  <c:v>960</c:v>
                </c:pt>
                <c:pt idx="11">
                  <c:v>1075</c:v>
                </c:pt>
                <c:pt idx="12">
                  <c:v>8880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F6-41FF-A91B-A39F99AED28C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F6-41FF-A91B-A39F99AED28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977</c:v>
                </c:pt>
                <c:pt idx="1">
                  <c:v>722</c:v>
                </c:pt>
                <c:pt idx="2">
                  <c:v>1079</c:v>
                </c:pt>
                <c:pt idx="3">
                  <c:v>593</c:v>
                </c:pt>
                <c:pt idx="4">
                  <c:v>557</c:v>
                </c:pt>
                <c:pt idx="5">
                  <c:v>501</c:v>
                </c:pt>
                <c:pt idx="6">
                  <c:v>525</c:v>
                </c:pt>
                <c:pt idx="7">
                  <c:v>575</c:v>
                </c:pt>
                <c:pt idx="8">
                  <c:v>486</c:v>
                </c:pt>
                <c:pt idx="9">
                  <c:v>733</c:v>
                </c:pt>
                <c:pt idx="10">
                  <c:v>998</c:v>
                </c:pt>
                <c:pt idx="11">
                  <c:v>770</c:v>
                </c:pt>
                <c:pt idx="12">
                  <c:v>8516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F6-41FF-A91B-A39F99AED28C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F6-41FF-A91B-A39F99AED2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F6-41FF-A91B-A39F99AED28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856</c:v>
                </c:pt>
                <c:pt idx="1">
                  <c:v>749</c:v>
                </c:pt>
                <c:pt idx="2">
                  <c:v>1207</c:v>
                </c:pt>
                <c:pt idx="3">
                  <c:v>1207</c:v>
                </c:pt>
                <c:pt idx="12">
                  <c:v>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F6-41FF-A91B-A39F99AED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BF6-41FF-A91B-A39F99AED28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837</c:v>
                      </c:pt>
                      <c:pt idx="1">
                        <c:v>508</c:v>
                      </c:pt>
                      <c:pt idx="2">
                        <c:v>482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392</c:v>
                      </c:pt>
                      <c:pt idx="8">
                        <c:v>116</c:v>
                      </c:pt>
                      <c:pt idx="9">
                        <c:v>86</c:v>
                      </c:pt>
                      <c:pt idx="10">
                        <c:v>450</c:v>
                      </c:pt>
                      <c:pt idx="11">
                        <c:v>304</c:v>
                      </c:pt>
                      <c:pt idx="12">
                        <c:v>3197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BF6-41FF-A91B-A39F99AED28C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2BF6-41FF-A91B-A39F99AED28C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681</c:v>
                      </c:pt>
                      <c:pt idx="1">
                        <c:v>493</c:v>
                      </c:pt>
                      <c:pt idx="2">
                        <c:v>1542</c:v>
                      </c:pt>
                      <c:pt idx="3">
                        <c:v>450</c:v>
                      </c:pt>
                      <c:pt idx="4">
                        <c:v>288</c:v>
                      </c:pt>
                      <c:pt idx="5">
                        <c:v>179</c:v>
                      </c:pt>
                      <c:pt idx="6">
                        <c:v>235</c:v>
                      </c:pt>
                      <c:pt idx="7">
                        <c:v>365</c:v>
                      </c:pt>
                      <c:pt idx="8">
                        <c:v>409</c:v>
                      </c:pt>
                      <c:pt idx="9">
                        <c:v>495</c:v>
                      </c:pt>
                      <c:pt idx="10">
                        <c:v>972</c:v>
                      </c:pt>
                      <c:pt idx="11">
                        <c:v>835</c:v>
                      </c:pt>
                      <c:pt idx="12">
                        <c:v>6944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2BF6-41FF-A91B-A39F99AED28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F6-41FF-A91B-A39F99AED2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F6-41FF-A91B-A39F99AED2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F6-41FF-A91B-A39F99AED2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F6-41FF-A91B-A39F99AED2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F6-41FF-A91B-A39F99AED2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F6-41FF-A91B-A39F99AED2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F6-41FF-A91B-A39F99AED2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F6-41FF-A91B-A39F99AED2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F6-41FF-A91B-A39F99AED2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F6-41FF-A91B-A39F99AED2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F6-41FF-A91B-A39F99AED2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F6-41FF-A91B-A39F99AED2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F6-41FF-A91B-A39F99AED28C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-0.12384851586489254</c:v>
                </c:pt>
                <c:pt idx="1">
                  <c:v>3.7396121883656486E-2</c:v>
                </c:pt>
                <c:pt idx="2">
                  <c:v>0.11862835959221507</c:v>
                </c:pt>
                <c:pt idx="3">
                  <c:v>1.0354131534569984</c:v>
                </c:pt>
                <c:pt idx="12">
                  <c:v>0.15722337585286272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BF6-41FF-A91B-A39F99AED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BD3-453B-B721-BE9F3F56A00E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D3-453B-B721-BE9F3F56A00E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D3-453B-B721-BE9F3F56A00E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D3-453B-B721-BE9F3F56A00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D3-453B-B721-BE9F3F56A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8004</c:v>
                </c:pt>
                <c:pt idx="1">
                  <c:v>0</c:v>
                </c:pt>
                <c:pt idx="2">
                  <c:v>0</c:v>
                </c:pt>
                <c:pt idx="3">
                  <c:v>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65-4A4E-B13F-E82977CB8740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7868</c:v>
                </c:pt>
                <c:pt idx="1">
                  <c:v>0</c:v>
                </c:pt>
                <c:pt idx="2">
                  <c:v>0</c:v>
                </c:pt>
                <c:pt idx="3">
                  <c:v>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65-4A4E-B13F-E82977CB8740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8686</c:v>
                </c:pt>
                <c:pt idx="1">
                  <c:v>0</c:v>
                </c:pt>
                <c:pt idx="2">
                  <c:v>0</c:v>
                </c:pt>
                <c:pt idx="3">
                  <c:v>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65-4A4E-B13F-E82977CB8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0.10396542958820532</c:v>
                </c:pt>
                <c:pt idx="1">
                  <c:v>0</c:v>
                </c:pt>
                <c:pt idx="2">
                  <c:v>0</c:v>
                </c:pt>
                <c:pt idx="3">
                  <c:v>0.24904942965779475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65-4A4E-B13F-E82977CB8740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0.92967997431231941</c:v>
                </c:pt>
                <c:pt idx="1">
                  <c:v>0</c:v>
                </c:pt>
                <c:pt idx="2">
                  <c:v>0</c:v>
                </c:pt>
                <c:pt idx="3">
                  <c:v>7.0320025687680615E-2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65-4A4E-B13F-E82977CB8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0CF-4C1D-8509-846EEA46E92E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0CF-4C1D-8509-846EEA46E92E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CF-4C1D-8509-846EEA46E92E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CF-4C1D-8509-846EEA46E92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CF-4C1D-8509-846EEA46E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6053</c:v>
                </c:pt>
                <c:pt idx="1">
                  <c:v>0</c:v>
                </c:pt>
                <c:pt idx="2">
                  <c:v>0</c:v>
                </c:pt>
                <c:pt idx="3">
                  <c:v>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2-49E5-A69D-9A290344B6BB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2842</c:v>
                </c:pt>
                <c:pt idx="1">
                  <c:v>0</c:v>
                </c:pt>
                <c:pt idx="2">
                  <c:v>0</c:v>
                </c:pt>
                <c:pt idx="3">
                  <c:v>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2-49E5-A69D-9A290344B6BB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3587</c:v>
                </c:pt>
                <c:pt idx="1">
                  <c:v>0</c:v>
                </c:pt>
                <c:pt idx="2">
                  <c:v>0</c:v>
                </c:pt>
                <c:pt idx="3">
                  <c:v>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C2-49E5-A69D-9A290344B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0.26213933849401827</c:v>
                </c:pt>
                <c:pt idx="1">
                  <c:v>0</c:v>
                </c:pt>
                <c:pt idx="2">
                  <c:v>0</c:v>
                </c:pt>
                <c:pt idx="3">
                  <c:v>0.6887608069164266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C2-49E5-A69D-9A290344B6BB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0.85957344835849514</c:v>
                </c:pt>
                <c:pt idx="1">
                  <c:v>0</c:v>
                </c:pt>
                <c:pt idx="2">
                  <c:v>0</c:v>
                </c:pt>
                <c:pt idx="3">
                  <c:v>0.14042655164150492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C2-49E5-A69D-9A290344B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66-47EF-A0A7-E30F752D47B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566-47EF-A0A7-E30F752D47B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566-47EF-A0A7-E30F752D47B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566-47EF-A0A7-E30F752D47B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566-47EF-A0A7-E30F752D47B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566-47EF-A0A7-E30F752D47B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566-47EF-A0A7-E30F752D47B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566-47EF-A0A7-E30F752D47B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566-47EF-A0A7-E30F752D47B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566-47EF-A0A7-E30F752D47B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66-47EF-A0A7-E30F752D47B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66-47EF-A0A7-E30F752D47B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66-47EF-A0A7-E30F752D47B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66-47EF-A0A7-E30F752D47B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66-47EF-A0A7-E30F752D47B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66-47EF-A0A7-E30F752D47B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66-47EF-A0A7-E30F752D47B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66-47EF-A0A7-E30F752D47B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66-47EF-A0A7-E30F752D47B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566-47EF-A0A7-E30F752D47B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32343</c:v>
                </c:pt>
                <c:pt idx="1">
                  <c:v>29571</c:v>
                </c:pt>
                <c:pt idx="2">
                  <c:v>2911</c:v>
                </c:pt>
                <c:pt idx="3">
                  <c:v>98066</c:v>
                </c:pt>
                <c:pt idx="4">
                  <c:v>13516</c:v>
                </c:pt>
                <c:pt idx="5">
                  <c:v>53914</c:v>
                </c:pt>
                <c:pt idx="6">
                  <c:v>10010</c:v>
                </c:pt>
                <c:pt idx="7">
                  <c:v>4700</c:v>
                </c:pt>
                <c:pt idx="8">
                  <c:v>8102</c:v>
                </c:pt>
                <c:pt idx="9">
                  <c:v>14182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566-47EF-A0A7-E30F752D4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AB-4089-8945-D3A4F113587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AB-4089-8945-D3A4F113587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AB-4089-8945-D3A4F113587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AB-4089-8945-D3A4F113587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AB-4089-8945-D3A4F113587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AB-4089-8945-D3A4F113587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AB-4089-8945-D3A4F113587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AB-4089-8945-D3A4F113587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AB-4089-8945-D3A4F113587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AB-4089-8945-D3A4F11358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3AB-4089-8945-D3A4F113587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AB-4089-8945-D3A4F113587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AB-4089-8945-D3A4F113587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AB-4089-8945-D3A4F113587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AB-4089-8945-D3A4F11358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3AB-4089-8945-D3A4F113587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3AB-4089-8945-D3A4F113587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AB-4089-8945-D3A4F113587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AB-4089-8945-D3A4F113587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AB-4089-8945-D3A4F113587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AB-4089-8945-D3A4F113587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AB-4089-8945-D3A4F113587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AB-4089-8945-D3A4F113587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AB-4089-8945-D3A4F113587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AB-4089-8945-D3A4F113587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AB-4089-8945-D3A4F113587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AB-4089-8945-D3A4F113587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AB-4089-8945-D3A4F113587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AB-4089-8945-D3A4F113587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AB-4089-8945-D3A4F113587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AB-4089-8945-D3A4F113587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3AB-4089-8945-D3A4F113587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3AB-4089-8945-D3A4F113587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3AB-4089-8945-D3A4F113587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3AB-4089-8945-D3A4F11358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3AB-4089-8945-D3A4F11358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3AB-4089-8945-D3A4F11358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3AB-4089-8945-D3A4F11358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3AB-4089-8945-D3A4F11358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3AB-4089-8945-D3A4F11358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3AB-4089-8945-D3A4F11358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3AB-4089-8945-D3A4F113587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3AB-4089-8945-D3A4F113587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3AB-4089-8945-D3A4F113587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3AB-4089-8945-D3A4F113587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3AB-4089-8945-D3A4F113587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3AB-4089-8945-D3A4F113587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3AB-4089-8945-D3A4F113587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3AB-4089-8945-D3A4F113587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3AB-4089-8945-D3A4F113587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3AB-4089-8945-D3A4F113587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3AB-4089-8945-D3A4F113587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3AB-4089-8945-D3A4F113587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3AB-4089-8945-D3A4F113587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3AB-4089-8945-D3A4F113587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3AB-4089-8945-D3A4F113587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3AB-4089-8945-D3A4F113587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3AB-4089-8945-D3A4F113587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3AB-4089-8945-D3A4F113587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3AB-4089-8945-D3A4F113587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3AB-4089-8945-D3A4F113587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3AB-4089-8945-D3A4F113587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3AB-4089-8945-D3A4F113587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3AB-4089-8945-D3A4F113587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3AB-4089-8945-D3A4F113587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3AB-4089-8945-D3A4F113587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3AB-4089-8945-D3A4F113587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3AB-4089-8945-D3A4F113587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3AB-4089-8945-D3A4F113587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3AB-4089-8945-D3A4F113587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3AB-4089-8945-D3A4F113587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3AB-4089-8945-D3A4F113587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3AB-4089-8945-D3A4F113587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3AB-4089-8945-D3A4F113587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3AB-4089-8945-D3A4F113587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3AB-4089-8945-D3A4F113587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3AB-4089-8945-D3A4F113587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3AB-4089-8945-D3A4F113587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3AB-4089-8945-D3A4F113587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3AB-4089-8945-D3A4F113587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3AB-4089-8945-D3A4F113587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3AB-4089-8945-D3A4F113587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3AB-4089-8945-D3A4F113587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3AB-4089-8945-D3A4F1135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42026</c:v>
                </c:pt>
                <c:pt idx="1">
                  <c:v>28866</c:v>
                </c:pt>
                <c:pt idx="2">
                  <c:v>8564</c:v>
                </c:pt>
                <c:pt idx="3">
                  <c:v>92403</c:v>
                </c:pt>
                <c:pt idx="4">
                  <c:v>15306</c:v>
                </c:pt>
                <c:pt idx="5">
                  <c:v>50185</c:v>
                </c:pt>
                <c:pt idx="6">
                  <c:v>13085</c:v>
                </c:pt>
                <c:pt idx="7">
                  <c:v>8562</c:v>
                </c:pt>
                <c:pt idx="8">
                  <c:v>6094</c:v>
                </c:pt>
                <c:pt idx="9">
                  <c:v>17454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3C-4E63-93B6-94289159E47E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34651</c:v>
                </c:pt>
                <c:pt idx="1">
                  <c:v>26309</c:v>
                </c:pt>
                <c:pt idx="2">
                  <c:v>5029</c:v>
                </c:pt>
                <c:pt idx="3">
                  <c:v>90657</c:v>
                </c:pt>
                <c:pt idx="4">
                  <c:v>11583</c:v>
                </c:pt>
                <c:pt idx="5">
                  <c:v>48415</c:v>
                </c:pt>
                <c:pt idx="6">
                  <c:v>10252</c:v>
                </c:pt>
                <c:pt idx="7">
                  <c:v>6098</c:v>
                </c:pt>
                <c:pt idx="8">
                  <c:v>12035</c:v>
                </c:pt>
                <c:pt idx="9">
                  <c:v>16664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3C-4E63-93B6-94289159E47E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32343</c:v>
                </c:pt>
                <c:pt idx="1">
                  <c:v>29571</c:v>
                </c:pt>
                <c:pt idx="2">
                  <c:v>2911</c:v>
                </c:pt>
                <c:pt idx="3">
                  <c:v>98066</c:v>
                </c:pt>
                <c:pt idx="4">
                  <c:v>13516</c:v>
                </c:pt>
                <c:pt idx="5">
                  <c:v>53914</c:v>
                </c:pt>
                <c:pt idx="6">
                  <c:v>10010</c:v>
                </c:pt>
                <c:pt idx="7">
                  <c:v>4700</c:v>
                </c:pt>
                <c:pt idx="8">
                  <c:v>8102</c:v>
                </c:pt>
                <c:pt idx="9">
                  <c:v>14182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3C-4E63-93B6-94289159E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-6.6607024328302233E-2</c:v>
                </c:pt>
                <c:pt idx="1">
                  <c:v>0.1239879889011366</c:v>
                </c:pt>
                <c:pt idx="2">
                  <c:v>-0.42115728773115924</c:v>
                </c:pt>
                <c:pt idx="3">
                  <c:v>8.1725625158564741E-2</c:v>
                </c:pt>
                <c:pt idx="4">
                  <c:v>0.16688250021583362</c:v>
                </c:pt>
                <c:pt idx="5">
                  <c:v>0.1135805019105649</c:v>
                </c:pt>
                <c:pt idx="6">
                  <c:v>-2.3605150214592308E-2</c:v>
                </c:pt>
                <c:pt idx="7">
                  <c:v>-0.22925549360446051</c:v>
                </c:pt>
                <c:pt idx="8">
                  <c:v>-0.32679684254258412</c:v>
                </c:pt>
                <c:pt idx="9">
                  <c:v>-0.14894383101296205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3C-4E63-93B6-94289159E47E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0.12099208798608384</c:v>
                </c:pt>
                <c:pt idx="1">
                  <c:v>0.11062229953425734</c:v>
                </c:pt>
                <c:pt idx="2">
                  <c:v>1.0889774236387782E-2</c:v>
                </c:pt>
                <c:pt idx="3">
                  <c:v>0.36685558236537419</c:v>
                </c:pt>
                <c:pt idx="4">
                  <c:v>5.0562070964966427E-2</c:v>
                </c:pt>
                <c:pt idx="5">
                  <c:v>0.20168714812113051</c:v>
                </c:pt>
                <c:pt idx="6">
                  <c:v>3.7446458298262347E-2</c:v>
                </c:pt>
                <c:pt idx="7">
                  <c:v>1.7582253147036268E-2</c:v>
                </c:pt>
                <c:pt idx="8">
                  <c:v>3.0308811701550604E-2</c:v>
                </c:pt>
                <c:pt idx="9">
                  <c:v>5.3053513644950714E-2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3C-4E63-93B6-94289159E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E8-4CBC-A9AF-AAD0358DDCA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2E8-4CBC-A9AF-AAD0358DDCA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2E8-4CBC-A9AF-AAD0358DDCA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E8-4CBC-A9AF-AAD0358DDCA1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E8-4CBC-A9AF-AAD0358DDCA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2E8-4CBC-A9AF-AAD0358DDCA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2E8-4CBC-A9AF-AAD0358DDCA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2E8-4CBC-A9AF-AAD0358DDCA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2E8-4CBC-A9AF-AAD0358DDCA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2E8-4CBC-A9AF-AAD0358DDCA1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E8-4CBC-A9AF-AAD0358DDCA1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E8-4CBC-A9AF-AAD0358DDCA1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E8-4CBC-A9AF-AAD0358DDCA1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E8-4CBC-A9AF-AAD0358DDCA1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E8-4CBC-A9AF-AAD0358DDCA1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E8-4CBC-A9AF-AAD0358DDCA1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E8-4CBC-A9AF-AAD0358DDCA1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E8-4CBC-A9AF-AAD0358DDCA1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E8-4CBC-A9AF-AAD0358DDCA1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2E8-4CBC-A9AF-AAD0358DDCA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19855</c:v>
                </c:pt>
                <c:pt idx="1">
                  <c:v>17579</c:v>
                </c:pt>
                <c:pt idx="2">
                  <c:v>1062</c:v>
                </c:pt>
                <c:pt idx="3">
                  <c:v>77800</c:v>
                </c:pt>
                <c:pt idx="4">
                  <c:v>9343</c:v>
                </c:pt>
                <c:pt idx="5">
                  <c:v>28196</c:v>
                </c:pt>
                <c:pt idx="6">
                  <c:v>7055</c:v>
                </c:pt>
                <c:pt idx="7">
                  <c:v>2730</c:v>
                </c:pt>
                <c:pt idx="8">
                  <c:v>5841</c:v>
                </c:pt>
                <c:pt idx="9">
                  <c:v>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2E8-4CBC-A9AF-AAD0358DD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A4-47B9-B1B3-5FBA1885A73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A4-47B9-B1B3-5FBA1885A73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A4-47B9-B1B3-5FBA1885A73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A4-47B9-B1B3-5FBA1885A73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A4-47B9-B1B3-5FBA1885A73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A4-47B9-B1B3-5FBA1885A73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A4-47B9-B1B3-5FBA1885A73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A4-47B9-B1B3-5FBA1885A73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A4-47B9-B1B3-5FBA1885A73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A4-47B9-B1B3-5FBA1885A7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2A4-47B9-B1B3-5FBA1885A73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A4-47B9-B1B3-5FBA1885A73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A4-47B9-B1B3-5FBA1885A73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A4-47B9-B1B3-5FBA1885A73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A4-47B9-B1B3-5FBA1885A7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2A4-47B9-B1B3-5FBA1885A73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2A4-47B9-B1B3-5FBA1885A73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A4-47B9-B1B3-5FBA1885A73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A4-47B9-B1B3-5FBA1885A73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A4-47B9-B1B3-5FBA1885A73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A4-47B9-B1B3-5FBA1885A73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A4-47B9-B1B3-5FBA1885A73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A4-47B9-B1B3-5FBA1885A73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A4-47B9-B1B3-5FBA1885A73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A4-47B9-B1B3-5FBA1885A73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A4-47B9-B1B3-5FBA1885A73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A4-47B9-B1B3-5FBA1885A73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A4-47B9-B1B3-5FBA1885A73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A4-47B9-B1B3-5FBA1885A73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A4-47B9-B1B3-5FBA1885A73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A4-47B9-B1B3-5FBA1885A73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2A4-47B9-B1B3-5FBA1885A73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2A4-47B9-B1B3-5FBA1885A73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2A4-47B9-B1B3-5FBA1885A73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2A4-47B9-B1B3-5FBA1885A7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2A4-47B9-B1B3-5FBA1885A7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2A4-47B9-B1B3-5FBA1885A7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2A4-47B9-B1B3-5FBA1885A7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2A4-47B9-B1B3-5FBA1885A7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2A4-47B9-B1B3-5FBA1885A7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2A4-47B9-B1B3-5FBA1885A7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2A4-47B9-B1B3-5FBA1885A73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2A4-47B9-B1B3-5FBA1885A73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2A4-47B9-B1B3-5FBA1885A73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2A4-47B9-B1B3-5FBA1885A73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2A4-47B9-B1B3-5FBA1885A73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2A4-47B9-B1B3-5FBA1885A73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2A4-47B9-B1B3-5FBA1885A73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2A4-47B9-B1B3-5FBA1885A73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2A4-47B9-B1B3-5FBA1885A73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2A4-47B9-B1B3-5FBA1885A73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2A4-47B9-B1B3-5FBA1885A73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2A4-47B9-B1B3-5FBA1885A73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2A4-47B9-B1B3-5FBA1885A73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2A4-47B9-B1B3-5FBA1885A73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2A4-47B9-B1B3-5FBA1885A73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2A4-47B9-B1B3-5FBA1885A73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2A4-47B9-B1B3-5FBA1885A73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2A4-47B9-B1B3-5FBA1885A73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2A4-47B9-B1B3-5FBA1885A73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2A4-47B9-B1B3-5FBA1885A73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2A4-47B9-B1B3-5FBA1885A73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2A4-47B9-B1B3-5FBA1885A73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2A4-47B9-B1B3-5FBA1885A73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2A4-47B9-B1B3-5FBA1885A73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2A4-47B9-B1B3-5FBA1885A73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2A4-47B9-B1B3-5FBA1885A73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2A4-47B9-B1B3-5FBA1885A73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2A4-47B9-B1B3-5FBA1885A73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2A4-47B9-B1B3-5FBA1885A73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2A4-47B9-B1B3-5FBA1885A73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2A4-47B9-B1B3-5FBA1885A73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2A4-47B9-B1B3-5FBA1885A73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2A4-47B9-B1B3-5FBA1885A73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2A4-47B9-B1B3-5FBA1885A73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2A4-47B9-B1B3-5FBA1885A73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2A4-47B9-B1B3-5FBA1885A73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2A4-47B9-B1B3-5FBA1885A73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2A4-47B9-B1B3-5FBA1885A73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2A4-47B9-B1B3-5FBA1885A73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2A4-47B9-B1B3-5FBA1885A73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2A4-47B9-B1B3-5FBA1885A73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2A4-47B9-B1B3-5FBA1885A73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2A4-47B9-B1B3-5FBA1885A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24359</c:v>
                </c:pt>
                <c:pt idx="1">
                  <c:v>18307</c:v>
                </c:pt>
                <c:pt idx="2">
                  <c:v>2287</c:v>
                </c:pt>
                <c:pt idx="3">
                  <c:v>71525</c:v>
                </c:pt>
                <c:pt idx="4">
                  <c:v>8471</c:v>
                </c:pt>
                <c:pt idx="5">
                  <c:v>27288</c:v>
                </c:pt>
                <c:pt idx="6">
                  <c:v>9305</c:v>
                </c:pt>
                <c:pt idx="7">
                  <c:v>2816</c:v>
                </c:pt>
                <c:pt idx="8">
                  <c:v>1676</c:v>
                </c:pt>
                <c:pt idx="9">
                  <c:v>5372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A1-4E11-B6A4-A2AA6BB91420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22047</c:v>
                </c:pt>
                <c:pt idx="1">
                  <c:v>15516</c:v>
                </c:pt>
                <c:pt idx="2">
                  <c:v>1687</c:v>
                </c:pt>
                <c:pt idx="3">
                  <c:v>69868</c:v>
                </c:pt>
                <c:pt idx="4">
                  <c:v>8394</c:v>
                </c:pt>
                <c:pt idx="5">
                  <c:v>27305</c:v>
                </c:pt>
                <c:pt idx="6">
                  <c:v>7737</c:v>
                </c:pt>
                <c:pt idx="7">
                  <c:v>2310</c:v>
                </c:pt>
                <c:pt idx="8">
                  <c:v>7410</c:v>
                </c:pt>
                <c:pt idx="9">
                  <c:v>4609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A1-4E11-B6A4-A2AA6BB91420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19855</c:v>
                </c:pt>
                <c:pt idx="1">
                  <c:v>17579</c:v>
                </c:pt>
                <c:pt idx="2">
                  <c:v>1062</c:v>
                </c:pt>
                <c:pt idx="3">
                  <c:v>77800</c:v>
                </c:pt>
                <c:pt idx="4">
                  <c:v>9343</c:v>
                </c:pt>
                <c:pt idx="5">
                  <c:v>28196</c:v>
                </c:pt>
                <c:pt idx="6">
                  <c:v>7055</c:v>
                </c:pt>
                <c:pt idx="7">
                  <c:v>2730</c:v>
                </c:pt>
                <c:pt idx="8">
                  <c:v>5841</c:v>
                </c:pt>
                <c:pt idx="9">
                  <c:v>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A1-4E11-B6A4-A2AA6BB91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-9.9423957908105431E-2</c:v>
                </c:pt>
                <c:pt idx="1">
                  <c:v>0.13295952565094105</c:v>
                </c:pt>
                <c:pt idx="2">
                  <c:v>-0.37048014226437465</c:v>
                </c:pt>
                <c:pt idx="3">
                  <c:v>0.11352836777924091</c:v>
                </c:pt>
                <c:pt idx="4">
                  <c:v>0.113056945437217</c:v>
                </c:pt>
                <c:pt idx="5">
                  <c:v>3.2631386193004985E-2</c:v>
                </c:pt>
                <c:pt idx="6">
                  <c:v>-8.8147860928008304E-2</c:v>
                </c:pt>
                <c:pt idx="7">
                  <c:v>0.18181818181818188</c:v>
                </c:pt>
                <c:pt idx="8">
                  <c:v>-0.21174089068825908</c:v>
                </c:pt>
                <c:pt idx="9">
                  <c:v>4.7732696897374804E-2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A1-4E11-B6A4-A2AA6BB91420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0.1139193298525446</c:v>
                </c:pt>
                <c:pt idx="1">
                  <c:v>0.10086063457455964</c:v>
                </c:pt>
                <c:pt idx="2">
                  <c:v>6.0932927878822648E-3</c:v>
                </c:pt>
                <c:pt idx="3">
                  <c:v>0.44638246600493431</c:v>
                </c:pt>
                <c:pt idx="4">
                  <c:v>5.3606058867404903E-2</c:v>
                </c:pt>
                <c:pt idx="5">
                  <c:v>0.16177634976189109</c:v>
                </c:pt>
                <c:pt idx="6">
                  <c:v>4.0478512823455159E-2</c:v>
                </c:pt>
                <c:pt idx="7">
                  <c:v>1.5663549256985484E-2</c:v>
                </c:pt>
                <c:pt idx="8">
                  <c:v>3.3513110333352455E-2</c:v>
                </c:pt>
                <c:pt idx="9">
                  <c:v>2.7706695736990073E-2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A1-4E11-B6A4-A2AA6BB91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6D-448E-A39A-6CF49B8957CA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786</c:v>
                </c:pt>
                <c:pt idx="1">
                  <c:v>1866</c:v>
                </c:pt>
                <c:pt idx="2">
                  <c:v>1634</c:v>
                </c:pt>
                <c:pt idx="3">
                  <c:v>1968</c:v>
                </c:pt>
                <c:pt idx="4">
                  <c:v>1147</c:v>
                </c:pt>
                <c:pt idx="5">
                  <c:v>1022</c:v>
                </c:pt>
                <c:pt idx="6">
                  <c:v>780</c:v>
                </c:pt>
                <c:pt idx="7">
                  <c:v>1136</c:v>
                </c:pt>
                <c:pt idx="8">
                  <c:v>596</c:v>
                </c:pt>
                <c:pt idx="9">
                  <c:v>834</c:v>
                </c:pt>
                <c:pt idx="10">
                  <c:v>781</c:v>
                </c:pt>
                <c:pt idx="11">
                  <c:v>864</c:v>
                </c:pt>
                <c:pt idx="12">
                  <c:v>13414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6D-448E-A39A-6CF49B8957CA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6D-448E-A39A-6CF49B8957C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785</c:v>
                </c:pt>
                <c:pt idx="1">
                  <c:v>1179</c:v>
                </c:pt>
                <c:pt idx="2">
                  <c:v>802</c:v>
                </c:pt>
                <c:pt idx="3">
                  <c:v>1348</c:v>
                </c:pt>
                <c:pt idx="4">
                  <c:v>1201</c:v>
                </c:pt>
                <c:pt idx="5">
                  <c:v>949</c:v>
                </c:pt>
                <c:pt idx="6">
                  <c:v>1247</c:v>
                </c:pt>
                <c:pt idx="7">
                  <c:v>1635</c:v>
                </c:pt>
                <c:pt idx="8">
                  <c:v>1285</c:v>
                </c:pt>
                <c:pt idx="9">
                  <c:v>1681</c:v>
                </c:pt>
                <c:pt idx="10">
                  <c:v>1108</c:v>
                </c:pt>
                <c:pt idx="11">
                  <c:v>1025</c:v>
                </c:pt>
                <c:pt idx="12">
                  <c:v>14245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6D-448E-A39A-6CF49B8957CA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6D-448E-A39A-6CF49B8957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C6D-448E-A39A-6CF49B8957C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1152</c:v>
                </c:pt>
                <c:pt idx="1">
                  <c:v>1544</c:v>
                </c:pt>
                <c:pt idx="2">
                  <c:v>1332</c:v>
                </c:pt>
                <c:pt idx="3">
                  <c:v>1529</c:v>
                </c:pt>
                <c:pt idx="12">
                  <c:v>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6D-448E-A39A-6CF49B895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C6D-448E-A39A-6CF49B8957C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517</c:v>
                      </c:pt>
                      <c:pt idx="1">
                        <c:v>660</c:v>
                      </c:pt>
                      <c:pt idx="2">
                        <c:v>341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213</c:v>
                      </c:pt>
                      <c:pt idx="8">
                        <c:v>243</c:v>
                      </c:pt>
                      <c:pt idx="9">
                        <c:v>304</c:v>
                      </c:pt>
                      <c:pt idx="10">
                        <c:v>73</c:v>
                      </c:pt>
                      <c:pt idx="11">
                        <c:v>131</c:v>
                      </c:pt>
                      <c:pt idx="12">
                        <c:v>2498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C6D-448E-A39A-6CF49B8957C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6D-448E-A39A-6CF49B8957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6D-448E-A39A-6CF49B8957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6D-448E-A39A-6CF49B8957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6D-448E-A39A-6CF49B8957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6D-448E-A39A-6CF49B8957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6D-448E-A39A-6CF49B8957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6D-448E-A39A-6CF49B8957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6D-448E-A39A-6CF49B8957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6D-448E-A39A-6CF49B8957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6D-448E-A39A-6CF49B8957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6D-448E-A39A-6CF49B8957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6D-448E-A39A-6CF49B8957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6D-448E-A39A-6CF49B8957CA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0.46751592356687888</c:v>
                </c:pt>
                <c:pt idx="1">
                  <c:v>0.30958439355385914</c:v>
                </c:pt>
                <c:pt idx="2">
                  <c:v>0.6608478802992519</c:v>
                </c:pt>
                <c:pt idx="3">
                  <c:v>0.13427299703264084</c:v>
                </c:pt>
                <c:pt idx="12">
                  <c:v>0.35075352455031594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C6D-448E-A39A-6CF49B895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6F-4F0E-9CE1-A8E123B17FC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6F-4F0E-9CE1-A8E123B17FC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6F-4F0E-9CE1-A8E123B17FC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66F-4F0E-9CE1-A8E123B17FCA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66F-4F0E-9CE1-A8E123B17FC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6F-4F0E-9CE1-A8E123B17FC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6F-4F0E-9CE1-A8E123B17FC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6F-4F0E-9CE1-A8E123B17FC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66F-4F0E-9CE1-A8E123B17FC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66F-4F0E-9CE1-A8E123B17FCA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6F-4F0E-9CE1-A8E123B17FCA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6F-4F0E-9CE1-A8E123B17FCA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6F-4F0E-9CE1-A8E123B17FCA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6F-4F0E-9CE1-A8E123B17FCA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6F-4F0E-9CE1-A8E123B17FCA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6F-4F0E-9CE1-A8E123B17FCA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6F-4F0E-9CE1-A8E123B17FCA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6F-4F0E-9CE1-A8E123B17FCA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6F-4F0E-9CE1-A8E123B17FCA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66F-4F0E-9CE1-A8E123B17FC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12488</c:v>
                </c:pt>
                <c:pt idx="1">
                  <c:v>11992</c:v>
                </c:pt>
                <c:pt idx="2">
                  <c:v>1849</c:v>
                </c:pt>
                <c:pt idx="3">
                  <c:v>20266</c:v>
                </c:pt>
                <c:pt idx="4">
                  <c:v>4173</c:v>
                </c:pt>
                <c:pt idx="5">
                  <c:v>25718</c:v>
                </c:pt>
                <c:pt idx="6">
                  <c:v>2955</c:v>
                </c:pt>
                <c:pt idx="7">
                  <c:v>1970</c:v>
                </c:pt>
                <c:pt idx="8">
                  <c:v>2261</c:v>
                </c:pt>
                <c:pt idx="9">
                  <c:v>9353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66F-4F0E-9CE1-A8E123B17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3D-4A90-8D70-BF6A8721F7EF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D-4A90-8D70-BF6A8721F7EF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D-4A90-8D70-BF6A8721F7EF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D-4A90-8D70-BF6A8721F7EF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D-4A90-8D70-BF6A8721F7EF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D-4A90-8D70-BF6A8721F7EF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D-4A90-8D70-BF6A8721F7EF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3D-4A90-8D70-BF6A8721F7EF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3D-4A90-8D70-BF6A8721F7EF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3D-4A90-8D70-BF6A8721F7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B3D-4A90-8D70-BF6A8721F7EF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3D-4A90-8D70-BF6A8721F7EF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3D-4A90-8D70-BF6A8721F7EF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3D-4A90-8D70-BF6A8721F7EF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3D-4A90-8D70-BF6A8721F7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B3D-4A90-8D70-BF6A8721F7EF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B3D-4A90-8D70-BF6A8721F7EF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3D-4A90-8D70-BF6A8721F7EF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3D-4A90-8D70-BF6A8721F7EF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3D-4A90-8D70-BF6A8721F7EF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3D-4A90-8D70-BF6A8721F7EF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3D-4A90-8D70-BF6A8721F7EF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3D-4A90-8D70-BF6A8721F7EF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3D-4A90-8D70-BF6A8721F7EF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3D-4A90-8D70-BF6A8721F7EF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3D-4A90-8D70-BF6A8721F7EF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3D-4A90-8D70-BF6A8721F7EF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3D-4A90-8D70-BF6A8721F7EF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3D-4A90-8D70-BF6A8721F7EF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3D-4A90-8D70-BF6A8721F7EF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3D-4A90-8D70-BF6A8721F7EF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B3D-4A90-8D70-BF6A8721F7EF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B3D-4A90-8D70-BF6A8721F7E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B3D-4A90-8D70-BF6A8721F7EF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B3D-4A90-8D70-BF6A8721F7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B3D-4A90-8D70-BF6A8721F7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B3D-4A90-8D70-BF6A8721F7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B3D-4A90-8D70-BF6A8721F7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B3D-4A90-8D70-BF6A8721F7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B3D-4A90-8D70-BF6A8721F7E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B3D-4A90-8D70-BF6A8721F7E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B3D-4A90-8D70-BF6A8721F7E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B3D-4A90-8D70-BF6A8721F7E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B3D-4A90-8D70-BF6A8721F7E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B3D-4A90-8D70-BF6A8721F7E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B3D-4A90-8D70-BF6A8721F7E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B3D-4A90-8D70-BF6A8721F7E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B3D-4A90-8D70-BF6A8721F7E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B3D-4A90-8D70-BF6A8721F7E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B3D-4A90-8D70-BF6A8721F7E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B3D-4A90-8D70-BF6A8721F7EF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B3D-4A90-8D70-BF6A8721F7EF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B3D-4A90-8D70-BF6A8721F7EF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B3D-4A90-8D70-BF6A8721F7EF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B3D-4A90-8D70-BF6A8721F7EF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B3D-4A90-8D70-BF6A8721F7EF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B3D-4A90-8D70-BF6A8721F7EF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B3D-4A90-8D70-BF6A8721F7EF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B3D-4A90-8D70-BF6A8721F7EF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B3D-4A90-8D70-BF6A8721F7EF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B3D-4A90-8D70-BF6A8721F7EF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B3D-4A90-8D70-BF6A8721F7EF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B3D-4A90-8D70-BF6A8721F7EF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B3D-4A90-8D70-BF6A8721F7EF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B3D-4A90-8D70-BF6A8721F7EF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B3D-4A90-8D70-BF6A8721F7E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B3D-4A90-8D70-BF6A8721F7EF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B3D-4A90-8D70-BF6A8721F7EF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B3D-4A90-8D70-BF6A8721F7EF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B3D-4A90-8D70-BF6A8721F7EF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B3D-4A90-8D70-BF6A8721F7EF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B3D-4A90-8D70-BF6A8721F7EF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B3D-4A90-8D70-BF6A8721F7EF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B3D-4A90-8D70-BF6A8721F7EF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B3D-4A90-8D70-BF6A8721F7EF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B3D-4A90-8D70-BF6A8721F7EF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B3D-4A90-8D70-BF6A8721F7EF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B3D-4A90-8D70-BF6A8721F7EF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B3D-4A90-8D70-BF6A8721F7EF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B3D-4A90-8D70-BF6A8721F7EF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B3D-4A90-8D70-BF6A8721F7EF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B3D-4A90-8D70-BF6A8721F7EF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B3D-4A90-8D70-BF6A8721F7E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B3D-4A90-8D70-BF6A8721F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17667</c:v>
                </c:pt>
                <c:pt idx="1">
                  <c:v>10559</c:v>
                </c:pt>
                <c:pt idx="2">
                  <c:v>6277</c:v>
                </c:pt>
                <c:pt idx="3">
                  <c:v>20878</c:v>
                </c:pt>
                <c:pt idx="4">
                  <c:v>6835</c:v>
                </c:pt>
                <c:pt idx="5">
                  <c:v>22897</c:v>
                </c:pt>
                <c:pt idx="6">
                  <c:v>3780</c:v>
                </c:pt>
                <c:pt idx="7">
                  <c:v>5746</c:v>
                </c:pt>
                <c:pt idx="8">
                  <c:v>4418</c:v>
                </c:pt>
                <c:pt idx="9">
                  <c:v>12082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9-4815-910B-643E36DC082A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12604</c:v>
                </c:pt>
                <c:pt idx="1">
                  <c:v>10793</c:v>
                </c:pt>
                <c:pt idx="2">
                  <c:v>3342</c:v>
                </c:pt>
                <c:pt idx="3">
                  <c:v>20789</c:v>
                </c:pt>
                <c:pt idx="4">
                  <c:v>3189</c:v>
                </c:pt>
                <c:pt idx="5">
                  <c:v>21110</c:v>
                </c:pt>
                <c:pt idx="6">
                  <c:v>2515</c:v>
                </c:pt>
                <c:pt idx="7">
                  <c:v>3788</c:v>
                </c:pt>
                <c:pt idx="8">
                  <c:v>4625</c:v>
                </c:pt>
                <c:pt idx="9">
                  <c:v>12055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9-4815-910B-643E36DC082A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12488</c:v>
                </c:pt>
                <c:pt idx="1">
                  <c:v>11992</c:v>
                </c:pt>
                <c:pt idx="2">
                  <c:v>1849</c:v>
                </c:pt>
                <c:pt idx="3">
                  <c:v>20266</c:v>
                </c:pt>
                <c:pt idx="4">
                  <c:v>4173</c:v>
                </c:pt>
                <c:pt idx="5">
                  <c:v>25718</c:v>
                </c:pt>
                <c:pt idx="6">
                  <c:v>2955</c:v>
                </c:pt>
                <c:pt idx="7">
                  <c:v>1970</c:v>
                </c:pt>
                <c:pt idx="8">
                  <c:v>2261</c:v>
                </c:pt>
                <c:pt idx="9">
                  <c:v>9353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49-4815-910B-643E36DC0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-9.2034274833385776E-3</c:v>
                </c:pt>
                <c:pt idx="1">
                  <c:v>0.1110905216343927</c:v>
                </c:pt>
                <c:pt idx="2">
                  <c:v>-0.44673847995212446</c:v>
                </c:pt>
                <c:pt idx="3">
                  <c:v>-2.5157535234979989E-2</c:v>
                </c:pt>
                <c:pt idx="4">
                  <c:v>0.30856067732831605</c:v>
                </c:pt>
                <c:pt idx="5">
                  <c:v>0.21828517290383709</c:v>
                </c:pt>
                <c:pt idx="6">
                  <c:v>0.1749502982107356</c:v>
                </c:pt>
                <c:pt idx="7">
                  <c:v>-0.47993664202745512</c:v>
                </c:pt>
                <c:pt idx="8">
                  <c:v>-0.5111351351351352</c:v>
                </c:pt>
                <c:pt idx="9">
                  <c:v>-0.22413936126088763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49-4815-910B-643E36DC082A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0.13424348293469499</c:v>
                </c:pt>
                <c:pt idx="1">
                  <c:v>0.12891158290782048</c:v>
                </c:pt>
                <c:pt idx="2">
                  <c:v>1.9876377317925287E-2</c:v>
                </c:pt>
                <c:pt idx="3">
                  <c:v>0.2178554152109648</c:v>
                </c:pt>
                <c:pt idx="4">
                  <c:v>4.485890889545821E-2</c:v>
                </c:pt>
                <c:pt idx="5">
                  <c:v>0.27646331631281912</c:v>
                </c:pt>
                <c:pt idx="6">
                  <c:v>3.176565439398011E-2</c:v>
                </c:pt>
                <c:pt idx="7">
                  <c:v>2.1177102929320075E-2</c:v>
                </c:pt>
                <c:pt idx="8">
                  <c:v>2.4305294275732331E-2</c:v>
                </c:pt>
                <c:pt idx="9">
                  <c:v>0.10054286482128461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49-4815-910B-643E36DC0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49807</c:v>
                </c:pt>
                <c:pt idx="1">
                  <c:v>55684</c:v>
                </c:pt>
                <c:pt idx="2">
                  <c:v>48630</c:v>
                </c:pt>
                <c:pt idx="3">
                  <c:v>44398</c:v>
                </c:pt>
                <c:pt idx="4">
                  <c:v>30584</c:v>
                </c:pt>
                <c:pt idx="5">
                  <c:v>31009</c:v>
                </c:pt>
                <c:pt idx="6">
                  <c:v>30125</c:v>
                </c:pt>
                <c:pt idx="7">
                  <c:v>26564</c:v>
                </c:pt>
                <c:pt idx="8">
                  <c:v>26590</c:v>
                </c:pt>
                <c:pt idx="9">
                  <c:v>22355</c:v>
                </c:pt>
                <c:pt idx="10">
                  <c:v>25489</c:v>
                </c:pt>
                <c:pt idx="11">
                  <c:v>29416</c:v>
                </c:pt>
                <c:pt idx="12">
                  <c:v>37427</c:v>
                </c:pt>
                <c:pt idx="13">
                  <c:v>38539</c:v>
                </c:pt>
                <c:pt idx="14">
                  <c:v>19239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7F-4314-8ED5-9A039E3FC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-0.10554198692622652</c:v>
                </c:pt>
                <c:pt idx="1">
                  <c:v>0.14505449311124829</c:v>
                </c:pt>
                <c:pt idx="2">
                  <c:v>9.531960899139591E-2</c:v>
                </c:pt>
                <c:pt idx="3">
                  <c:v>0.45167407794925452</c:v>
                </c:pt>
                <c:pt idx="4">
                  <c:v>-1.3705698345641615E-2</c:v>
                </c:pt>
                <c:pt idx="5">
                  <c:v>2.9344398340249045E-2</c:v>
                </c:pt>
                <c:pt idx="6">
                  <c:v>0.13405360638458053</c:v>
                </c:pt>
                <c:pt idx="7">
                  <c:v>-9.7781120722073567E-4</c:v>
                </c:pt>
                <c:pt idx="8">
                  <c:v>0.18944307761127255</c:v>
                </c:pt>
                <c:pt idx="9">
                  <c:v>-0.12295500019616301</c:v>
                </c:pt>
                <c:pt idx="10">
                  <c:v>-0.13349877617623063</c:v>
                </c:pt>
                <c:pt idx="11">
                  <c:v>-0.21404333769738426</c:v>
                </c:pt>
                <c:pt idx="12">
                  <c:v>-2.8853888269026129E-2</c:v>
                </c:pt>
                <c:pt idx="13">
                  <c:v>1.0031706429648111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7F-4314-8ED5-9A039E3FC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33708</c:v>
                </c:pt>
                <c:pt idx="1">
                  <c:v>36164</c:v>
                </c:pt>
                <c:pt idx="2">
                  <c:v>32271</c:v>
                </c:pt>
                <c:pt idx="3">
                  <c:v>20278</c:v>
                </c:pt>
                <c:pt idx="4">
                  <c:v>25621</c:v>
                </c:pt>
                <c:pt idx="5">
                  <c:v>19123</c:v>
                </c:pt>
                <c:pt idx="6">
                  <c:v>16486</c:v>
                </c:pt>
                <c:pt idx="7">
                  <c:v>13022</c:v>
                </c:pt>
                <c:pt idx="8">
                  <c:v>14959</c:v>
                </c:pt>
                <c:pt idx="9">
                  <c:v>8760</c:v>
                </c:pt>
                <c:pt idx="10">
                  <c:v>15133</c:v>
                </c:pt>
                <c:pt idx="11">
                  <c:v>15282</c:v>
                </c:pt>
                <c:pt idx="12">
                  <c:v>27243</c:v>
                </c:pt>
                <c:pt idx="13">
                  <c:v>26912</c:v>
                </c:pt>
                <c:pt idx="14">
                  <c:v>11029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1-4D25-8A4C-613C34AB8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-6.791284149983412E-2</c:v>
                </c:pt>
                <c:pt idx="1">
                  <c:v>0.12063462551516846</c:v>
                </c:pt>
                <c:pt idx="2">
                  <c:v>0.59142913502317773</c:v>
                </c:pt>
                <c:pt idx="3">
                  <c:v>-0.20853986963818738</c:v>
                </c:pt>
                <c:pt idx="4">
                  <c:v>0.33980024054803115</c:v>
                </c:pt>
                <c:pt idx="5">
                  <c:v>0.15995390027902467</c:v>
                </c:pt>
                <c:pt idx="6">
                  <c:v>0.26601136538166181</c:v>
                </c:pt>
                <c:pt idx="7">
                  <c:v>-0.12948726519152354</c:v>
                </c:pt>
                <c:pt idx="8">
                  <c:v>0.70764840182648392</c:v>
                </c:pt>
                <c:pt idx="9">
                  <c:v>-0.42113262406660945</c:v>
                </c:pt>
                <c:pt idx="10">
                  <c:v>-9.7500327182306057E-3</c:v>
                </c:pt>
                <c:pt idx="11">
                  <c:v>-0.43904856293359762</c:v>
                </c:pt>
                <c:pt idx="12">
                  <c:v>1.229934601664695E-2</c:v>
                </c:pt>
                <c:pt idx="13">
                  <c:v>1.4401124308640858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61-4D25-8A4C-613C34AB8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16099</c:v>
                </c:pt>
                <c:pt idx="1">
                  <c:v>19520</c:v>
                </c:pt>
                <c:pt idx="2">
                  <c:v>16359</c:v>
                </c:pt>
                <c:pt idx="3">
                  <c:v>24120</c:v>
                </c:pt>
                <c:pt idx="4">
                  <c:v>4963</c:v>
                </c:pt>
                <c:pt idx="5">
                  <c:v>11886</c:v>
                </c:pt>
                <c:pt idx="6">
                  <c:v>13639</c:v>
                </c:pt>
                <c:pt idx="7">
                  <c:v>13542</c:v>
                </c:pt>
                <c:pt idx="8">
                  <c:v>11631</c:v>
                </c:pt>
                <c:pt idx="9">
                  <c:v>13595</c:v>
                </c:pt>
                <c:pt idx="10">
                  <c:v>10356</c:v>
                </c:pt>
                <c:pt idx="11">
                  <c:v>14134</c:v>
                </c:pt>
                <c:pt idx="12">
                  <c:v>10184</c:v>
                </c:pt>
                <c:pt idx="13">
                  <c:v>11627</c:v>
                </c:pt>
                <c:pt idx="14">
                  <c:v>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98-4F6C-B871-BB37F093F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-0.17525614754098362</c:v>
                </c:pt>
                <c:pt idx="1">
                  <c:v>0.19322696986368371</c:v>
                </c:pt>
                <c:pt idx="2">
                  <c:v>-0.32176616915422884</c:v>
                </c:pt>
                <c:pt idx="3">
                  <c:v>3.8599637316139432</c:v>
                </c:pt>
                <c:pt idx="4">
                  <c:v>-0.58244994110718484</c:v>
                </c:pt>
                <c:pt idx="5">
                  <c:v>-0.12852848449299803</c:v>
                </c:pt>
                <c:pt idx="6">
                  <c:v>7.1629006055236033E-3</c:v>
                </c:pt>
                <c:pt idx="7">
                  <c:v>0.16430229558937315</c:v>
                </c:pt>
                <c:pt idx="8">
                  <c:v>-0.14446487679293862</c:v>
                </c:pt>
                <c:pt idx="9">
                  <c:v>0.31276554654306676</c:v>
                </c:pt>
                <c:pt idx="10">
                  <c:v>-0.26729871232489033</c:v>
                </c:pt>
                <c:pt idx="11">
                  <c:v>0.38786331500392768</c:v>
                </c:pt>
                <c:pt idx="12">
                  <c:v>-0.12410768039907116</c:v>
                </c:pt>
                <c:pt idx="13">
                  <c:v>0.41619975639464069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98-4F6C-B871-BB37F093F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34-42DC-B597-6B35E586055E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34-42DC-B597-6B35E586055E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34-42DC-B597-6B35E586055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5">
                  <c:v>315</c:v>
                </c:pt>
                <c:pt idx="6">
                  <c:v>327</c:v>
                </c:pt>
                <c:pt idx="7">
                  <c:v>281</c:v>
                </c:pt>
                <c:pt idx="8">
                  <c:v>360</c:v>
                </c:pt>
                <c:pt idx="9">
                  <c:v>608</c:v>
                </c:pt>
                <c:pt idx="10">
                  <c:v>547</c:v>
                </c:pt>
                <c:pt idx="11">
                  <c:v>381</c:v>
                </c:pt>
                <c:pt idx="12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34-42DC-B597-6B35E586055E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34-42DC-B597-6B35E58605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434-42DC-B597-6B35E586055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396</c:v>
                </c:pt>
                <c:pt idx="1">
                  <c:v>480</c:v>
                </c:pt>
                <c:pt idx="2">
                  <c:v>581</c:v>
                </c:pt>
                <c:pt idx="3">
                  <c:v>463</c:v>
                </c:pt>
                <c:pt idx="12">
                  <c:v>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34-42DC-B597-6B35E5860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434-42DC-B597-6B35E586055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320</c:v>
                      </c:pt>
                      <c:pt idx="1">
                        <c:v>388</c:v>
                      </c:pt>
                      <c:pt idx="2">
                        <c:v>167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456</c:v>
                      </c:pt>
                      <c:pt idx="8">
                        <c:v>1202</c:v>
                      </c:pt>
                      <c:pt idx="9">
                        <c:v>163</c:v>
                      </c:pt>
                      <c:pt idx="10">
                        <c:v>46</c:v>
                      </c:pt>
                      <c:pt idx="11">
                        <c:v>71</c:v>
                      </c:pt>
                      <c:pt idx="12">
                        <c:v>2838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434-42DC-B597-6B35E586055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34-42DC-B597-6B35E58605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34-42DC-B597-6B35E58605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34-42DC-B597-6B35E58605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34-42DC-B597-6B35E58605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34-42DC-B597-6B35E58605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34-42DC-B597-6B35E58605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34-42DC-B597-6B35E58605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34-42DC-B597-6B35E58605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34-42DC-B597-6B35E58605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34-42DC-B597-6B35E58605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34-42DC-B597-6B35E58605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34-42DC-B597-6B35E58605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34-42DC-B597-6B35E586055E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-0.17500000000000004</c:v>
                </c:pt>
                <c:pt idx="1">
                  <c:v>-0.29098966026587891</c:v>
                </c:pt>
                <c:pt idx="2">
                  <c:v>0.16901408450704225</c:v>
                </c:pt>
                <c:pt idx="3">
                  <c:v>0.13480392156862742</c:v>
                </c:pt>
                <c:pt idx="12">
                  <c:v>-6.8865179437439417E-2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434-42DC-B597-6B35E5860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image" Target="../media/image6.png"/><Relationship Id="rId5" Type="http://schemas.openxmlformats.org/officeDocument/2006/relationships/chart" Target="../charts/chart67.xml"/><Relationship Id="rId4" Type="http://schemas.openxmlformats.org/officeDocument/2006/relationships/image" Target="../media/image5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8.xml"/><Relationship Id="rId5" Type="http://schemas.openxmlformats.org/officeDocument/2006/relationships/chart" Target="../charts/chart69.xml"/><Relationship Id="rId4" Type="http://schemas.openxmlformats.org/officeDocument/2006/relationships/image" Target="../media/image6.png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5" Type="http://schemas.openxmlformats.org/officeDocument/2006/relationships/chart" Target="../charts/chart71.xml"/><Relationship Id="rId4" Type="http://schemas.openxmlformats.org/officeDocument/2006/relationships/image" Target="../media/image6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6" Type="http://schemas.openxmlformats.org/officeDocument/2006/relationships/chart" Target="../charts/chart76.xml"/><Relationship Id="rId5" Type="http://schemas.openxmlformats.org/officeDocument/2006/relationships/image" Target="../media/image6.png"/><Relationship Id="rId4" Type="http://schemas.openxmlformats.org/officeDocument/2006/relationships/chart" Target="../charts/chart75.xml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6" Type="http://schemas.openxmlformats.org/officeDocument/2006/relationships/chart" Target="../charts/chart79.xml"/><Relationship Id="rId5" Type="http://schemas.openxmlformats.org/officeDocument/2006/relationships/image" Target="../media/image6.png"/><Relationship Id="rId4" Type="http://schemas.openxmlformats.org/officeDocument/2006/relationships/chart" Target="../charts/chart78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6" Type="http://schemas.openxmlformats.org/officeDocument/2006/relationships/chart" Target="../charts/chart82.xml"/><Relationship Id="rId5" Type="http://schemas.openxmlformats.org/officeDocument/2006/relationships/image" Target="../media/image6.png"/><Relationship Id="rId4" Type="http://schemas.openxmlformats.org/officeDocument/2006/relationships/chart" Target="../charts/chart81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4" Type="http://schemas.openxmlformats.org/officeDocument/2006/relationships/image" Target="../media/image2.png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0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3" Type="http://schemas.openxmlformats.org/officeDocument/2006/relationships/image" Target="../media/image3.png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4" Type="http://schemas.openxmlformats.org/officeDocument/2006/relationships/image" Target="../media/image2.png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image" Target="../media/image2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13" Type="http://schemas.openxmlformats.org/officeDocument/2006/relationships/chart" Target="../charts/chart51.xml"/><Relationship Id="rId3" Type="http://schemas.openxmlformats.org/officeDocument/2006/relationships/image" Target="../media/image3.png"/><Relationship Id="rId7" Type="http://schemas.openxmlformats.org/officeDocument/2006/relationships/chart" Target="../charts/chart45.xml"/><Relationship Id="rId12" Type="http://schemas.openxmlformats.org/officeDocument/2006/relationships/chart" Target="../charts/chart50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4.xml"/><Relationship Id="rId1" Type="http://schemas.openxmlformats.org/officeDocument/2006/relationships/chart" Target="../charts/chart42.xml"/><Relationship Id="rId6" Type="http://schemas.openxmlformats.org/officeDocument/2006/relationships/chart" Target="../charts/chart44.xml"/><Relationship Id="rId11" Type="http://schemas.openxmlformats.org/officeDocument/2006/relationships/chart" Target="../charts/chart49.xml"/><Relationship Id="rId5" Type="http://schemas.openxmlformats.org/officeDocument/2006/relationships/chart" Target="../charts/chart43.xml"/><Relationship Id="rId15" Type="http://schemas.openxmlformats.org/officeDocument/2006/relationships/chart" Target="../charts/chart53.xml"/><Relationship Id="rId10" Type="http://schemas.openxmlformats.org/officeDocument/2006/relationships/chart" Target="../charts/chart48.xml"/><Relationship Id="rId4" Type="http://schemas.openxmlformats.org/officeDocument/2006/relationships/image" Target="../media/image2.png"/><Relationship Id="rId9" Type="http://schemas.openxmlformats.org/officeDocument/2006/relationships/chart" Target="../charts/chart47.xml"/><Relationship Id="rId14" Type="http://schemas.openxmlformats.org/officeDocument/2006/relationships/chart" Target="../charts/chart5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.xml"/><Relationship Id="rId3" Type="http://schemas.openxmlformats.org/officeDocument/2006/relationships/image" Target="../media/image3.png"/><Relationship Id="rId7" Type="http://schemas.openxmlformats.org/officeDocument/2006/relationships/chart" Target="../charts/chart5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image" Target="../media/image2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chart" Target="../charts/chart62.xml"/><Relationship Id="rId7" Type="http://schemas.openxmlformats.org/officeDocument/2006/relationships/chart" Target="../charts/chart63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D5C8336-7BA0-4ED6-9000-6075AEF4B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5C1389-B47F-4966-893A-1F663DD08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8B8E11-B8B8-4DA6-83A1-5BFD759A7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776212B-A34E-4BA4-90BF-F7655D611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B87385-EB1D-4D35-80E8-A4CDE32CC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C70050C-3227-46C6-A135-DC91EC928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59D7D23-019D-4BEE-90F1-54D0A3137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C941A1A-A66C-4BB9-ACA8-BDE87815B0A6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34C3790-969E-2C55-1D99-94C83FC1CE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90E2886-7378-9C26-1EF0-F0F0282924A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5E58786-1380-4011-9DD2-67E3A0A3B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454D11D-B438-402D-B8C7-78566B77C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0AEB7D3-B9BD-4FE8-9572-FA2CFB412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1F7173CF-231C-4C03-B6D3-F261F7D37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5149D5F-8F68-46BF-A439-6B206868A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30,9%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4.173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30,9%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Miguel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4.173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30,9%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1CE8AF8-DE14-422B-90D2-085069233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330EBE0-473F-42E1-BE50-3DCADE079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95117FC-6803-40EE-8BA1-422CA9B0E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EA9122C-3FE6-41F8-868D-5319FEF14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12.273 viajeros 
cuota: 90,8%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1.243 viajeros
cuota: 9,2%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920017D-FC02-422D-ADE4-7CC629951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7CD8B34-B09A-44A5-8D4F-443640C2F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CBB5567-A865-44FB-8E66-0259F4BB3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E2A9BEC-F489-4DAC-AE6E-F8C92F4F3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8.686 viajeros 
cuota: 93,0%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657 viajeros
cuota: 7,0%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8E8F3F9-5D40-4301-941B-239CDDC0F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8FD6646-743E-42C3-97BD-94FD329C8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B7DF76B-1BA2-4236-9F8E-A600E5BBC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F543EA8-813B-4191-AE9F-98D333145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3.587 viajeros 
cuota: 86,0%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586 viajeros
cuota: 14,0%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30F5E6D-C30C-492C-AB5F-B341DC38D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F08517A-BEAB-4327-9E8F-BB8BED534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3D89A8C-19B8-4C54-AEEA-624638C21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C5B81AF-55BF-48C8-8501-2B67B58AD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22878E5-D829-4C30-AFEF-19AF81A9E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75077D9-C5CA-4FD3-B9B2-6B1AAB536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33FB0B1-DF71-43DC-96BC-AB545A959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F6126F9-45AC-4462-9F18-FD027554A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00C5914-9108-4F3A-A1CD-A3CBDD9D2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5D3D59D-08E5-43ED-8291-1370045BE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BA71079-79B0-45AE-95A5-D42872917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C1FD035-A205-4581-8F86-1F90D285A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CBD0C0C-5CCB-4B25-B291-08138D0A0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EBAF4D0-8D9A-433F-BF3D-3A67B9E6B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3948606-CBFE-423C-94FB-D84684EB2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B057F45-FFAB-4C9C-9EFF-3A37DDD6E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5840C9A-5895-4956-A58F-D13017974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110C6AE-8C9E-4278-BE7D-222B06D24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0FCFE01-2F3D-4D44-8937-DEC2C83B0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02DD87-AD5C-4815-8C75-DA2842079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071BA0F-6C0C-4BE3-89BD-7E8AE9396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9ED8F3E-6C99-455E-98E0-5CD58C745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93FF548-3A13-4374-A1B3-44501F86D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2F85F28-A580-42E5-8639-552BAC75B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DEFCC3-7200-407E-AFF8-6DA2E9FA6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4FB9C10-2388-4D2F-A9F0-F4AEF7C85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BF7C8D-A35C-43EA-8130-D282CFABE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E95503E-D2DE-49FB-A831-674FC48BD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296D9CB-C8DA-4A64-96D1-990F39091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F7598E4-0B87-450D-8AB6-DCB65056A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88B8FED-33C8-4B80-816E-6050A7724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CC9BA0B-BEF1-4272-9712-C20CEFA9D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38100</xdr:colOff>
      <xdr:row>47</xdr:row>
      <xdr:rowOff>0</xdr:rowOff>
    </xdr:from>
    <xdr:to>
      <xdr:col>25</xdr:col>
      <xdr:colOff>698100</xdr:colOff>
      <xdr:row>67</xdr:row>
      <xdr:rowOff>85726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3CBC2AC-FBAA-43A7-A843-4C1E776A9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Miguel de Abona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4E7E08F-E731-412F-BCBB-38760463F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213CFC-C2E0-4284-B129-9913F1675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3CC7076-E3C8-4EE4-BE22-BFE8CF40E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7E3D30C-6547-4AEA-8BCD-4E6CAF425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49443C8-AE92-41DB-872F-B8671E424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Miguel de Abona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0A1A98-E9BC-4FBD-B682-D09EBDF47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785D522-8DF1-416A-A934-8D03D970B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Miguel de Abona</a:t>
          </a:fld>
          <a:endParaRPr lang="es-ES" sz="1100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1F3B3B-8742-4D14-9C60-70DC65302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90453A7-2C6A-4D70-A27B-C3E19389B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9F3CB7-6771-4D97-AA6B-23DD56F3E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C975EE7-75F1-40F7-ADB4-A27B5A206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76C678F-14F3-49DC-ACD5-ECAF1273D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AF02B7-49DF-4AD5-8B76-EF6F4E51E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0DC5B9F-FDF5-49CC-B2C1-9034D442E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3FF9AFA-03D9-47AD-80CA-7CA6CF0C8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F061CF-DF2C-4F36-ACE8-B087F9C1F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4CC6273-C82C-4374-93DE-798A5C997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6F9D868-E83A-40DC-ACAD-C6056C06A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918D15-8DC9-47CF-AAC9-1E9AE9660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C24519D-BD6A-4306-96D1-7F849F8B2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05FD671-893C-49DB-A429-0055FE228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DBE56CA-F62B-44F5-8524-C3FC58C2770E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468A3D2-0785-263B-3BF5-87D2E8E0617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DA7C0E3-A9C6-D02D-1180-3AD75DC7E47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071A43-3B93-4D52-A721-4354A92B5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CC1883F-8444-49AF-8DEC-641FFF923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9F9EEEC-3270-4ACA-A59D-18ADCD004A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2717B4-729D-4681-BB8E-D17131239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D74C888-D225-4FC9-955C-068069E4A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4E0570-534C-4D41-9A5C-EF853AD57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1FEBF6A-D1FD-4248-85E5-B10B39F1E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1837FE4-64A8-4718-B187-5EC93E23799D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1D3F6E2-38FC-682F-82B0-AF8362ECAD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69DCB53-BC6A-7408-A66B-F1A90857802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357987-686B-44D1-BC1E-5EF94A755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E5B9A12-A4A0-46EA-B546-C4E5ADB4A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853612E-E071-448B-B6CD-C3724BCFD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FD9EB9-84A7-428E-9684-1B22BF488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4D49613-64CB-430A-9890-2FDC67B8D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503113A-4287-4A5A-BE68-50111BFAD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BCC6FDD-19FA-43C4-B485-3A21F186AF6D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63CBF2C-91E0-C50C-8D6B-8FDCAC8ED6D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F665B39-CD5D-3B4E-6D67-12DFFAFEF85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9B4430-D029-490F-9A57-705BA5463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FF20D3F-D53C-4F61-8220-08110BDBA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7DC417E-7A43-44E3-8143-0F9BA6C03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D70805C-900B-4968-B6FD-F6AE9E471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2C02283-926D-43AA-9857-B56FA16E9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D37058A-B43C-4035-B47C-48493B3A2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3C93A9-A2EC-4336-AB46-051F1C703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7F8A6BE-3E32-4109-BCBA-558C039C4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5AB070E-B0BB-4919-9B08-3B83C5863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ED3EB2A-9D44-4390-9022-AAB101CA2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7D2FC15-6E28-4F03-A7B9-69AD311BF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4BF3D37C-FEFD-4356-B48F-D4680AF85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8BC06A95-B65B-4CD0-9920-6A0475678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EAF6D64-5C5F-418F-ADCF-654CBBC1B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2C204FE-E66A-44CB-B060-E96D0BCBF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6B23A43-70E8-4299-B84C-64CD9E7DB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A2C617EE-6B78-4269-8FB9-76961CB6B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EFF252-8996-4362-AC84-F46531D6E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B75C3FB-B67E-4F7C-90B2-05970D884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314F4B4-CDBB-4EAD-AE58-678B79ACD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607153C-4FB1-4DA3-9E0B-7D0CB9FF3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598B0C-D0BF-4F2D-A7F7-A517B335B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9AFE00-000D-4BDF-9626-B60FF6F3A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07E719C-3544-47DD-B6B6-06EFB3D4A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38100</xdr:colOff>
      <xdr:row>47</xdr:row>
      <xdr:rowOff>0</xdr:rowOff>
    </xdr:from>
    <xdr:to>
      <xdr:col>25</xdr:col>
      <xdr:colOff>698100</xdr:colOff>
      <xdr:row>67</xdr:row>
      <xdr:rowOff>85726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44C8467-1728-426D-9555-FEC369A2A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Miguel de Abona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 Miguel de Abona</a:t>
          </a:fld>
          <a:endParaRPr lang="es-ES" sz="1100"/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77CBEC-0E97-4C82-B6ED-9184F7807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96D36E5-CC3C-41AE-AB33-CAC9826A1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67A83A-5FFB-4B88-BD1C-3D1F94023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E163D36-F39B-49E0-A0ED-5D51ABA76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7AC079-6F48-4E31-BAA7-858B31C40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8357899-774E-4F65-860E-2DA9AB394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621AEF5-B72F-4578-88B4-AA10D83D090F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6199D1B-0FBF-869D-12B2-E26642D160A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DA2837A-D8CC-CFB2-FA7D-49EE9B806FE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CCA9B1E-1AD6-4A7D-BA90-EB7C05EAB780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1EBD563-BBBD-76F8-9925-31EB1DE35F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2DF4A07-6A98-618A-7BD3-C35A89274EF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6C244AC-C07D-4E01-9073-34FE8DDFC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C2BC79C-F89F-4ABE-B11A-10A02A8A2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98A4197-2F1E-41A9-9D8B-6F20646EB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3891C9B-A25C-42C2-A787-A8734B341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8144044-B1C8-4F66-A035-EE3962CAC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1CCB054-D207-487C-9D66-3BCA8CF9F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EDB3CE3-9C9B-44CC-8E8F-3E8D01721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A566417-259B-4F68-9E8D-BB9CF99FC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4831B4C8-720C-4CEF-B2BC-F3723A098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79381D45-51A9-44D3-BB69-2F63FE6A9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FBA70B3A-952A-43AD-A9D2-9B4803928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6BA68FA-CBF4-404F-9F65-AE1710BA7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E8DE88F-D84F-48C5-9BB1-57081F3FB0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3F48092-B719-4B7C-AE0E-858BC7B53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E474EDAB-5635-4061-B267-CC905E35B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66FBC14-245F-4932-A15E-A660A8884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32090E-B393-4D39-9AC3-B71E7CE16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3694A11-F7D3-4EB9-95B3-A12C5179E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8326199-BBF1-4132-9B3B-BC5367920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6E500F7-9AD2-4EC8-A3F4-986D0A5A1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9733613-25B0-42FD-B154-5CBE9F097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1454DCA-3806-4FDD-94F2-851820740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36EF13F-BF25-4A24-A4E7-A016875AA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E9C53222-327B-4C98-A96B-C7A2677B62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7D9131D5-81BE-40D7-800D-B616EAD52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51A1912C-5631-4473-B358-5B5E68427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8FA6496-56C1-4C8F-B6C2-7C65CA50A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925286-E8CD-4456-9811-188623B75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B572B7A-0916-47A4-9A07-566CA7A23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31B8A1CF-B7BC-4D55-9F12-B5534FCC2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A2A7252-BE66-4F45-8520-0390077E5E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5BD2100-DA8B-497E-9393-B3A700539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23102A-5190-413E-B449-B22AA7477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9A1A348-A21A-4F37-86CB-307B83320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35B7C8D-E38C-48B9-B366-B75D391D8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DB9C070-00A5-4DA2-A24E-753FFB49F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D0AD950-2921-41E6-8D4A-068003DD4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Miguel de Abona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 Miguel de Abona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 Miguel de Abona</a:t>
          </a:fld>
          <a:endParaRPr lang="es-ES" sz="1100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648C4FC-2A94-4ADE-88E0-F84D5CDDC684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D0BAAD0-1F3B-51A2-CD02-F9547FB6B6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9F0DFDA-CDFA-4708-B13B-100460D519C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5CFBE7B-A88C-448D-9D28-05FB232BC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7042F997-5E73-4FED-8DF0-314E6EBB2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B6197248-6B9F-4BF0-8044-A1BE1B3B3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3389D48-676C-4DBB-B367-9F8130CE4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A49FCAB-F56C-4156-B969-8881A2FF8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B2CEDFF-D87F-4DDE-A391-926231111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794A0E-50E9-4D99-BE3F-B086B52DC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 Miguel de Abona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 Miguel de Abona</a:t>
          </a:fld>
          <a:endParaRPr lang="es-ES" sz="1100"/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02A24A5-5A2A-4A0B-A6E6-FE0183CAB9CD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4018F4D-FA53-1668-E3AD-566ED4F577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043E60C-C8C5-9381-06D0-F04AA99D802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1D8FBA-34C0-4A07-8F87-B5EE85E0F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FF619B2-1C58-4A34-AB13-A45CDA22D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5/Municipios/marzo/Indicadores%20alojativos%20San%20Miguel%20202503.xlsx" TargetMode="External"/><Relationship Id="rId1" Type="http://schemas.openxmlformats.org/officeDocument/2006/relationships/externalLinkPath" Target="/sites/INVESTIGACION/Documentos%20compartidos/General/Encuesta%20Alojam%20Tur&#237;sticos%20(ISTAC)/2025/Municipios/marzo/Indicadores%20alojativos%20San%20Miguel%202025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14599</v>
          </cell>
          <cell r="I9">
            <v>15634</v>
          </cell>
          <cell r="K9">
            <v>17228</v>
          </cell>
          <cell r="M9">
            <v>20420</v>
          </cell>
          <cell r="N9">
            <v>0.18527977710703514</v>
          </cell>
        </row>
        <row r="10">
          <cell r="A10" t="str">
            <v>feb</v>
          </cell>
          <cell r="B10" t="str">
            <v>Febrero</v>
          </cell>
          <cell r="C10">
            <v>15480</v>
          </cell>
          <cell r="I10">
            <v>20512</v>
          </cell>
          <cell r="K10">
            <v>17964</v>
          </cell>
          <cell r="M10">
            <v>19437</v>
          </cell>
          <cell r="N10">
            <v>8.199732798931203E-2</v>
          </cell>
        </row>
        <row r="11">
          <cell r="A11" t="str">
            <v>mar</v>
          </cell>
          <cell r="B11" t="str">
            <v>Marzo</v>
          </cell>
          <cell r="C11">
            <v>5930</v>
          </cell>
          <cell r="I11">
            <v>21527</v>
          </cell>
          <cell r="K11">
            <v>21188</v>
          </cell>
          <cell r="M11">
            <v>20505</v>
          </cell>
          <cell r="N11">
            <v>-3.2235227487256934E-2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26292</v>
          </cell>
          <cell r="K12">
            <v>20460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20694</v>
          </cell>
          <cell r="K13">
            <v>21715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22097</v>
          </cell>
          <cell r="K14">
            <v>19721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21748</v>
          </cell>
          <cell r="K15">
            <v>20589</v>
          </cell>
        </row>
        <row r="16">
          <cell r="A16" t="str">
            <v>ago</v>
          </cell>
          <cell r="B16" t="str">
            <v>Agosto</v>
          </cell>
          <cell r="C16">
            <v>12002</v>
          </cell>
          <cell r="I16">
            <v>20367</v>
          </cell>
          <cell r="K16">
            <v>22021</v>
          </cell>
        </row>
        <row r="17">
          <cell r="A17" t="str">
            <v>sep</v>
          </cell>
          <cell r="B17" t="str">
            <v>Septiembre</v>
          </cell>
          <cell r="C17">
            <v>11710</v>
          </cell>
          <cell r="I17">
            <v>18863</v>
          </cell>
          <cell r="K17">
            <v>20469</v>
          </cell>
        </row>
        <row r="18">
          <cell r="A18" t="str">
            <v>oct</v>
          </cell>
          <cell r="B18" t="str">
            <v>Octubre</v>
          </cell>
          <cell r="C18">
            <v>4520</v>
          </cell>
          <cell r="I18">
            <v>26095</v>
          </cell>
          <cell r="K18">
            <v>21212</v>
          </cell>
        </row>
        <row r="19">
          <cell r="A19" t="str">
            <v>nov</v>
          </cell>
          <cell r="B19" t="str">
            <v>Noviembre</v>
          </cell>
          <cell r="C19">
            <v>5547</v>
          </cell>
          <cell r="I19">
            <v>18426</v>
          </cell>
          <cell r="K19">
            <v>18264</v>
          </cell>
        </row>
        <row r="20">
          <cell r="A20" t="str">
            <v>dic</v>
          </cell>
          <cell r="B20" t="str">
            <v>Diciembre</v>
          </cell>
          <cell r="C20">
            <v>6293</v>
          </cell>
          <cell r="I20">
            <v>20333</v>
          </cell>
          <cell r="K20">
            <v>18315</v>
          </cell>
        </row>
        <row r="21">
          <cell r="A21" t="str">
            <v>Total</v>
          </cell>
          <cell r="C21">
            <v>77467</v>
          </cell>
          <cell r="I21">
            <v>252588</v>
          </cell>
          <cell r="K21">
            <v>239146</v>
          </cell>
          <cell r="M21">
            <v>60362</v>
          </cell>
          <cell r="N21">
            <v>7.0627882227740413E-2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3097</v>
          </cell>
          <cell r="I31">
            <v>2578</v>
          </cell>
          <cell r="K31">
            <v>2281</v>
          </cell>
          <cell r="M31">
            <v>2599</v>
          </cell>
          <cell r="N31">
            <v>0.13941253836036815</v>
          </cell>
        </row>
        <row r="32">
          <cell r="B32" t="str">
            <v>Febrero</v>
          </cell>
          <cell r="C32">
            <v>3115</v>
          </cell>
          <cell r="I32">
            <v>2461</v>
          </cell>
          <cell r="K32">
            <v>2017</v>
          </cell>
          <cell r="M32">
            <v>2452</v>
          </cell>
          <cell r="N32">
            <v>0.21566683192860681</v>
          </cell>
        </row>
        <row r="33">
          <cell r="B33" t="str">
            <v>Marzo</v>
          </cell>
          <cell r="C33">
            <v>996</v>
          </cell>
          <cell r="I33">
            <v>3676</v>
          </cell>
          <cell r="K33">
            <v>3382</v>
          </cell>
          <cell r="M33">
            <v>3102</v>
          </cell>
          <cell r="N33">
            <v>-8.2791247782377342E-2</v>
          </cell>
        </row>
        <row r="34">
          <cell r="B34" t="str">
            <v>Abril</v>
          </cell>
          <cell r="C34">
            <v>0</v>
          </cell>
          <cell r="I34">
            <v>6591</v>
          </cell>
          <cell r="K34">
            <v>3903</v>
          </cell>
        </row>
        <row r="35">
          <cell r="B35" t="str">
            <v>Mayo</v>
          </cell>
          <cell r="C35">
            <v>0</v>
          </cell>
          <cell r="I35">
            <v>3914</v>
          </cell>
          <cell r="K35">
            <v>5934</v>
          </cell>
        </row>
        <row r="36">
          <cell r="B36" t="str">
            <v>Junio</v>
          </cell>
          <cell r="C36">
            <v>0</v>
          </cell>
          <cell r="I36">
            <v>5372</v>
          </cell>
          <cell r="K36">
            <v>5322</v>
          </cell>
        </row>
        <row r="37">
          <cell r="B37" t="str">
            <v>Julio</v>
          </cell>
          <cell r="C37">
            <v>0</v>
          </cell>
          <cell r="I37">
            <v>6908</v>
          </cell>
          <cell r="K37">
            <v>5357</v>
          </cell>
        </row>
        <row r="38">
          <cell r="B38" t="str">
            <v>Agosto</v>
          </cell>
          <cell r="C38">
            <v>8627</v>
          </cell>
          <cell r="I38">
            <v>6775</v>
          </cell>
          <cell r="K38">
            <v>6771</v>
          </cell>
        </row>
        <row r="39">
          <cell r="B39" t="str">
            <v>Septiembre</v>
          </cell>
          <cell r="C39">
            <v>8538</v>
          </cell>
          <cell r="I39">
            <v>5114</v>
          </cell>
          <cell r="K39">
            <v>5525</v>
          </cell>
        </row>
        <row r="40">
          <cell r="B40" t="str">
            <v>Octubre</v>
          </cell>
          <cell r="C40">
            <v>2326</v>
          </cell>
          <cell r="I40">
            <v>5907</v>
          </cell>
          <cell r="K40">
            <v>3763</v>
          </cell>
        </row>
        <row r="41">
          <cell r="B41" t="str">
            <v>Noviembre</v>
          </cell>
          <cell r="C41">
            <v>1451</v>
          </cell>
          <cell r="I41">
            <v>2675</v>
          </cell>
          <cell r="K41">
            <v>2583</v>
          </cell>
        </row>
        <row r="42">
          <cell r="B42" t="str">
            <v>Diciembre</v>
          </cell>
          <cell r="C42">
            <v>2192</v>
          </cell>
          <cell r="I42">
            <v>3713</v>
          </cell>
          <cell r="K42">
            <v>2969</v>
          </cell>
        </row>
        <row r="43">
          <cell r="C43">
            <v>30584</v>
          </cell>
          <cell r="I43">
            <v>55684</v>
          </cell>
          <cell r="K43">
            <v>49807</v>
          </cell>
          <cell r="M43">
            <v>8153</v>
          </cell>
          <cell r="N43">
            <v>6.1588541666666607E-2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2712</v>
          </cell>
          <cell r="I53">
            <v>2122</v>
          </cell>
          <cell r="K53">
            <v>1745</v>
          </cell>
          <cell r="M53">
            <v>1965</v>
          </cell>
          <cell r="N53">
            <v>0.12607449856733521</v>
          </cell>
        </row>
        <row r="54">
          <cell r="B54" t="str">
            <v>Febrero</v>
          </cell>
          <cell r="C54">
            <v>2377</v>
          </cell>
          <cell r="I54">
            <v>1499</v>
          </cell>
          <cell r="K54">
            <v>1341</v>
          </cell>
          <cell r="M54">
            <v>1818</v>
          </cell>
          <cell r="N54">
            <v>0.35570469798657722</v>
          </cell>
        </row>
        <row r="55">
          <cell r="B55" t="str">
            <v>Marzo</v>
          </cell>
          <cell r="C55">
            <v>668</v>
          </cell>
          <cell r="I55">
            <v>2154</v>
          </cell>
          <cell r="K55">
            <v>2524</v>
          </cell>
          <cell r="M55">
            <v>2053</v>
          </cell>
          <cell r="N55">
            <v>-0.18660855784469099</v>
          </cell>
        </row>
        <row r="56">
          <cell r="B56" t="str">
            <v>Abril</v>
          </cell>
          <cell r="C56">
            <v>0</v>
          </cell>
          <cell r="I56">
            <v>2696</v>
          </cell>
          <cell r="K56">
            <v>2784</v>
          </cell>
        </row>
        <row r="57">
          <cell r="B57" t="str">
            <v>Mayo</v>
          </cell>
          <cell r="C57">
            <v>0</v>
          </cell>
          <cell r="I57">
            <v>2827</v>
          </cell>
          <cell r="K57">
            <v>4403</v>
          </cell>
        </row>
        <row r="58">
          <cell r="B58" t="str">
            <v>Junio</v>
          </cell>
          <cell r="C58">
            <v>0</v>
          </cell>
          <cell r="I58">
            <v>3312</v>
          </cell>
          <cell r="K58">
            <v>3266</v>
          </cell>
        </row>
        <row r="59">
          <cell r="B59" t="str">
            <v>Julio</v>
          </cell>
          <cell r="C59">
            <v>0</v>
          </cell>
          <cell r="I59">
            <v>3945</v>
          </cell>
          <cell r="K59">
            <v>3427</v>
          </cell>
        </row>
        <row r="60">
          <cell r="B60" t="str">
            <v>Agosto</v>
          </cell>
          <cell r="C60">
            <v>8318</v>
          </cell>
          <cell r="I60">
            <v>4462</v>
          </cell>
          <cell r="K60">
            <v>4116</v>
          </cell>
        </row>
        <row r="61">
          <cell r="B61" t="str">
            <v>Septiembre</v>
          </cell>
          <cell r="C61">
            <v>8240</v>
          </cell>
          <cell r="I61">
            <v>3604</v>
          </cell>
          <cell r="K61">
            <v>3544</v>
          </cell>
        </row>
        <row r="62">
          <cell r="B62" t="str">
            <v>Octubre</v>
          </cell>
          <cell r="C62">
            <v>1785</v>
          </cell>
          <cell r="I62">
            <v>4407</v>
          </cell>
          <cell r="K62">
            <v>2418</v>
          </cell>
        </row>
        <row r="63">
          <cell r="B63" t="str">
            <v>Noviembre</v>
          </cell>
          <cell r="C63">
            <v>532</v>
          </cell>
          <cell r="I63">
            <v>2091</v>
          </cell>
          <cell r="K63">
            <v>1863</v>
          </cell>
        </row>
        <row r="64">
          <cell r="B64" t="str">
            <v>Diciembre</v>
          </cell>
          <cell r="C64">
            <v>878</v>
          </cell>
          <cell r="I64">
            <v>3045</v>
          </cell>
          <cell r="K64">
            <v>2277</v>
          </cell>
        </row>
        <row r="65">
          <cell r="C65">
            <v>25621</v>
          </cell>
          <cell r="I65">
            <v>36164</v>
          </cell>
          <cell r="K65">
            <v>33708</v>
          </cell>
          <cell r="M65">
            <v>5836</v>
          </cell>
          <cell r="N65">
            <v>4.0285204991087342E-2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385</v>
          </cell>
          <cell r="I75">
            <v>456</v>
          </cell>
          <cell r="K75">
            <v>536</v>
          </cell>
          <cell r="M75">
            <v>634</v>
          </cell>
          <cell r="N75">
            <v>0.18283582089552231</v>
          </cell>
        </row>
        <row r="76">
          <cell r="B76" t="str">
            <v>Febrero</v>
          </cell>
          <cell r="C76">
            <v>738</v>
          </cell>
          <cell r="I76">
            <v>962</v>
          </cell>
          <cell r="K76">
            <v>676</v>
          </cell>
          <cell r="M76">
            <v>634</v>
          </cell>
          <cell r="N76">
            <v>-6.2130177514792884E-2</v>
          </cell>
        </row>
        <row r="77">
          <cell r="B77" t="str">
            <v>Marzo</v>
          </cell>
          <cell r="C77">
            <v>328</v>
          </cell>
          <cell r="I77">
            <v>1522</v>
          </cell>
          <cell r="K77">
            <v>858</v>
          </cell>
          <cell r="M77">
            <v>1049</v>
          </cell>
          <cell r="N77">
            <v>0.22261072261072257</v>
          </cell>
        </row>
        <row r="78">
          <cell r="B78" t="str">
            <v>Abril</v>
          </cell>
          <cell r="C78">
            <v>0</v>
          </cell>
          <cell r="I78">
            <v>3895</v>
          </cell>
          <cell r="K78">
            <v>1119</v>
          </cell>
        </row>
        <row r="79">
          <cell r="B79" t="str">
            <v>Mayo</v>
          </cell>
          <cell r="C79">
            <v>0</v>
          </cell>
          <cell r="I79">
            <v>1087</v>
          </cell>
          <cell r="K79">
            <v>1531</v>
          </cell>
        </row>
        <row r="80">
          <cell r="B80" t="str">
            <v>Junio</v>
          </cell>
          <cell r="C80">
            <v>0</v>
          </cell>
          <cell r="I80">
            <v>2060</v>
          </cell>
          <cell r="K80">
            <v>2056</v>
          </cell>
        </row>
        <row r="81">
          <cell r="B81" t="str">
            <v>Julio</v>
          </cell>
          <cell r="C81">
            <v>0</v>
          </cell>
          <cell r="I81">
            <v>2963</v>
          </cell>
          <cell r="K81">
            <v>1930</v>
          </cell>
        </row>
        <row r="82">
          <cell r="B82" t="str">
            <v>Agosto</v>
          </cell>
          <cell r="C82">
            <v>309</v>
          </cell>
          <cell r="I82">
            <v>2313</v>
          </cell>
          <cell r="K82">
            <v>2655</v>
          </cell>
        </row>
        <row r="83">
          <cell r="B83" t="str">
            <v>Septiembre</v>
          </cell>
          <cell r="C83">
            <v>298</v>
          </cell>
          <cell r="I83">
            <v>1510</v>
          </cell>
          <cell r="K83">
            <v>1981</v>
          </cell>
        </row>
        <row r="84">
          <cell r="B84" t="str">
            <v>Octubre</v>
          </cell>
          <cell r="C84">
            <v>541</v>
          </cell>
          <cell r="I84">
            <v>1500</v>
          </cell>
          <cell r="K84">
            <v>1345</v>
          </cell>
        </row>
        <row r="85">
          <cell r="B85" t="str">
            <v>Noviembre</v>
          </cell>
          <cell r="C85">
            <v>919</v>
          </cell>
          <cell r="I85">
            <v>584</v>
          </cell>
          <cell r="K85">
            <v>720</v>
          </cell>
        </row>
        <row r="86">
          <cell r="B86" t="str">
            <v>Diciembre</v>
          </cell>
          <cell r="C86">
            <v>1314</v>
          </cell>
          <cell r="I86">
            <v>668</v>
          </cell>
          <cell r="K86">
            <v>692</v>
          </cell>
        </row>
        <row r="87">
          <cell r="C87">
            <v>4963</v>
          </cell>
          <cell r="I87">
            <v>19520</v>
          </cell>
          <cell r="K87">
            <v>16099</v>
          </cell>
          <cell r="M87">
            <v>2317</v>
          </cell>
          <cell r="N87">
            <v>0.11932367149758449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11502</v>
          </cell>
          <cell r="I97">
            <v>13056</v>
          </cell>
          <cell r="K97">
            <v>14947</v>
          </cell>
          <cell r="M97">
            <v>17821</v>
          </cell>
          <cell r="N97">
            <v>0.19227938716799353</v>
          </cell>
        </row>
        <row r="98">
          <cell r="B98" t="str">
            <v>Febrero</v>
          </cell>
          <cell r="C98">
            <v>12365</v>
          </cell>
          <cell r="I98">
            <v>18051</v>
          </cell>
          <cell r="K98">
            <v>15947</v>
          </cell>
          <cell r="M98">
            <v>16985</v>
          </cell>
          <cell r="N98">
            <v>6.5090612654417734E-2</v>
          </cell>
        </row>
        <row r="99">
          <cell r="B99" t="str">
            <v>Marzo</v>
          </cell>
          <cell r="C99">
            <v>4934</v>
          </cell>
          <cell r="I99">
            <v>17851</v>
          </cell>
          <cell r="K99">
            <v>17806</v>
          </cell>
          <cell r="M99">
            <v>17403</v>
          </cell>
          <cell r="N99">
            <v>-2.2632820397618825E-2</v>
          </cell>
        </row>
        <row r="100">
          <cell r="B100" t="str">
            <v>Abril</v>
          </cell>
          <cell r="C100">
            <v>0</v>
          </cell>
          <cell r="I100">
            <v>19701</v>
          </cell>
          <cell r="K100">
            <v>16557</v>
          </cell>
        </row>
        <row r="101">
          <cell r="B101" t="str">
            <v>Mayo</v>
          </cell>
          <cell r="C101">
            <v>0</v>
          </cell>
          <cell r="I101">
            <v>16780</v>
          </cell>
          <cell r="K101">
            <v>15781</v>
          </cell>
        </row>
        <row r="102">
          <cell r="B102" t="str">
            <v>Junio</v>
          </cell>
          <cell r="C102">
            <v>0</v>
          </cell>
          <cell r="I102">
            <v>16725</v>
          </cell>
          <cell r="K102">
            <v>14399</v>
          </cell>
        </row>
        <row r="103">
          <cell r="B103" t="str">
            <v>Julio</v>
          </cell>
          <cell r="C103">
            <v>0</v>
          </cell>
          <cell r="I103">
            <v>14840</v>
          </cell>
          <cell r="K103">
            <v>15232</v>
          </cell>
        </row>
        <row r="104">
          <cell r="B104" t="str">
            <v>Agosto</v>
          </cell>
          <cell r="C104">
            <v>3375</v>
          </cell>
          <cell r="I104">
            <v>13592</v>
          </cell>
          <cell r="K104">
            <v>15250</v>
          </cell>
        </row>
        <row r="105">
          <cell r="B105" t="str">
            <v>Septiembre</v>
          </cell>
          <cell r="C105">
            <v>3172</v>
          </cell>
          <cell r="I105">
            <v>13749</v>
          </cell>
          <cell r="K105">
            <v>14944</v>
          </cell>
        </row>
        <row r="106">
          <cell r="B106" t="str">
            <v>Octubre</v>
          </cell>
          <cell r="C106">
            <v>2194</v>
          </cell>
          <cell r="I106">
            <v>20188</v>
          </cell>
          <cell r="K106">
            <v>17449</v>
          </cell>
        </row>
        <row r="107">
          <cell r="B107" t="str">
            <v>Noviembre</v>
          </cell>
          <cell r="C107">
            <v>4096</v>
          </cell>
          <cell r="I107">
            <v>15751</v>
          </cell>
          <cell r="K107">
            <v>15681</v>
          </cell>
        </row>
        <row r="108">
          <cell r="B108" t="str">
            <v>Diciembre</v>
          </cell>
          <cell r="C108">
            <v>4101</v>
          </cell>
          <cell r="I108">
            <v>16620</v>
          </cell>
          <cell r="K108">
            <v>15346</v>
          </cell>
        </row>
        <row r="109">
          <cell r="C109">
            <v>46883</v>
          </cell>
          <cell r="I109">
            <v>196904</v>
          </cell>
          <cell r="K109">
            <v>189339</v>
          </cell>
          <cell r="M109">
            <v>52209</v>
          </cell>
          <cell r="N109">
            <v>7.2053388090349113E-2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6069</v>
          </cell>
          <cell r="I119">
            <v>7408</v>
          </cell>
          <cell r="K119">
            <v>8300</v>
          </cell>
          <cell r="M119">
            <v>9799</v>
          </cell>
          <cell r="N119">
            <v>0.18060240963855412</v>
          </cell>
        </row>
        <row r="120">
          <cell r="B120" t="str">
            <v>Febrero</v>
          </cell>
          <cell r="C120">
            <v>7131</v>
          </cell>
          <cell r="I120">
            <v>11400</v>
          </cell>
          <cell r="K120">
            <v>8996</v>
          </cell>
          <cell r="M120">
            <v>9024</v>
          </cell>
          <cell r="N120">
            <v>3.1124944419742562E-3</v>
          </cell>
        </row>
        <row r="121">
          <cell r="B121" t="str">
            <v>Marzo</v>
          </cell>
          <cell r="C121">
            <v>2539</v>
          </cell>
          <cell r="I121">
            <v>11193</v>
          </cell>
          <cell r="K121">
            <v>10352</v>
          </cell>
          <cell r="M121">
            <v>9405</v>
          </cell>
          <cell r="N121">
            <v>-9.1479907264296778E-2</v>
          </cell>
        </row>
        <row r="122">
          <cell r="B122" t="str">
            <v>Abril</v>
          </cell>
          <cell r="C122">
            <v>0</v>
          </cell>
          <cell r="I122">
            <v>12880</v>
          </cell>
          <cell r="K122">
            <v>10335</v>
          </cell>
        </row>
        <row r="123">
          <cell r="B123" t="str">
            <v>Mayo</v>
          </cell>
          <cell r="C123">
            <v>0</v>
          </cell>
          <cell r="I123">
            <v>11897</v>
          </cell>
          <cell r="K123">
            <v>10229</v>
          </cell>
        </row>
        <row r="124">
          <cell r="B124" t="str">
            <v>Junio</v>
          </cell>
          <cell r="C124">
            <v>0</v>
          </cell>
          <cell r="I124">
            <v>11071</v>
          </cell>
          <cell r="K124">
            <v>9672</v>
          </cell>
        </row>
        <row r="125">
          <cell r="B125" t="str">
            <v>Julio</v>
          </cell>
          <cell r="C125">
            <v>0</v>
          </cell>
          <cell r="I125">
            <v>9714</v>
          </cell>
          <cell r="K125">
            <v>9908</v>
          </cell>
        </row>
        <row r="126">
          <cell r="B126" t="str">
            <v>Agosto</v>
          </cell>
          <cell r="C126">
            <v>1065</v>
          </cell>
          <cell r="I126">
            <v>9184</v>
          </cell>
          <cell r="K126">
            <v>9915</v>
          </cell>
        </row>
        <row r="127">
          <cell r="B127" t="str">
            <v>Septiembre</v>
          </cell>
          <cell r="C127">
            <v>827</v>
          </cell>
          <cell r="I127">
            <v>9672</v>
          </cell>
          <cell r="K127">
            <v>9883</v>
          </cell>
        </row>
        <row r="128">
          <cell r="B128" t="str">
            <v>Octubre</v>
          </cell>
          <cell r="C128">
            <v>1391</v>
          </cell>
          <cell r="I128">
            <v>14584</v>
          </cell>
          <cell r="K128">
            <v>10648</v>
          </cell>
        </row>
        <row r="129">
          <cell r="B129" t="str">
            <v>Noviembre</v>
          </cell>
          <cell r="C129">
            <v>3284</v>
          </cell>
          <cell r="I129">
            <v>9172</v>
          </cell>
          <cell r="K129">
            <v>9348</v>
          </cell>
        </row>
        <row r="130">
          <cell r="B130" t="str">
            <v>Diciembre</v>
          </cell>
          <cell r="C130">
            <v>3228</v>
          </cell>
          <cell r="I130">
            <v>9933</v>
          </cell>
          <cell r="K130">
            <v>9148</v>
          </cell>
        </row>
        <row r="131">
          <cell r="C131">
            <v>26382</v>
          </cell>
          <cell r="I131">
            <v>128108</v>
          </cell>
          <cell r="K131">
            <v>116734</v>
          </cell>
          <cell r="M131">
            <v>28228</v>
          </cell>
          <cell r="N131">
            <v>2.09780092592593E-2</v>
          </cell>
        </row>
        <row r="139">
          <cell r="C139">
            <v>2020</v>
          </cell>
          <cell r="G139">
            <v>2022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837</v>
          </cell>
          <cell r="G141">
            <v>681</v>
          </cell>
          <cell r="I141">
            <v>799</v>
          </cell>
          <cell r="K141">
            <v>977</v>
          </cell>
          <cell r="M141">
            <v>856</v>
          </cell>
          <cell r="N141">
            <v>-0.12384851586489254</v>
          </cell>
        </row>
        <row r="142">
          <cell r="B142" t="str">
            <v>Febrero</v>
          </cell>
          <cell r="C142">
            <v>508</v>
          </cell>
          <cell r="G142">
            <v>493</v>
          </cell>
          <cell r="I142">
            <v>970</v>
          </cell>
          <cell r="K142">
            <v>722</v>
          </cell>
          <cell r="M142">
            <v>749</v>
          </cell>
          <cell r="N142">
            <v>3.7396121883656486E-2</v>
          </cell>
        </row>
        <row r="143">
          <cell r="B143" t="str">
            <v>Marzo</v>
          </cell>
          <cell r="C143">
            <v>482</v>
          </cell>
          <cell r="G143">
            <v>1542</v>
          </cell>
          <cell r="I143">
            <v>991</v>
          </cell>
          <cell r="K143">
            <v>1079</v>
          </cell>
          <cell r="M143">
            <v>1207</v>
          </cell>
          <cell r="N143">
            <v>0.11862835959221507</v>
          </cell>
        </row>
        <row r="144">
          <cell r="B144" t="str">
            <v>Abril</v>
          </cell>
          <cell r="C144">
            <v>0</v>
          </cell>
          <cell r="G144">
            <v>450</v>
          </cell>
          <cell r="I144">
            <v>1079</v>
          </cell>
          <cell r="K144">
            <v>593</v>
          </cell>
        </row>
        <row r="145">
          <cell r="B145" t="str">
            <v>Mayo</v>
          </cell>
          <cell r="C145">
            <v>0</v>
          </cell>
          <cell r="G145">
            <v>288</v>
          </cell>
          <cell r="I145">
            <v>523</v>
          </cell>
          <cell r="K145">
            <v>557</v>
          </cell>
        </row>
        <row r="146">
          <cell r="B146" t="str">
            <v>Junio</v>
          </cell>
          <cell r="C146">
            <v>0</v>
          </cell>
          <cell r="G146">
            <v>179</v>
          </cell>
          <cell r="I146">
            <v>633</v>
          </cell>
          <cell r="K146">
            <v>501</v>
          </cell>
        </row>
        <row r="147">
          <cell r="B147" t="str">
            <v>Julio</v>
          </cell>
          <cell r="C147">
            <v>0</v>
          </cell>
          <cell r="G147">
            <v>235</v>
          </cell>
          <cell r="I147">
            <v>368</v>
          </cell>
          <cell r="K147">
            <v>525</v>
          </cell>
        </row>
        <row r="148">
          <cell r="B148" t="str">
            <v>Agosto</v>
          </cell>
          <cell r="C148">
            <v>392</v>
          </cell>
          <cell r="G148">
            <v>365</v>
          </cell>
          <cell r="I148">
            <v>339</v>
          </cell>
          <cell r="K148">
            <v>575</v>
          </cell>
        </row>
        <row r="149">
          <cell r="B149" t="str">
            <v>Septiembre</v>
          </cell>
          <cell r="C149">
            <v>116</v>
          </cell>
          <cell r="G149">
            <v>409</v>
          </cell>
          <cell r="I149">
            <v>570</v>
          </cell>
          <cell r="K149">
            <v>486</v>
          </cell>
        </row>
        <row r="150">
          <cell r="B150" t="str">
            <v>Octubre</v>
          </cell>
          <cell r="C150">
            <v>86</v>
          </cell>
          <cell r="G150">
            <v>495</v>
          </cell>
          <cell r="I150">
            <v>573</v>
          </cell>
          <cell r="K150">
            <v>733</v>
          </cell>
        </row>
        <row r="151">
          <cell r="B151" t="str">
            <v>Noviembre</v>
          </cell>
          <cell r="C151">
            <v>450</v>
          </cell>
          <cell r="G151">
            <v>972</v>
          </cell>
          <cell r="I151">
            <v>960</v>
          </cell>
          <cell r="K151">
            <v>998</v>
          </cell>
        </row>
        <row r="152">
          <cell r="B152" t="str">
            <v>Diciembre</v>
          </cell>
          <cell r="C152">
            <v>304</v>
          </cell>
          <cell r="G152">
            <v>835</v>
          </cell>
          <cell r="I152">
            <v>1075</v>
          </cell>
          <cell r="K152">
            <v>770</v>
          </cell>
        </row>
        <row r="153">
          <cell r="C153">
            <v>3197</v>
          </cell>
          <cell r="G153">
            <v>6944</v>
          </cell>
          <cell r="I153">
            <v>8880</v>
          </cell>
          <cell r="K153">
            <v>8516</v>
          </cell>
          <cell r="M153">
            <v>2812</v>
          </cell>
          <cell r="N153">
            <v>1.2239020878329843E-2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517</v>
          </cell>
          <cell r="I163">
            <v>786</v>
          </cell>
          <cell r="K163">
            <v>785</v>
          </cell>
          <cell r="M163">
            <v>1152</v>
          </cell>
          <cell r="N163">
            <v>0.46751592356687888</v>
          </cell>
        </row>
        <row r="164">
          <cell r="B164" t="str">
            <v>Febrero</v>
          </cell>
          <cell r="C164">
            <v>660</v>
          </cell>
          <cell r="I164">
            <v>1866</v>
          </cell>
          <cell r="K164">
            <v>1179</v>
          </cell>
          <cell r="M164">
            <v>1544</v>
          </cell>
          <cell r="N164">
            <v>0.30958439355385914</v>
          </cell>
        </row>
        <row r="165">
          <cell r="B165" t="str">
            <v>Marzo</v>
          </cell>
          <cell r="C165">
            <v>341</v>
          </cell>
          <cell r="I165">
            <v>1634</v>
          </cell>
          <cell r="K165">
            <v>802</v>
          </cell>
          <cell r="M165">
            <v>1332</v>
          </cell>
          <cell r="N165">
            <v>0.6608478802992519</v>
          </cell>
        </row>
        <row r="166">
          <cell r="B166" t="str">
            <v>Abril</v>
          </cell>
          <cell r="C166">
            <v>0</v>
          </cell>
          <cell r="I166">
            <v>1968</v>
          </cell>
          <cell r="K166">
            <v>1348</v>
          </cell>
        </row>
        <row r="167">
          <cell r="B167" t="str">
            <v>Mayo</v>
          </cell>
          <cell r="C167">
            <v>0</v>
          </cell>
          <cell r="I167">
            <v>1147</v>
          </cell>
          <cell r="K167">
            <v>1201</v>
          </cell>
        </row>
        <row r="168">
          <cell r="B168" t="str">
            <v>Junio</v>
          </cell>
          <cell r="C168">
            <v>0</v>
          </cell>
          <cell r="I168">
            <v>1022</v>
          </cell>
          <cell r="K168">
            <v>949</v>
          </cell>
        </row>
        <row r="169">
          <cell r="B169" t="str">
            <v>Julio</v>
          </cell>
          <cell r="C169">
            <v>0</v>
          </cell>
          <cell r="I169">
            <v>780</v>
          </cell>
          <cell r="K169">
            <v>1247</v>
          </cell>
        </row>
        <row r="170">
          <cell r="B170" t="str">
            <v>Agosto</v>
          </cell>
          <cell r="C170">
            <v>213</v>
          </cell>
          <cell r="I170">
            <v>1136</v>
          </cell>
          <cell r="K170">
            <v>1635</v>
          </cell>
        </row>
        <row r="171">
          <cell r="B171" t="str">
            <v>Septiembre</v>
          </cell>
          <cell r="C171">
            <v>243</v>
          </cell>
          <cell r="I171">
            <v>596</v>
          </cell>
          <cell r="K171">
            <v>1285</v>
          </cell>
        </row>
        <row r="172">
          <cell r="B172" t="str">
            <v>Octubre</v>
          </cell>
          <cell r="C172">
            <v>304</v>
          </cell>
          <cell r="I172">
            <v>834</v>
          </cell>
          <cell r="K172">
            <v>1681</v>
          </cell>
        </row>
        <row r="173">
          <cell r="B173" t="str">
            <v>Noviembre</v>
          </cell>
          <cell r="C173">
            <v>73</v>
          </cell>
          <cell r="I173">
            <v>781</v>
          </cell>
          <cell r="K173">
            <v>1108</v>
          </cell>
        </row>
        <row r="174">
          <cell r="B174" t="str">
            <v>Diciembre</v>
          </cell>
          <cell r="C174">
            <v>131</v>
          </cell>
          <cell r="I174">
            <v>864</v>
          </cell>
          <cell r="K174">
            <v>1025</v>
          </cell>
        </row>
        <row r="175">
          <cell r="C175">
            <v>2498</v>
          </cell>
          <cell r="I175">
            <v>13414</v>
          </cell>
          <cell r="K175">
            <v>14245</v>
          </cell>
          <cell r="M175">
            <v>4028</v>
          </cell>
          <cell r="N175">
            <v>0.45625451916124371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320</v>
          </cell>
          <cell r="I185">
            <v>475</v>
          </cell>
          <cell r="K185">
            <v>480</v>
          </cell>
          <cell r="M185">
            <v>396</v>
          </cell>
          <cell r="N185">
            <v>-0.17500000000000004</v>
          </cell>
        </row>
        <row r="186">
          <cell r="B186" t="str">
            <v>Febrero</v>
          </cell>
          <cell r="C186">
            <v>388</v>
          </cell>
          <cell r="I186">
            <v>598</v>
          </cell>
          <cell r="K186">
            <v>677</v>
          </cell>
          <cell r="M186">
            <v>480</v>
          </cell>
          <cell r="N186">
            <v>-0.29098966026587891</v>
          </cell>
        </row>
        <row r="187">
          <cell r="B187" t="str">
            <v>Marzo</v>
          </cell>
          <cell r="C187">
            <v>167</v>
          </cell>
          <cell r="I187">
            <v>372</v>
          </cell>
          <cell r="K187">
            <v>497</v>
          </cell>
          <cell r="M187">
            <v>581</v>
          </cell>
          <cell r="N187">
            <v>0.16901408450704225</v>
          </cell>
        </row>
        <row r="188">
          <cell r="B188" t="str">
            <v>Abril</v>
          </cell>
          <cell r="C188">
            <v>0</v>
          </cell>
          <cell r="I188">
            <v>264</v>
          </cell>
          <cell r="K188">
            <v>408</v>
          </cell>
        </row>
        <row r="189">
          <cell r="B189" t="str">
            <v>Mayo</v>
          </cell>
          <cell r="C189">
            <v>0</v>
          </cell>
          <cell r="I189">
            <v>366</v>
          </cell>
          <cell r="K189">
            <v>265</v>
          </cell>
        </row>
        <row r="190">
          <cell r="B190" t="str">
            <v>junio</v>
          </cell>
          <cell r="C190">
            <v>0</v>
          </cell>
          <cell r="I190">
            <v>260</v>
          </cell>
          <cell r="K190">
            <v>315</v>
          </cell>
        </row>
        <row r="191">
          <cell r="B191" t="str">
            <v>Julio</v>
          </cell>
          <cell r="C191">
            <v>0</v>
          </cell>
          <cell r="I191">
            <v>1051</v>
          </cell>
          <cell r="K191">
            <v>327</v>
          </cell>
        </row>
        <row r="192">
          <cell r="B192" t="str">
            <v>Agosto</v>
          </cell>
          <cell r="C192">
            <v>456</v>
          </cell>
          <cell r="I192">
            <v>248</v>
          </cell>
          <cell r="K192">
            <v>281</v>
          </cell>
        </row>
        <row r="193">
          <cell r="B193" t="str">
            <v>Septiembre</v>
          </cell>
          <cell r="C193">
            <v>1202</v>
          </cell>
          <cell r="I193">
            <v>370</v>
          </cell>
          <cell r="K193">
            <v>360</v>
          </cell>
        </row>
        <row r="194">
          <cell r="B194" t="str">
            <v>Octubre</v>
          </cell>
          <cell r="C194">
            <v>163</v>
          </cell>
          <cell r="I194">
            <v>373</v>
          </cell>
          <cell r="K194">
            <v>608</v>
          </cell>
        </row>
        <row r="195">
          <cell r="B195" t="str">
            <v>Noviembre</v>
          </cell>
          <cell r="C195">
            <v>46</v>
          </cell>
          <cell r="I195">
            <v>504</v>
          </cell>
          <cell r="K195">
            <v>547</v>
          </cell>
        </row>
        <row r="196">
          <cell r="B196" t="str">
            <v>Diciembre</v>
          </cell>
          <cell r="C196">
            <v>71</v>
          </cell>
          <cell r="I196">
            <v>459</v>
          </cell>
          <cell r="K196">
            <v>381</v>
          </cell>
        </row>
        <row r="197">
          <cell r="C197">
            <v>2838</v>
          </cell>
          <cell r="I197">
            <v>5340</v>
          </cell>
          <cell r="K197">
            <v>5146</v>
          </cell>
          <cell r="M197">
            <v>1457</v>
          </cell>
          <cell r="N197">
            <v>-0.11910519951632403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301</v>
          </cell>
          <cell r="I207">
            <v>539</v>
          </cell>
          <cell r="K207">
            <v>688</v>
          </cell>
          <cell r="M207">
            <v>680</v>
          </cell>
          <cell r="N207">
            <v>-1.1627906976744207E-2</v>
          </cell>
        </row>
        <row r="208">
          <cell r="B208" t="str">
            <v>Febrero</v>
          </cell>
          <cell r="C208">
            <v>174</v>
          </cell>
          <cell r="I208">
            <v>504</v>
          </cell>
          <cell r="K208">
            <v>892</v>
          </cell>
          <cell r="M208">
            <v>839</v>
          </cell>
          <cell r="N208">
            <v>-5.94170403587444E-2</v>
          </cell>
        </row>
        <row r="209">
          <cell r="B209" t="str">
            <v>Marzo</v>
          </cell>
          <cell r="C209">
            <v>111</v>
          </cell>
          <cell r="I209">
            <v>692</v>
          </cell>
          <cell r="K209">
            <v>527</v>
          </cell>
          <cell r="M209">
            <v>676</v>
          </cell>
          <cell r="N209">
            <v>0.2827324478178368</v>
          </cell>
        </row>
        <row r="210">
          <cell r="B210" t="str">
            <v>Abril</v>
          </cell>
          <cell r="C210">
            <v>0</v>
          </cell>
          <cell r="I210">
            <v>772</v>
          </cell>
          <cell r="K210">
            <v>713</v>
          </cell>
        </row>
        <row r="211">
          <cell r="B211" t="str">
            <v>Mayo</v>
          </cell>
          <cell r="C211">
            <v>0</v>
          </cell>
          <cell r="I211">
            <v>335</v>
          </cell>
          <cell r="K211">
            <v>517</v>
          </cell>
        </row>
        <row r="212">
          <cell r="B212" t="str">
            <v>Junio</v>
          </cell>
          <cell r="C212">
            <v>0</v>
          </cell>
          <cell r="I212">
            <v>259</v>
          </cell>
          <cell r="K212">
            <v>182</v>
          </cell>
        </row>
        <row r="213">
          <cell r="B213" t="str">
            <v>Julio</v>
          </cell>
          <cell r="C213">
            <v>0</v>
          </cell>
          <cell r="I213">
            <v>394</v>
          </cell>
          <cell r="K213">
            <v>292</v>
          </cell>
        </row>
        <row r="214">
          <cell r="B214" t="str">
            <v>Agosto</v>
          </cell>
          <cell r="C214">
            <v>450</v>
          </cell>
          <cell r="I214">
            <v>449</v>
          </cell>
          <cell r="K214">
            <v>255</v>
          </cell>
        </row>
        <row r="215">
          <cell r="B215" t="str">
            <v>Septiembre</v>
          </cell>
          <cell r="C215">
            <v>22</v>
          </cell>
          <cell r="I215">
            <v>394</v>
          </cell>
          <cell r="K215">
            <v>386</v>
          </cell>
        </row>
        <row r="216">
          <cell r="B216" t="str">
            <v>Octubre</v>
          </cell>
          <cell r="C216">
            <v>48</v>
          </cell>
          <cell r="I216">
            <v>853</v>
          </cell>
          <cell r="K216">
            <v>735</v>
          </cell>
        </row>
        <row r="217">
          <cell r="B217" t="str">
            <v>Noviembre</v>
          </cell>
          <cell r="C217">
            <v>115</v>
          </cell>
          <cell r="I217">
            <v>654</v>
          </cell>
          <cell r="K217">
            <v>754</v>
          </cell>
        </row>
        <row r="218">
          <cell r="B218" t="str">
            <v>Diciembre</v>
          </cell>
          <cell r="C218">
            <v>41</v>
          </cell>
          <cell r="I218">
            <v>669</v>
          </cell>
          <cell r="K218">
            <v>541</v>
          </cell>
        </row>
        <row r="219">
          <cell r="C219">
            <v>1300</v>
          </cell>
          <cell r="I219">
            <v>6514</v>
          </cell>
          <cell r="K219">
            <v>6482</v>
          </cell>
          <cell r="M219">
            <v>2195</v>
          </cell>
          <cell r="N219">
            <v>4.1765543426673046E-2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320</v>
          </cell>
          <cell r="I229">
            <v>475</v>
          </cell>
          <cell r="K229">
            <v>480</v>
          </cell>
          <cell r="M229">
            <v>396</v>
          </cell>
          <cell r="N229">
            <v>-0.17500000000000004</v>
          </cell>
        </row>
        <row r="230">
          <cell r="B230" t="str">
            <v>Febrero</v>
          </cell>
          <cell r="C230">
            <v>388</v>
          </cell>
          <cell r="I230">
            <v>598</v>
          </cell>
          <cell r="K230">
            <v>677</v>
          </cell>
          <cell r="M230">
            <v>480</v>
          </cell>
          <cell r="N230">
            <v>-0.29098966026587891</v>
          </cell>
        </row>
        <row r="231">
          <cell r="B231" t="str">
            <v>Marzo</v>
          </cell>
          <cell r="C231">
            <v>167</v>
          </cell>
          <cell r="I231">
            <v>372</v>
          </cell>
          <cell r="K231">
            <v>497</v>
          </cell>
          <cell r="M231">
            <v>581</v>
          </cell>
          <cell r="N231">
            <v>0.16901408450704225</v>
          </cell>
        </row>
        <row r="232">
          <cell r="B232" t="str">
            <v>Abril</v>
          </cell>
          <cell r="C232">
            <v>0</v>
          </cell>
          <cell r="I232">
            <v>264</v>
          </cell>
          <cell r="K232">
            <v>408</v>
          </cell>
        </row>
        <row r="233">
          <cell r="B233" t="str">
            <v>Mayo</v>
          </cell>
          <cell r="C233">
            <v>0</v>
          </cell>
          <cell r="I233">
            <v>366</v>
          </cell>
          <cell r="K233">
            <v>265</v>
          </cell>
        </row>
        <row r="234">
          <cell r="B234" t="str">
            <v>Junio</v>
          </cell>
          <cell r="C234">
            <v>0</v>
          </cell>
          <cell r="I234">
            <v>260</v>
          </cell>
          <cell r="K234">
            <v>315</v>
          </cell>
        </row>
        <row r="235">
          <cell r="B235" t="str">
            <v>Julio</v>
          </cell>
          <cell r="C235">
            <v>0</v>
          </cell>
          <cell r="I235">
            <v>1051</v>
          </cell>
          <cell r="K235">
            <v>327</v>
          </cell>
        </row>
        <row r="236">
          <cell r="B236" t="str">
            <v>Agosto</v>
          </cell>
          <cell r="C236">
            <v>456</v>
          </cell>
          <cell r="I236">
            <v>248</v>
          </cell>
          <cell r="K236">
            <v>281</v>
          </cell>
        </row>
        <row r="237">
          <cell r="B237" t="str">
            <v>Septiembre</v>
          </cell>
          <cell r="C237">
            <v>1202</v>
          </cell>
          <cell r="I237">
            <v>370</v>
          </cell>
          <cell r="K237">
            <v>360</v>
          </cell>
        </row>
        <row r="238">
          <cell r="B238" t="str">
            <v>Octubre</v>
          </cell>
          <cell r="C238">
            <v>163</v>
          </cell>
          <cell r="I238">
            <v>373</v>
          </cell>
          <cell r="K238">
            <v>608</v>
          </cell>
        </row>
        <row r="239">
          <cell r="B239" t="str">
            <v>Noviembre</v>
          </cell>
          <cell r="C239">
            <v>46</v>
          </cell>
          <cell r="I239">
            <v>504</v>
          </cell>
          <cell r="K239">
            <v>547</v>
          </cell>
        </row>
        <row r="240">
          <cell r="B240" t="str">
            <v>Diciembre</v>
          </cell>
          <cell r="C240">
            <v>71</v>
          </cell>
          <cell r="I240">
            <v>459</v>
          </cell>
          <cell r="K240">
            <v>381</v>
          </cell>
        </row>
        <row r="241">
          <cell r="C241">
            <v>2838</v>
          </cell>
          <cell r="I241">
            <v>5340</v>
          </cell>
          <cell r="K241">
            <v>5146</v>
          </cell>
          <cell r="M241">
            <v>1457</v>
          </cell>
          <cell r="N241">
            <v>-0.11910519951632403</v>
          </cell>
        </row>
        <row r="249">
          <cell r="C249">
            <v>2020</v>
          </cell>
          <cell r="I249">
            <v>2023</v>
          </cell>
          <cell r="K249">
            <v>2024</v>
          </cell>
          <cell r="M249">
            <v>2025</v>
          </cell>
        </row>
        <row r="250">
          <cell r="N250" t="str">
            <v>var 25/24</v>
          </cell>
        </row>
        <row r="251">
          <cell r="B251" t="str">
            <v>Enero</v>
          </cell>
          <cell r="C251">
            <v>121</v>
          </cell>
          <cell r="I251">
            <v>170</v>
          </cell>
          <cell r="K251">
            <v>178</v>
          </cell>
          <cell r="M251">
            <v>193</v>
          </cell>
          <cell r="N251">
            <v>8.4269662921348409E-2</v>
          </cell>
        </row>
        <row r="252">
          <cell r="B252" t="str">
            <v>Febrero</v>
          </cell>
          <cell r="C252">
            <v>175</v>
          </cell>
          <cell r="I252">
            <v>240</v>
          </cell>
          <cell r="K252">
            <v>373</v>
          </cell>
          <cell r="M252">
            <v>299</v>
          </cell>
          <cell r="N252">
            <v>-0.19839142091152817</v>
          </cell>
        </row>
        <row r="253">
          <cell r="B253" t="str">
            <v>Marzo</v>
          </cell>
          <cell r="C253">
            <v>90</v>
          </cell>
          <cell r="I253">
            <v>204</v>
          </cell>
          <cell r="K253">
            <v>254</v>
          </cell>
          <cell r="M253">
            <v>232</v>
          </cell>
          <cell r="N253">
            <v>-8.6614173228346414E-2</v>
          </cell>
        </row>
        <row r="254">
          <cell r="B254" t="str">
            <v>Abril</v>
          </cell>
          <cell r="C254">
            <v>0</v>
          </cell>
          <cell r="I254">
            <v>53</v>
          </cell>
          <cell r="K254">
            <v>57</v>
          </cell>
        </row>
        <row r="255">
          <cell r="B255" t="str">
            <v>Mayo</v>
          </cell>
          <cell r="C255">
            <v>0</v>
          </cell>
          <cell r="I255">
            <v>19</v>
          </cell>
          <cell r="K255">
            <v>9</v>
          </cell>
        </row>
        <row r="256">
          <cell r="B256" t="str">
            <v>Junio</v>
          </cell>
          <cell r="C256">
            <v>0</v>
          </cell>
          <cell r="I256">
            <v>14</v>
          </cell>
          <cell r="K256">
            <v>7</v>
          </cell>
        </row>
        <row r="257">
          <cell r="B257" t="str">
            <v>Julio</v>
          </cell>
          <cell r="C257">
            <v>0</v>
          </cell>
          <cell r="I257">
            <v>153</v>
          </cell>
          <cell r="K257">
            <v>16</v>
          </cell>
        </row>
        <row r="258">
          <cell r="B258" t="str">
            <v>Agosto</v>
          </cell>
          <cell r="C258">
            <v>3</v>
          </cell>
          <cell r="I258">
            <v>17</v>
          </cell>
          <cell r="K258">
            <v>4</v>
          </cell>
        </row>
        <row r="259">
          <cell r="B259" t="str">
            <v>Septiembre</v>
          </cell>
          <cell r="C259">
            <v>14</v>
          </cell>
          <cell r="I259">
            <v>43</v>
          </cell>
          <cell r="K259">
            <v>13</v>
          </cell>
        </row>
        <row r="260">
          <cell r="B260" t="str">
            <v>Octubre</v>
          </cell>
          <cell r="C260">
            <v>0</v>
          </cell>
          <cell r="I260">
            <v>91</v>
          </cell>
          <cell r="K260">
            <v>53</v>
          </cell>
        </row>
        <row r="261">
          <cell r="B261" t="str">
            <v>Noviembre</v>
          </cell>
          <cell r="C261">
            <v>0</v>
          </cell>
          <cell r="I261">
            <v>277</v>
          </cell>
          <cell r="K261">
            <v>61</v>
          </cell>
        </row>
        <row r="262">
          <cell r="B262" t="str">
            <v>Diciembre</v>
          </cell>
          <cell r="C262">
            <v>3</v>
          </cell>
          <cell r="I262">
            <v>176</v>
          </cell>
          <cell r="K262">
            <v>152</v>
          </cell>
        </row>
        <row r="263">
          <cell r="C263">
            <v>406</v>
          </cell>
          <cell r="I263">
            <v>1457</v>
          </cell>
          <cell r="K263">
            <v>1177</v>
          </cell>
          <cell r="M263">
            <v>724</v>
          </cell>
          <cell r="N263">
            <v>-0.10062111801242235</v>
          </cell>
        </row>
        <row r="271">
          <cell r="C271">
            <v>2020</v>
          </cell>
          <cell r="I271">
            <v>2023</v>
          </cell>
          <cell r="K271">
            <v>2024</v>
          </cell>
          <cell r="M271">
            <v>2025</v>
          </cell>
        </row>
        <row r="272">
          <cell r="N272" t="str">
            <v>var 25/24</v>
          </cell>
        </row>
        <row r="273">
          <cell r="B273" t="str">
            <v>Enero</v>
          </cell>
          <cell r="C273">
            <v>316</v>
          </cell>
          <cell r="I273">
            <v>189</v>
          </cell>
          <cell r="K273">
            <v>274</v>
          </cell>
          <cell r="M273">
            <v>201</v>
          </cell>
          <cell r="N273">
            <v>-0.26642335766423353</v>
          </cell>
        </row>
        <row r="274">
          <cell r="B274" t="str">
            <v>Febrero</v>
          </cell>
          <cell r="C274">
            <v>459</v>
          </cell>
          <cell r="I274">
            <v>124</v>
          </cell>
          <cell r="K274">
            <v>414</v>
          </cell>
          <cell r="M274">
            <v>219</v>
          </cell>
          <cell r="N274">
            <v>-0.47101449275362317</v>
          </cell>
        </row>
        <row r="275">
          <cell r="B275" t="str">
            <v>Marzo</v>
          </cell>
          <cell r="C275">
            <v>134</v>
          </cell>
          <cell r="I275">
            <v>80</v>
          </cell>
          <cell r="K275">
            <v>313</v>
          </cell>
          <cell r="M275">
            <v>173</v>
          </cell>
          <cell r="N275">
            <v>-0.44728434504792336</v>
          </cell>
        </row>
        <row r="276">
          <cell r="B276" t="str">
            <v>Abril</v>
          </cell>
          <cell r="C276">
            <v>0</v>
          </cell>
          <cell r="I276">
            <v>26</v>
          </cell>
          <cell r="K276">
            <v>55</v>
          </cell>
        </row>
        <row r="277">
          <cell r="B277" t="str">
            <v>Mayo</v>
          </cell>
          <cell r="C277">
            <v>0</v>
          </cell>
          <cell r="I277">
            <v>3</v>
          </cell>
          <cell r="K277">
            <v>11</v>
          </cell>
        </row>
        <row r="278">
          <cell r="B278" t="str">
            <v>Junio</v>
          </cell>
          <cell r="C278">
            <v>0</v>
          </cell>
          <cell r="I278">
            <v>15</v>
          </cell>
          <cell r="K278">
            <v>11</v>
          </cell>
        </row>
        <row r="279">
          <cell r="B279" t="str">
            <v>Julio</v>
          </cell>
          <cell r="C279">
            <v>0</v>
          </cell>
          <cell r="I279">
            <v>18</v>
          </cell>
          <cell r="K279">
            <v>53</v>
          </cell>
        </row>
        <row r="280">
          <cell r="B280" t="str">
            <v>Agosto</v>
          </cell>
          <cell r="C280">
            <v>0</v>
          </cell>
          <cell r="I280">
            <v>17</v>
          </cell>
          <cell r="K280">
            <v>1</v>
          </cell>
        </row>
        <row r="281">
          <cell r="B281" t="str">
            <v>Septiembre</v>
          </cell>
          <cell r="C281">
            <v>8</v>
          </cell>
          <cell r="I281">
            <v>18</v>
          </cell>
          <cell r="K281">
            <v>4</v>
          </cell>
        </row>
        <row r="282">
          <cell r="B282" t="str">
            <v>Octubre</v>
          </cell>
          <cell r="C282">
            <v>8</v>
          </cell>
          <cell r="I282">
            <v>34</v>
          </cell>
          <cell r="K282">
            <v>47</v>
          </cell>
        </row>
        <row r="283">
          <cell r="B283" t="str">
            <v>Noviembre</v>
          </cell>
          <cell r="C283">
            <v>0</v>
          </cell>
          <cell r="I283">
            <v>201</v>
          </cell>
          <cell r="K283">
            <v>107</v>
          </cell>
        </row>
        <row r="284">
          <cell r="B284" t="str">
            <v>Diciembre</v>
          </cell>
          <cell r="C284">
            <v>7</v>
          </cell>
          <cell r="I284">
            <v>219</v>
          </cell>
          <cell r="K284">
            <v>218</v>
          </cell>
        </row>
        <row r="285">
          <cell r="C285">
            <v>932</v>
          </cell>
          <cell r="I285">
            <v>944</v>
          </cell>
          <cell r="K285">
            <v>1508</v>
          </cell>
          <cell r="M285">
            <v>593</v>
          </cell>
          <cell r="N285">
            <v>-0.40759240759240756</v>
          </cell>
        </row>
      </sheetData>
      <sheetData sheetId="8" refreshError="1"/>
      <sheetData sheetId="9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14599</v>
          </cell>
          <cell r="I9">
            <v>15634</v>
          </cell>
          <cell r="K9">
            <v>17228</v>
          </cell>
          <cell r="M9">
            <v>20420</v>
          </cell>
          <cell r="N9">
            <v>0.18527977710703514</v>
          </cell>
        </row>
        <row r="10">
          <cell r="A10" t="str">
            <v>feb</v>
          </cell>
          <cell r="B10" t="str">
            <v>Febrero</v>
          </cell>
          <cell r="C10">
            <v>15480</v>
          </cell>
          <cell r="I10">
            <v>20512</v>
          </cell>
          <cell r="K10">
            <v>17964</v>
          </cell>
          <cell r="M10">
            <v>19437</v>
          </cell>
          <cell r="N10">
            <v>8.199732798931203E-2</v>
          </cell>
        </row>
        <row r="11">
          <cell r="A11" t="str">
            <v>mar</v>
          </cell>
          <cell r="B11" t="str">
            <v>Marzo</v>
          </cell>
          <cell r="C11">
            <v>5930</v>
          </cell>
          <cell r="I11">
            <v>21527</v>
          </cell>
          <cell r="K11">
            <v>21188</v>
          </cell>
          <cell r="M11">
            <v>20505</v>
          </cell>
          <cell r="N11">
            <v>-3.2235227487256934E-2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26292</v>
          </cell>
          <cell r="K12">
            <v>20460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20694</v>
          </cell>
          <cell r="K13">
            <v>21715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22097</v>
          </cell>
          <cell r="K14">
            <v>19721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21748</v>
          </cell>
          <cell r="K15">
            <v>20589</v>
          </cell>
        </row>
        <row r="16">
          <cell r="A16" t="str">
            <v>ago</v>
          </cell>
          <cell r="B16" t="str">
            <v>Agosto</v>
          </cell>
          <cell r="C16">
            <v>12002</v>
          </cell>
          <cell r="I16">
            <v>20367</v>
          </cell>
          <cell r="K16">
            <v>22021</v>
          </cell>
        </row>
        <row r="17">
          <cell r="A17" t="str">
            <v>sep</v>
          </cell>
          <cell r="B17" t="str">
            <v>Septiembre</v>
          </cell>
          <cell r="C17">
            <v>11710</v>
          </cell>
          <cell r="I17">
            <v>18863</v>
          </cell>
          <cell r="K17">
            <v>20469</v>
          </cell>
        </row>
        <row r="18">
          <cell r="A18" t="str">
            <v>oct</v>
          </cell>
          <cell r="B18" t="str">
            <v>Octubre</v>
          </cell>
          <cell r="C18">
            <v>4520</v>
          </cell>
          <cell r="I18">
            <v>26095</v>
          </cell>
          <cell r="K18">
            <v>21212</v>
          </cell>
        </row>
        <row r="19">
          <cell r="A19" t="str">
            <v>nov</v>
          </cell>
          <cell r="B19" t="str">
            <v>Noviembre</v>
          </cell>
          <cell r="C19">
            <v>5547</v>
          </cell>
          <cell r="I19">
            <v>18426</v>
          </cell>
          <cell r="K19">
            <v>18264</v>
          </cell>
        </row>
        <row r="20">
          <cell r="A20" t="str">
            <v>dic</v>
          </cell>
          <cell r="B20" t="str">
            <v>Diciembre</v>
          </cell>
          <cell r="C20">
            <v>6293</v>
          </cell>
          <cell r="I20">
            <v>20333</v>
          </cell>
          <cell r="K20">
            <v>18315</v>
          </cell>
        </row>
        <row r="21">
          <cell r="A21" t="str">
            <v>Total</v>
          </cell>
          <cell r="C21">
            <v>77467</v>
          </cell>
          <cell r="I21">
            <v>252588</v>
          </cell>
          <cell r="K21">
            <v>239146</v>
          </cell>
          <cell r="M21">
            <v>60362</v>
          </cell>
          <cell r="N21">
            <v>7.0627882227740413E-2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9284</v>
          </cell>
          <cell r="I31">
            <v>13452</v>
          </cell>
          <cell r="K31">
            <v>15230</v>
          </cell>
          <cell r="M31">
            <v>18184</v>
          </cell>
          <cell r="N31">
            <v>0.19395929087327635</v>
          </cell>
        </row>
        <row r="32">
          <cell r="B32" t="str">
            <v>Febrero</v>
          </cell>
          <cell r="C32">
            <v>9655</v>
          </cell>
          <cell r="I32">
            <v>18634</v>
          </cell>
          <cell r="K32">
            <v>15773</v>
          </cell>
          <cell r="M32">
            <v>17286</v>
          </cell>
          <cell r="N32">
            <v>9.5923413428009807E-2</v>
          </cell>
        </row>
        <row r="33">
          <cell r="B33" t="str">
            <v>Marzo</v>
          </cell>
          <cell r="C33">
            <v>3688</v>
          </cell>
          <cell r="I33">
            <v>19058</v>
          </cell>
          <cell r="K33">
            <v>18718</v>
          </cell>
          <cell r="M33">
            <v>18027</v>
          </cell>
          <cell r="N33">
            <v>-3.6916337215514461E-2</v>
          </cell>
        </row>
        <row r="34">
          <cell r="B34" t="str">
            <v>Abril</v>
          </cell>
          <cell r="C34">
            <v>0</v>
          </cell>
          <cell r="I34">
            <v>23480</v>
          </cell>
          <cell r="K34">
            <v>17736</v>
          </cell>
        </row>
        <row r="35">
          <cell r="B35" t="str">
            <v>Mayo</v>
          </cell>
          <cell r="C35">
            <v>0</v>
          </cell>
          <cell r="I35">
            <v>18104</v>
          </cell>
          <cell r="K35">
            <v>19179</v>
          </cell>
        </row>
        <row r="36">
          <cell r="B36" t="str">
            <v>Junio</v>
          </cell>
          <cell r="C36">
            <v>0</v>
          </cell>
          <cell r="I36">
            <v>19134</v>
          </cell>
          <cell r="K36">
            <v>17089</v>
          </cell>
        </row>
        <row r="37">
          <cell r="B37" t="str">
            <v>Julio</v>
          </cell>
          <cell r="C37">
            <v>0</v>
          </cell>
          <cell r="I37">
            <v>18317</v>
          </cell>
          <cell r="K37">
            <v>17239</v>
          </cell>
        </row>
        <row r="38">
          <cell r="B38" t="str">
            <v>Agosto</v>
          </cell>
          <cell r="C38">
            <v>11626</v>
          </cell>
          <cell r="I38">
            <v>17179</v>
          </cell>
          <cell r="K38">
            <v>18498</v>
          </cell>
        </row>
        <row r="39">
          <cell r="B39" t="str">
            <v>Septiembre</v>
          </cell>
          <cell r="C39">
            <v>11710</v>
          </cell>
          <cell r="I39">
            <v>16071</v>
          </cell>
          <cell r="K39">
            <v>17837</v>
          </cell>
        </row>
        <row r="40">
          <cell r="B40" t="str">
            <v>Octubre</v>
          </cell>
          <cell r="C40">
            <v>4520</v>
          </cell>
          <cell r="I40">
            <v>23469</v>
          </cell>
          <cell r="K40">
            <v>18252</v>
          </cell>
        </row>
        <row r="41">
          <cell r="B41" t="str">
            <v>Noviembre</v>
          </cell>
          <cell r="C41">
            <v>5541</v>
          </cell>
          <cell r="I41">
            <v>16350</v>
          </cell>
          <cell r="K41">
            <v>16167</v>
          </cell>
        </row>
        <row r="42">
          <cell r="B42" t="str">
            <v>Diciembre</v>
          </cell>
          <cell r="C42">
            <v>6274</v>
          </cell>
          <cell r="I42">
            <v>17513</v>
          </cell>
          <cell r="K42">
            <v>15560</v>
          </cell>
        </row>
        <row r="43">
          <cell r="C43">
            <v>63499</v>
          </cell>
          <cell r="I43">
            <v>220761</v>
          </cell>
          <cell r="K43">
            <v>207278</v>
          </cell>
          <cell r="M43">
            <v>53497</v>
          </cell>
          <cell r="N43">
            <v>7.5943766215482489E-2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5315</v>
          </cell>
          <cell r="I53">
            <v>2182</v>
          </cell>
          <cell r="K53">
            <v>1998</v>
          </cell>
          <cell r="M53">
            <v>2236</v>
          </cell>
          <cell r="N53">
            <v>0.11911911911911921</v>
          </cell>
        </row>
        <row r="54">
          <cell r="B54" t="str">
            <v>Febrero</v>
          </cell>
          <cell r="C54">
            <v>5825</v>
          </cell>
          <cell r="I54">
            <v>1878</v>
          </cell>
          <cell r="K54">
            <v>2191</v>
          </cell>
          <cell r="M54">
            <v>2151</v>
          </cell>
          <cell r="N54">
            <v>-1.8256503879507058E-2</v>
          </cell>
        </row>
        <row r="55">
          <cell r="B55" t="str">
            <v>Marzo</v>
          </cell>
          <cell r="C55">
            <v>2242</v>
          </cell>
          <cell r="I55">
            <v>2469</v>
          </cell>
          <cell r="K55">
            <v>2470</v>
          </cell>
          <cell r="M55">
            <v>2478</v>
          </cell>
          <cell r="N55">
            <v>3.2388663967610754E-3</v>
          </cell>
        </row>
        <row r="56">
          <cell r="B56" t="str">
            <v>Abril</v>
          </cell>
          <cell r="C56">
            <v>0</v>
          </cell>
          <cell r="I56">
            <v>2812</v>
          </cell>
          <cell r="K56">
            <v>2724</v>
          </cell>
        </row>
        <row r="57">
          <cell r="B57" t="str">
            <v>Mayo</v>
          </cell>
          <cell r="C57">
            <v>0</v>
          </cell>
          <cell r="I57">
            <v>2590</v>
          </cell>
          <cell r="K57">
            <v>2536</v>
          </cell>
        </row>
        <row r="58">
          <cell r="B58" t="str">
            <v>Junio</v>
          </cell>
          <cell r="C58">
            <v>0</v>
          </cell>
          <cell r="I58">
            <v>2963</v>
          </cell>
          <cell r="K58">
            <v>2632</v>
          </cell>
        </row>
        <row r="59">
          <cell r="B59" t="str">
            <v>Julio</v>
          </cell>
          <cell r="C59">
            <v>0</v>
          </cell>
          <cell r="I59">
            <v>3431</v>
          </cell>
          <cell r="K59">
            <v>3350</v>
          </cell>
        </row>
        <row r="60">
          <cell r="B60" t="str">
            <v>Agosto</v>
          </cell>
          <cell r="C60">
            <v>376</v>
          </cell>
          <cell r="I60">
            <v>3188</v>
          </cell>
          <cell r="K60">
            <v>3523</v>
          </cell>
        </row>
        <row r="61">
          <cell r="B61" t="str">
            <v>Septiembre</v>
          </cell>
          <cell r="C61">
            <v>0</v>
          </cell>
          <cell r="I61">
            <v>2792</v>
          </cell>
          <cell r="K61">
            <v>2632</v>
          </cell>
        </row>
        <row r="62">
          <cell r="B62" t="str">
            <v>Octubre</v>
          </cell>
          <cell r="C62">
            <v>0</v>
          </cell>
          <cell r="I62">
            <v>2626</v>
          </cell>
          <cell r="K62">
            <v>2960</v>
          </cell>
        </row>
        <row r="63">
          <cell r="B63" t="str">
            <v>Noviembre</v>
          </cell>
          <cell r="C63">
            <v>6</v>
          </cell>
          <cell r="I63">
            <v>2076</v>
          </cell>
          <cell r="K63">
            <v>2097</v>
          </cell>
        </row>
        <row r="64">
          <cell r="B64" t="str">
            <v>Diciembre</v>
          </cell>
          <cell r="C64">
            <v>19</v>
          </cell>
          <cell r="I64">
            <v>2820</v>
          </cell>
          <cell r="K64">
            <v>2755</v>
          </cell>
        </row>
        <row r="65">
          <cell r="C65">
            <v>13968</v>
          </cell>
          <cell r="I65">
            <v>31827</v>
          </cell>
          <cell r="K65">
            <v>31868</v>
          </cell>
          <cell r="M65">
            <v>6865</v>
          </cell>
          <cell r="N65">
            <v>3.0935575912299118E-2</v>
          </cell>
        </row>
      </sheetData>
      <sheetData sheetId="10">
        <row r="7">
          <cell r="D7" t="str">
            <v>var interanual</v>
          </cell>
        </row>
        <row r="8">
          <cell r="B8">
            <v>2024</v>
          </cell>
          <cell r="C8">
            <v>239146</v>
          </cell>
          <cell r="D8">
            <v>-5.3217096615832848E-2</v>
          </cell>
        </row>
        <row r="9">
          <cell r="B9">
            <v>2023</v>
          </cell>
          <cell r="C9">
            <v>252588</v>
          </cell>
          <cell r="D9">
            <v>0.27009699657570407</v>
          </cell>
        </row>
        <row r="10">
          <cell r="B10">
            <v>2022</v>
          </cell>
          <cell r="C10">
            <v>198873</v>
          </cell>
          <cell r="D10">
            <v>0.85068723885388842</v>
          </cell>
        </row>
        <row r="11">
          <cell r="B11">
            <v>2021</v>
          </cell>
          <cell r="C11">
            <v>107459</v>
          </cell>
          <cell r="D11">
            <v>0.38715840293286163</v>
          </cell>
        </row>
        <row r="12">
          <cell r="B12">
            <v>2020</v>
          </cell>
          <cell r="C12">
            <v>77467</v>
          </cell>
          <cell r="D12">
            <v>-0.45789742549037449</v>
          </cell>
        </row>
        <row r="13">
          <cell r="B13">
            <v>2019</v>
          </cell>
          <cell r="C13">
            <v>142901</v>
          </cell>
          <cell r="D13">
            <v>-2.6540051908417794E-2</v>
          </cell>
        </row>
        <row r="14">
          <cell r="B14">
            <v>2018</v>
          </cell>
          <cell r="C14">
            <v>146797</v>
          </cell>
          <cell r="D14">
            <v>-2.1959718307982379E-2</v>
          </cell>
        </row>
        <row r="15">
          <cell r="B15">
            <v>2017</v>
          </cell>
          <cell r="C15">
            <v>150093</v>
          </cell>
          <cell r="D15">
            <v>-1.5809421392225742E-2</v>
          </cell>
        </row>
        <row r="16">
          <cell r="B16">
            <v>2016</v>
          </cell>
          <cell r="C16">
            <v>152504</v>
          </cell>
          <cell r="D16">
            <v>0.1475698494277351</v>
          </cell>
        </row>
        <row r="17">
          <cell r="B17">
            <v>2015</v>
          </cell>
          <cell r="C17">
            <v>132893</v>
          </cell>
          <cell r="D17">
            <v>-2.8410794054642863E-2</v>
          </cell>
        </row>
        <row r="18">
          <cell r="B18">
            <v>2014</v>
          </cell>
          <cell r="C18">
            <v>136779</v>
          </cell>
          <cell r="D18">
            <v>-8.9052808532839034E-3</v>
          </cell>
        </row>
        <row r="19">
          <cell r="B19">
            <v>2013</v>
          </cell>
          <cell r="C19">
            <v>138008</v>
          </cell>
          <cell r="D19">
            <v>-2.1573757009875849E-2</v>
          </cell>
        </row>
        <row r="20">
          <cell r="B20">
            <v>2012</v>
          </cell>
          <cell r="C20">
            <v>141051</v>
          </cell>
          <cell r="D20">
            <v>-7.1825276706631747E-2</v>
          </cell>
        </row>
        <row r="21">
          <cell r="B21">
            <v>2011</v>
          </cell>
          <cell r="C21">
            <v>151966</v>
          </cell>
          <cell r="D21">
            <v>0.30301990979712934</v>
          </cell>
        </row>
        <row r="22">
          <cell r="B22">
            <v>2010</v>
          </cell>
          <cell r="C22">
            <v>116626</v>
          </cell>
        </row>
        <row r="30">
          <cell r="D30" t="str">
            <v>var interanual</v>
          </cell>
        </row>
        <row r="31">
          <cell r="B31">
            <v>2024</v>
          </cell>
          <cell r="C31">
            <v>207278</v>
          </cell>
          <cell r="D31">
            <v>-6.1075099315549441E-2</v>
          </cell>
        </row>
        <row r="32">
          <cell r="B32">
            <v>2023</v>
          </cell>
          <cell r="C32">
            <v>220761</v>
          </cell>
          <cell r="D32">
            <v>0.3001696173009647</v>
          </cell>
        </row>
        <row r="33">
          <cell r="B33">
            <v>2022</v>
          </cell>
          <cell r="C33">
            <v>169794</v>
          </cell>
          <cell r="D33">
            <v>0.76874277321166296</v>
          </cell>
        </row>
        <row r="34">
          <cell r="B34">
            <v>2021</v>
          </cell>
          <cell r="C34">
            <v>95997</v>
          </cell>
          <cell r="D34">
            <v>0.51178758720609774</v>
          </cell>
        </row>
        <row r="35">
          <cell r="B35">
            <v>2020</v>
          </cell>
          <cell r="C35">
            <v>63499</v>
          </cell>
          <cell r="D35">
            <v>-0.23119112768481975</v>
          </cell>
        </row>
        <row r="36">
          <cell r="B36">
            <v>2019</v>
          </cell>
          <cell r="C36">
            <v>82594</v>
          </cell>
          <cell r="D36">
            <v>-3.9492964298174171E-2</v>
          </cell>
        </row>
        <row r="37">
          <cell r="B37">
            <v>2018</v>
          </cell>
          <cell r="C37">
            <v>85990</v>
          </cell>
          <cell r="D37">
            <v>8.584200424285271E-2</v>
          </cell>
        </row>
        <row r="38">
          <cell r="B38">
            <v>2017</v>
          </cell>
          <cell r="C38">
            <v>79192</v>
          </cell>
          <cell r="D38">
            <v>-0.11417353661674068</v>
          </cell>
        </row>
        <row r="39">
          <cell r="B39">
            <v>2016</v>
          </cell>
          <cell r="C39">
            <v>89399</v>
          </cell>
          <cell r="D39">
            <v>0.23348096637553972</v>
          </cell>
        </row>
        <row r="40">
          <cell r="B40">
            <v>2015</v>
          </cell>
          <cell r="C40">
            <v>72477</v>
          </cell>
          <cell r="D40">
            <v>-5.5514289065248801E-2</v>
          </cell>
        </row>
        <row r="41">
          <cell r="B41">
            <v>2014</v>
          </cell>
          <cell r="C41">
            <v>76737</v>
          </cell>
          <cell r="D41">
            <v>-3.2039557500914473E-2</v>
          </cell>
        </row>
        <row r="42">
          <cell r="B42">
            <v>2013</v>
          </cell>
          <cell r="C42">
            <v>79277</v>
          </cell>
          <cell r="D42">
            <v>-1.0039834667399217E-2</v>
          </cell>
        </row>
        <row r="43">
          <cell r="B43">
            <v>2012</v>
          </cell>
          <cell r="C43">
            <v>80081</v>
          </cell>
          <cell r="D43">
            <v>-0.14801102209739025</v>
          </cell>
        </row>
        <row r="44">
          <cell r="B44">
            <v>2011</v>
          </cell>
          <cell r="C44">
            <v>93993</v>
          </cell>
          <cell r="D44">
            <v>0.43977758375074671</v>
          </cell>
        </row>
        <row r="45">
          <cell r="B45">
            <v>2010</v>
          </cell>
          <cell r="C45">
            <v>65283</v>
          </cell>
        </row>
        <row r="53">
          <cell r="D53" t="str">
            <v>var interanual</v>
          </cell>
        </row>
        <row r="54">
          <cell r="B54">
            <v>2024</v>
          </cell>
          <cell r="C54">
            <v>0</v>
          </cell>
          <cell r="D54" t="e">
            <v>#DIV/0!</v>
          </cell>
        </row>
        <row r="55">
          <cell r="B55">
            <v>2023</v>
          </cell>
          <cell r="C55">
            <v>0</v>
          </cell>
          <cell r="D55" t="e">
            <v>#DIV/0!</v>
          </cell>
        </row>
        <row r="56">
          <cell r="B56">
            <v>2022</v>
          </cell>
          <cell r="C56">
            <v>0</v>
          </cell>
          <cell r="D56" t="e">
            <v>#DIV/0!</v>
          </cell>
        </row>
        <row r="57">
          <cell r="B57">
            <v>2021</v>
          </cell>
          <cell r="C57">
            <v>0</v>
          </cell>
          <cell r="D57" t="e">
            <v>#DIV/0!</v>
          </cell>
        </row>
        <row r="58">
          <cell r="B58">
            <v>2020</v>
          </cell>
          <cell r="C58">
            <v>0</v>
          </cell>
          <cell r="D58">
            <v>-1</v>
          </cell>
        </row>
        <row r="59">
          <cell r="B59">
            <v>2019</v>
          </cell>
          <cell r="C59">
            <v>82594</v>
          </cell>
          <cell r="D59">
            <v>-3.9492964298174171E-2</v>
          </cell>
        </row>
        <row r="60">
          <cell r="B60">
            <v>2018</v>
          </cell>
          <cell r="C60">
            <v>85990</v>
          </cell>
          <cell r="D60">
            <v>8.584200424285271E-2</v>
          </cell>
        </row>
        <row r="61">
          <cell r="B61">
            <v>2017</v>
          </cell>
          <cell r="C61">
            <v>79192</v>
          </cell>
          <cell r="D61">
            <v>-0.11417353661674068</v>
          </cell>
        </row>
        <row r="62">
          <cell r="B62">
            <v>2016</v>
          </cell>
          <cell r="C62">
            <v>89399</v>
          </cell>
          <cell r="D62">
            <v>0.23348096637553972</v>
          </cell>
        </row>
        <row r="63">
          <cell r="B63">
            <v>2015</v>
          </cell>
          <cell r="C63">
            <v>72477</v>
          </cell>
          <cell r="D63">
            <v>-5.5514289065248801E-2</v>
          </cell>
        </row>
        <row r="64">
          <cell r="B64">
            <v>2014</v>
          </cell>
          <cell r="C64">
            <v>76737</v>
          </cell>
          <cell r="D64">
            <v>-3.2039557500914473E-2</v>
          </cell>
        </row>
        <row r="65">
          <cell r="B65">
            <v>2013</v>
          </cell>
          <cell r="C65">
            <v>79277</v>
          </cell>
          <cell r="D65">
            <v>-1.0039834667399217E-2</v>
          </cell>
        </row>
        <row r="66">
          <cell r="B66">
            <v>2012</v>
          </cell>
          <cell r="C66">
            <v>80081</v>
          </cell>
          <cell r="D66">
            <v>-0.14801102209739025</v>
          </cell>
        </row>
        <row r="67">
          <cell r="B67">
            <v>2011</v>
          </cell>
          <cell r="C67">
            <v>93993</v>
          </cell>
          <cell r="D67">
            <v>0.43977758375074671</v>
          </cell>
        </row>
        <row r="68">
          <cell r="B68">
            <v>2010</v>
          </cell>
          <cell r="C68">
            <v>65283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103867</v>
          </cell>
          <cell r="I9">
            <v>98876</v>
          </cell>
          <cell r="K9">
            <v>114993</v>
          </cell>
          <cell r="M9">
            <v>115159</v>
          </cell>
          <cell r="N9">
            <v>1.443566130112206E-3</v>
          </cell>
        </row>
        <row r="10">
          <cell r="A10" t="str">
            <v>feb</v>
          </cell>
          <cell r="B10" t="str">
            <v>Febrero</v>
          </cell>
          <cell r="C10">
            <v>99005</v>
          </cell>
          <cell r="I10">
            <v>108040</v>
          </cell>
          <cell r="K10">
            <v>113195</v>
          </cell>
          <cell r="M10">
            <v>115422</v>
          </cell>
          <cell r="N10">
            <v>1.9674013869870555E-2</v>
          </cell>
        </row>
        <row r="11">
          <cell r="A11" t="str">
            <v>mar</v>
          </cell>
          <cell r="B11" t="str">
            <v>Marzo</v>
          </cell>
          <cell r="C11">
            <v>45771</v>
          </cell>
          <cell r="I11">
            <v>108534</v>
          </cell>
          <cell r="K11">
            <v>122553</v>
          </cell>
          <cell r="M11">
            <v>112742</v>
          </cell>
          <cell r="N11">
            <v>-8.0055159808409382E-2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122279</v>
          </cell>
          <cell r="K12">
            <v>113033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111302</v>
          </cell>
          <cell r="K13">
            <v>117998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128219</v>
          </cell>
          <cell r="K14">
            <v>124929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125973</v>
          </cell>
          <cell r="K15">
            <v>138511</v>
          </cell>
        </row>
        <row r="16">
          <cell r="A16" t="str">
            <v>ago</v>
          </cell>
          <cell r="B16" t="str">
            <v>Agosto</v>
          </cell>
          <cell r="C16">
            <v>51125</v>
          </cell>
          <cell r="I16">
            <v>135765</v>
          </cell>
          <cell r="K16">
            <v>150260</v>
          </cell>
        </row>
        <row r="17">
          <cell r="A17" t="str">
            <v>sep</v>
          </cell>
          <cell r="B17" t="str">
            <v>Septiembre</v>
          </cell>
          <cell r="C17">
            <v>50300</v>
          </cell>
          <cell r="I17">
            <v>125237</v>
          </cell>
          <cell r="K17">
            <v>124231</v>
          </cell>
        </row>
        <row r="18">
          <cell r="A18" t="str">
            <v>oct</v>
          </cell>
          <cell r="B18" t="str">
            <v>Octubre</v>
          </cell>
          <cell r="C18">
            <v>20597</v>
          </cell>
          <cell r="I18">
            <v>146405</v>
          </cell>
          <cell r="K18">
            <v>126079</v>
          </cell>
        </row>
        <row r="19">
          <cell r="A19" t="str">
            <v>nov</v>
          </cell>
          <cell r="B19" t="str">
            <v>Noviembre</v>
          </cell>
          <cell r="C19">
            <v>22189</v>
          </cell>
          <cell r="I19">
            <v>116842</v>
          </cell>
          <cell r="K19">
            <v>109675</v>
          </cell>
        </row>
        <row r="20">
          <cell r="A20" t="str">
            <v>dic</v>
          </cell>
          <cell r="B20" t="str">
            <v>Diciembre</v>
          </cell>
          <cell r="C20">
            <v>41809</v>
          </cell>
          <cell r="I20">
            <v>119696</v>
          </cell>
          <cell r="K20">
            <v>97837</v>
          </cell>
        </row>
        <row r="21">
          <cell r="A21" t="str">
            <v>Total</v>
          </cell>
          <cell r="C21">
            <v>442013</v>
          </cell>
          <cell r="I21">
            <v>1447168</v>
          </cell>
          <cell r="K21">
            <v>1453294</v>
          </cell>
          <cell r="M21">
            <v>343323</v>
          </cell>
          <cell r="N21">
            <v>-2.114950918198899E-2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20862</v>
          </cell>
          <cell r="I31">
            <v>13570</v>
          </cell>
          <cell r="K31">
            <v>13404</v>
          </cell>
          <cell r="M31">
            <v>13521</v>
          </cell>
          <cell r="N31">
            <v>8.728737690241628E-3</v>
          </cell>
        </row>
        <row r="32">
          <cell r="B32" t="str">
            <v>Febrero</v>
          </cell>
          <cell r="C32">
            <v>16597</v>
          </cell>
          <cell r="I32">
            <v>10875</v>
          </cell>
          <cell r="K32">
            <v>9013</v>
          </cell>
          <cell r="M32">
            <v>12069</v>
          </cell>
          <cell r="N32">
            <v>0.33906579385332303</v>
          </cell>
        </row>
        <row r="33">
          <cell r="B33" t="str">
            <v>Marzo</v>
          </cell>
          <cell r="C33">
            <v>5317</v>
          </cell>
          <cell r="I33">
            <v>15091</v>
          </cell>
          <cell r="K33">
            <v>13346</v>
          </cell>
          <cell r="M33">
            <v>12702</v>
          </cell>
          <cell r="N33">
            <v>-4.825415854937809E-2</v>
          </cell>
        </row>
        <row r="34">
          <cell r="B34" t="str">
            <v>Abril</v>
          </cell>
          <cell r="C34">
            <v>0</v>
          </cell>
          <cell r="I34">
            <v>21668</v>
          </cell>
          <cell r="K34">
            <v>15353</v>
          </cell>
        </row>
        <row r="35">
          <cell r="B35" t="str">
            <v>Mayo</v>
          </cell>
          <cell r="C35">
            <v>0</v>
          </cell>
          <cell r="I35">
            <v>13349</v>
          </cell>
          <cell r="K35">
            <v>21013</v>
          </cell>
        </row>
        <row r="36">
          <cell r="B36" t="str">
            <v>Junio</v>
          </cell>
          <cell r="C36">
            <v>0</v>
          </cell>
          <cell r="I36">
            <v>18322</v>
          </cell>
          <cell r="K36">
            <v>20012</v>
          </cell>
        </row>
        <row r="37">
          <cell r="B37" t="str">
            <v>Julio</v>
          </cell>
          <cell r="C37">
            <v>0</v>
          </cell>
          <cell r="I37">
            <v>27286</v>
          </cell>
          <cell r="K37">
            <v>25644</v>
          </cell>
        </row>
        <row r="38">
          <cell r="B38" t="str">
            <v>Agosto</v>
          </cell>
          <cell r="C38">
            <v>30547</v>
          </cell>
          <cell r="I38">
            <v>26883</v>
          </cell>
          <cell r="K38">
            <v>30588</v>
          </cell>
        </row>
        <row r="39">
          <cell r="B39" t="str">
            <v>Septiembre</v>
          </cell>
          <cell r="C39">
            <v>30000</v>
          </cell>
          <cell r="I39">
            <v>24058</v>
          </cell>
          <cell r="K39">
            <v>21808</v>
          </cell>
        </row>
        <row r="40">
          <cell r="B40" t="str">
            <v>Octubre</v>
          </cell>
          <cell r="C40">
            <v>9240</v>
          </cell>
          <cell r="I40">
            <v>21110</v>
          </cell>
          <cell r="K40">
            <v>14338</v>
          </cell>
        </row>
        <row r="41">
          <cell r="B41" t="str">
            <v>Noviembre</v>
          </cell>
          <cell r="C41">
            <v>4225</v>
          </cell>
          <cell r="I41">
            <v>11487</v>
          </cell>
          <cell r="K41">
            <v>9819</v>
          </cell>
        </row>
        <row r="42">
          <cell r="B42" t="str">
            <v>Diciembre</v>
          </cell>
          <cell r="C42">
            <v>7870</v>
          </cell>
          <cell r="I42">
            <v>15397</v>
          </cell>
          <cell r="K42">
            <v>13481</v>
          </cell>
        </row>
        <row r="43">
          <cell r="C43">
            <v>125264</v>
          </cell>
          <cell r="I43">
            <v>219096</v>
          </cell>
          <cell r="K43">
            <v>207819</v>
          </cell>
          <cell r="M43">
            <v>38292</v>
          </cell>
          <cell r="N43">
            <v>7.0715543997986741E-2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19834</v>
          </cell>
          <cell r="I53">
            <v>10446</v>
          </cell>
          <cell r="K53">
            <v>11099</v>
          </cell>
          <cell r="M53">
            <v>9590</v>
          </cell>
          <cell r="N53">
            <v>-0.1359581944319308</v>
          </cell>
        </row>
        <row r="54">
          <cell r="B54" t="str">
            <v>Febrero</v>
          </cell>
          <cell r="C54">
            <v>14781</v>
          </cell>
          <cell r="I54">
            <v>7322</v>
          </cell>
          <cell r="K54">
            <v>6226</v>
          </cell>
          <cell r="M54">
            <v>8402</v>
          </cell>
          <cell r="N54">
            <v>0.3495020880179891</v>
          </cell>
        </row>
        <row r="55">
          <cell r="B55" t="str">
            <v>Marzo</v>
          </cell>
          <cell r="C55">
            <v>4526</v>
          </cell>
          <cell r="I55">
            <v>12025</v>
          </cell>
          <cell r="K55">
            <v>10522</v>
          </cell>
          <cell r="M55">
            <v>8419</v>
          </cell>
          <cell r="N55">
            <v>-0.1998669454476335</v>
          </cell>
        </row>
        <row r="56">
          <cell r="B56" t="str">
            <v>Abril</v>
          </cell>
          <cell r="C56">
            <v>0</v>
          </cell>
          <cell r="I56">
            <v>11217</v>
          </cell>
          <cell r="K56">
            <v>12181</v>
          </cell>
        </row>
        <row r="57">
          <cell r="B57" t="str">
            <v>Mayo</v>
          </cell>
          <cell r="C57">
            <v>0</v>
          </cell>
          <cell r="I57">
            <v>10705</v>
          </cell>
          <cell r="K57">
            <v>16997</v>
          </cell>
        </row>
        <row r="58">
          <cell r="B58" t="str">
            <v>Junio</v>
          </cell>
          <cell r="C58">
            <v>0</v>
          </cell>
          <cell r="I58">
            <v>13389</v>
          </cell>
          <cell r="K58">
            <v>14806</v>
          </cell>
        </row>
        <row r="59">
          <cell r="B59" t="str">
            <v>Julio</v>
          </cell>
          <cell r="C59">
            <v>0</v>
          </cell>
          <cell r="I59">
            <v>19485</v>
          </cell>
          <cell r="K59">
            <v>16922</v>
          </cell>
        </row>
        <row r="60">
          <cell r="B60" t="str">
            <v>Agosto</v>
          </cell>
          <cell r="C60">
            <v>29598</v>
          </cell>
          <cell r="I60">
            <v>20000</v>
          </cell>
          <cell r="K60">
            <v>18481</v>
          </cell>
        </row>
        <row r="61">
          <cell r="B61" t="str">
            <v>Septiembre</v>
          </cell>
          <cell r="C61">
            <v>29307</v>
          </cell>
          <cell r="I61">
            <v>17405</v>
          </cell>
          <cell r="K61">
            <v>14713</v>
          </cell>
        </row>
        <row r="62">
          <cell r="B62" t="str">
            <v>Octubre</v>
          </cell>
          <cell r="C62">
            <v>6135</v>
          </cell>
          <cell r="I62">
            <v>17037</v>
          </cell>
          <cell r="K62">
            <v>9764</v>
          </cell>
        </row>
        <row r="63">
          <cell r="B63" t="str">
            <v>Noviembre</v>
          </cell>
          <cell r="C63">
            <v>1370</v>
          </cell>
          <cell r="I63">
            <v>9424</v>
          </cell>
          <cell r="K63">
            <v>7049</v>
          </cell>
        </row>
        <row r="64">
          <cell r="B64" t="str">
            <v>Diciembre</v>
          </cell>
          <cell r="C64">
            <v>2603</v>
          </cell>
          <cell r="I64">
            <v>13222</v>
          </cell>
          <cell r="K64">
            <v>9980</v>
          </cell>
        </row>
        <row r="65">
          <cell r="C65">
            <v>108562</v>
          </cell>
          <cell r="I65">
            <v>161677</v>
          </cell>
          <cell r="K65">
            <v>148740</v>
          </cell>
          <cell r="M65">
            <v>26411</v>
          </cell>
          <cell r="N65">
            <v>-5.1567493805436904E-2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1028</v>
          </cell>
          <cell r="I75">
            <v>3124</v>
          </cell>
          <cell r="K75">
            <v>2305</v>
          </cell>
          <cell r="M75">
            <v>3931</v>
          </cell>
          <cell r="N75">
            <v>0.70542299349240789</v>
          </cell>
        </row>
        <row r="76">
          <cell r="B76" t="str">
            <v>Febrero</v>
          </cell>
          <cell r="C76">
            <v>1816</v>
          </cell>
          <cell r="I76">
            <v>3553</v>
          </cell>
          <cell r="K76">
            <v>2787</v>
          </cell>
          <cell r="M76">
            <v>3667</v>
          </cell>
          <cell r="N76">
            <v>0.31575170434158584</v>
          </cell>
        </row>
        <row r="77">
          <cell r="B77" t="str">
            <v>Marzo</v>
          </cell>
          <cell r="C77">
            <v>791</v>
          </cell>
          <cell r="I77">
            <v>3066</v>
          </cell>
          <cell r="K77">
            <v>2824</v>
          </cell>
          <cell r="M77">
            <v>4283</v>
          </cell>
          <cell r="N77">
            <v>0.51664305949008504</v>
          </cell>
        </row>
        <row r="78">
          <cell r="B78" t="str">
            <v>Abril</v>
          </cell>
          <cell r="C78">
            <v>0</v>
          </cell>
          <cell r="I78">
            <v>10451</v>
          </cell>
          <cell r="K78">
            <v>3172</v>
          </cell>
        </row>
        <row r="79">
          <cell r="B79" t="str">
            <v>Mayo</v>
          </cell>
          <cell r="C79">
            <v>0</v>
          </cell>
          <cell r="I79">
            <v>2644</v>
          </cell>
          <cell r="K79">
            <v>4016</v>
          </cell>
        </row>
        <row r="80">
          <cell r="B80" t="str">
            <v>Junio</v>
          </cell>
          <cell r="C80">
            <v>0</v>
          </cell>
          <cell r="I80">
            <v>4933</v>
          </cell>
          <cell r="K80">
            <v>5206</v>
          </cell>
        </row>
        <row r="81">
          <cell r="B81" t="str">
            <v>Julio</v>
          </cell>
          <cell r="C81">
            <v>0</v>
          </cell>
          <cell r="I81">
            <v>7801</v>
          </cell>
          <cell r="K81">
            <v>8722</v>
          </cell>
        </row>
        <row r="82">
          <cell r="B82" t="str">
            <v>Agosto</v>
          </cell>
          <cell r="C82">
            <v>949</v>
          </cell>
          <cell r="I82">
            <v>6883</v>
          </cell>
          <cell r="K82">
            <v>12107</v>
          </cell>
        </row>
        <row r="83">
          <cell r="B83" t="str">
            <v>Septiembre</v>
          </cell>
          <cell r="C83">
            <v>693</v>
          </cell>
          <cell r="I83">
            <v>6653</v>
          </cell>
          <cell r="K83">
            <v>7095</v>
          </cell>
        </row>
        <row r="84">
          <cell r="B84" t="str">
            <v>Octubre</v>
          </cell>
          <cell r="C84">
            <v>3105</v>
          </cell>
          <cell r="I84">
            <v>4073</v>
          </cell>
          <cell r="K84">
            <v>4574</v>
          </cell>
        </row>
        <row r="85">
          <cell r="B85" t="str">
            <v>Noviembre</v>
          </cell>
          <cell r="C85">
            <v>2855</v>
          </cell>
          <cell r="I85">
            <v>2063</v>
          </cell>
          <cell r="K85">
            <v>2770</v>
          </cell>
        </row>
        <row r="86">
          <cell r="B86" t="str">
            <v>Diciembre</v>
          </cell>
          <cell r="C86">
            <v>5267</v>
          </cell>
          <cell r="I86">
            <v>2175</v>
          </cell>
          <cell r="K86">
            <v>3501</v>
          </cell>
        </row>
        <row r="87">
          <cell r="C87">
            <v>16702</v>
          </cell>
          <cell r="I87">
            <v>57419</v>
          </cell>
          <cell r="K87">
            <v>59079</v>
          </cell>
          <cell r="M87">
            <v>11881</v>
          </cell>
          <cell r="N87">
            <v>0.50088428499242044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83005</v>
          </cell>
          <cell r="I97">
            <v>85306</v>
          </cell>
          <cell r="K97">
            <v>101589</v>
          </cell>
          <cell r="M97">
            <v>101638</v>
          </cell>
          <cell r="N97">
            <v>4.8233568595024146E-4</v>
          </cell>
        </row>
        <row r="98">
          <cell r="B98" t="str">
            <v>Febrero</v>
          </cell>
          <cell r="C98">
            <v>82408</v>
          </cell>
          <cell r="I98">
            <v>97165</v>
          </cell>
          <cell r="K98">
            <v>104182</v>
          </cell>
          <cell r="M98">
            <v>103353</v>
          </cell>
          <cell r="N98">
            <v>-7.9572286959359584E-3</v>
          </cell>
        </row>
        <row r="99">
          <cell r="B99" t="str">
            <v>Marzo</v>
          </cell>
          <cell r="C99">
            <v>40454</v>
          </cell>
          <cell r="I99">
            <v>93443</v>
          </cell>
          <cell r="K99">
            <v>109207</v>
          </cell>
          <cell r="M99">
            <v>100040</v>
          </cell>
          <cell r="N99">
            <v>-8.3941505581144105E-2</v>
          </cell>
        </row>
        <row r="100">
          <cell r="B100" t="str">
            <v>Abril</v>
          </cell>
          <cell r="C100">
            <v>0</v>
          </cell>
          <cell r="I100">
            <v>100611</v>
          </cell>
          <cell r="K100">
            <v>97680</v>
          </cell>
        </row>
        <row r="101">
          <cell r="B101" t="str">
            <v>Mayo</v>
          </cell>
          <cell r="C101">
            <v>0</v>
          </cell>
          <cell r="I101">
            <v>97953</v>
          </cell>
          <cell r="K101">
            <v>96985</v>
          </cell>
        </row>
        <row r="102">
          <cell r="B102" t="str">
            <v>Junio</v>
          </cell>
          <cell r="C102">
            <v>0</v>
          </cell>
          <cell r="I102">
            <v>109897</v>
          </cell>
          <cell r="K102">
            <v>104917</v>
          </cell>
        </row>
        <row r="103">
          <cell r="B103" t="str">
            <v>Julio</v>
          </cell>
          <cell r="C103">
            <v>0</v>
          </cell>
          <cell r="I103">
            <v>98687</v>
          </cell>
          <cell r="K103">
            <v>112867</v>
          </cell>
        </row>
        <row r="104">
          <cell r="B104" t="str">
            <v>Agosto</v>
          </cell>
          <cell r="C104">
            <v>20578</v>
          </cell>
          <cell r="I104">
            <v>108882</v>
          </cell>
          <cell r="K104">
            <v>119672</v>
          </cell>
        </row>
        <row r="105">
          <cell r="B105" t="str">
            <v>Septiembre</v>
          </cell>
          <cell r="C105">
            <v>20300</v>
          </cell>
          <cell r="I105">
            <v>101179</v>
          </cell>
          <cell r="K105">
            <v>102423</v>
          </cell>
        </row>
        <row r="106">
          <cell r="B106" t="str">
            <v>Octubre</v>
          </cell>
          <cell r="C106">
            <v>11357</v>
          </cell>
          <cell r="I106">
            <v>125295</v>
          </cell>
          <cell r="K106">
            <v>111741</v>
          </cell>
        </row>
        <row r="107">
          <cell r="B107" t="str">
            <v>Noviembre</v>
          </cell>
          <cell r="C107">
            <v>17964</v>
          </cell>
          <cell r="I107">
            <v>105355</v>
          </cell>
          <cell r="K107">
            <v>99856</v>
          </cell>
        </row>
        <row r="108">
          <cell r="B108" t="str">
            <v>Diciembre</v>
          </cell>
          <cell r="C108">
            <v>33939</v>
          </cell>
          <cell r="I108">
            <v>104299</v>
          </cell>
          <cell r="K108">
            <v>84356</v>
          </cell>
        </row>
        <row r="109">
          <cell r="C109">
            <v>316749</v>
          </cell>
          <cell r="I109">
            <v>1228072</v>
          </cell>
          <cell r="K109">
            <v>1245475</v>
          </cell>
          <cell r="M109">
            <v>305031</v>
          </cell>
          <cell r="N109">
            <v>-3.157998336391743E-2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42263</v>
          </cell>
          <cell r="I119">
            <v>48434</v>
          </cell>
          <cell r="K119">
            <v>58730</v>
          </cell>
          <cell r="M119">
            <v>52009</v>
          </cell>
          <cell r="N119">
            <v>-0.11443895794312953</v>
          </cell>
        </row>
        <row r="120">
          <cell r="B120" t="str">
            <v>Febrero</v>
          </cell>
          <cell r="C120">
            <v>49580</v>
          </cell>
          <cell r="I120">
            <v>58781</v>
          </cell>
          <cell r="K120">
            <v>57712</v>
          </cell>
          <cell r="M120">
            <v>54889</v>
          </cell>
          <cell r="N120">
            <v>-4.8915303576379299E-2</v>
          </cell>
        </row>
        <row r="121">
          <cell r="B121" t="str">
            <v>Marzo</v>
          </cell>
          <cell r="C121">
            <v>25966</v>
          </cell>
          <cell r="I121">
            <v>52865</v>
          </cell>
          <cell r="K121">
            <v>58698</v>
          </cell>
          <cell r="M121">
            <v>56497</v>
          </cell>
          <cell r="N121">
            <v>-3.7497018637772994E-2</v>
          </cell>
        </row>
        <row r="122">
          <cell r="B122" t="str">
            <v>Abril</v>
          </cell>
          <cell r="C122">
            <v>0</v>
          </cell>
          <cell r="I122">
            <v>61897</v>
          </cell>
          <cell r="K122">
            <v>58370</v>
          </cell>
        </row>
        <row r="123">
          <cell r="B123" t="str">
            <v>Mayo</v>
          </cell>
          <cell r="C123">
            <v>0</v>
          </cell>
          <cell r="I123">
            <v>63430</v>
          </cell>
          <cell r="K123">
            <v>57570</v>
          </cell>
        </row>
        <row r="124">
          <cell r="B124" t="str">
            <v>Junio</v>
          </cell>
          <cell r="C124">
            <v>0</v>
          </cell>
          <cell r="I124">
            <v>70294</v>
          </cell>
          <cell r="K124">
            <v>70684</v>
          </cell>
        </row>
        <row r="125">
          <cell r="B125" t="str">
            <v>Julio</v>
          </cell>
          <cell r="C125">
            <v>0</v>
          </cell>
          <cell r="I125">
            <v>55757</v>
          </cell>
          <cell r="K125">
            <v>75808</v>
          </cell>
        </row>
        <row r="126">
          <cell r="B126" t="str">
            <v>Agosto</v>
          </cell>
          <cell r="C126">
            <v>5444</v>
          </cell>
          <cell r="I126">
            <v>75839</v>
          </cell>
          <cell r="K126">
            <v>82502</v>
          </cell>
        </row>
        <row r="127">
          <cell r="B127" t="str">
            <v>Septiembre</v>
          </cell>
          <cell r="C127">
            <v>4379</v>
          </cell>
          <cell r="I127">
            <v>72566</v>
          </cell>
          <cell r="K127">
            <v>69731</v>
          </cell>
        </row>
        <row r="128">
          <cell r="B128" t="str">
            <v>Octubre</v>
          </cell>
          <cell r="C128">
            <v>5886</v>
          </cell>
          <cell r="I128">
            <v>90194</v>
          </cell>
          <cell r="K128">
            <v>68520</v>
          </cell>
        </row>
        <row r="129">
          <cell r="B129" t="str">
            <v>Noviembre</v>
          </cell>
          <cell r="C129">
            <v>13929</v>
          </cell>
          <cell r="I129">
            <v>62736</v>
          </cell>
          <cell r="K129">
            <v>58789</v>
          </cell>
        </row>
        <row r="130">
          <cell r="B130" t="str">
            <v>Diciembre</v>
          </cell>
          <cell r="C130">
            <v>28677</v>
          </cell>
          <cell r="I130">
            <v>62797</v>
          </cell>
          <cell r="K130">
            <v>44607</v>
          </cell>
        </row>
        <row r="131">
          <cell r="C131">
            <v>181253</v>
          </cell>
          <cell r="I131">
            <v>775590</v>
          </cell>
          <cell r="K131">
            <v>761721</v>
          </cell>
          <cell r="M131">
            <v>163395</v>
          </cell>
          <cell r="N131">
            <v>-6.7060637204522044E-2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8543</v>
          </cell>
          <cell r="I141">
            <v>4993</v>
          </cell>
          <cell r="K141">
            <v>5093</v>
          </cell>
          <cell r="M141">
            <v>7459</v>
          </cell>
          <cell r="N141">
            <v>0.46455919890045161</v>
          </cell>
        </row>
        <row r="142">
          <cell r="B142" t="str">
            <v>Febrero</v>
          </cell>
          <cell r="C142">
            <v>4050</v>
          </cell>
          <cell r="I142">
            <v>5377</v>
          </cell>
          <cell r="K142">
            <v>5005</v>
          </cell>
          <cell r="M142">
            <v>5982</v>
          </cell>
          <cell r="N142">
            <v>0.19520479520479528</v>
          </cell>
        </row>
        <row r="143">
          <cell r="B143" t="str">
            <v>Marzo</v>
          </cell>
          <cell r="C143">
            <v>2210</v>
          </cell>
          <cell r="I143">
            <v>6335</v>
          </cell>
          <cell r="K143">
            <v>7007</v>
          </cell>
          <cell r="M143">
            <v>5715</v>
          </cell>
          <cell r="N143">
            <v>-0.18438704152989871</v>
          </cell>
        </row>
        <row r="144">
          <cell r="B144" t="str">
            <v>Abril</v>
          </cell>
          <cell r="C144">
            <v>0</v>
          </cell>
          <cell r="I144">
            <v>6723</v>
          </cell>
          <cell r="K144">
            <v>4485</v>
          </cell>
        </row>
        <row r="145">
          <cell r="B145" t="str">
            <v>Mayo</v>
          </cell>
          <cell r="C145">
            <v>0</v>
          </cell>
          <cell r="I145">
            <v>6831</v>
          </cell>
          <cell r="K145">
            <v>4423</v>
          </cell>
        </row>
        <row r="146">
          <cell r="B146" t="str">
            <v>Junio</v>
          </cell>
          <cell r="C146">
            <v>0</v>
          </cell>
          <cell r="I146">
            <v>4197</v>
          </cell>
          <cell r="K146">
            <v>3422</v>
          </cell>
        </row>
        <row r="147">
          <cell r="B147" t="str">
            <v>Julio</v>
          </cell>
          <cell r="C147">
            <v>0</v>
          </cell>
          <cell r="I147">
            <v>2579</v>
          </cell>
          <cell r="K147">
            <v>3664</v>
          </cell>
        </row>
        <row r="148">
          <cell r="B148" t="str">
            <v>Agosto</v>
          </cell>
          <cell r="C148">
            <v>2629</v>
          </cell>
          <cell r="I148">
            <v>2725</v>
          </cell>
          <cell r="K148">
            <v>4368</v>
          </cell>
        </row>
        <row r="149">
          <cell r="B149" t="str">
            <v>Septiembre</v>
          </cell>
          <cell r="C149">
            <v>1124</v>
          </cell>
          <cell r="I149">
            <v>3736</v>
          </cell>
          <cell r="K149">
            <v>3728</v>
          </cell>
        </row>
        <row r="150">
          <cell r="B150" t="str">
            <v>Octubre</v>
          </cell>
          <cell r="C150">
            <v>442</v>
          </cell>
          <cell r="I150">
            <v>4324</v>
          </cell>
          <cell r="K150">
            <v>5830</v>
          </cell>
        </row>
        <row r="151">
          <cell r="B151" t="str">
            <v>Noviembre</v>
          </cell>
          <cell r="C151">
            <v>1738</v>
          </cell>
          <cell r="I151">
            <v>5984</v>
          </cell>
          <cell r="K151">
            <v>7349</v>
          </cell>
        </row>
        <row r="152">
          <cell r="B152" t="str">
            <v>Diciembre</v>
          </cell>
          <cell r="C152">
            <v>1685</v>
          </cell>
          <cell r="I152">
            <v>6500</v>
          </cell>
          <cell r="K152">
            <v>6382</v>
          </cell>
        </row>
        <row r="153">
          <cell r="C153">
            <v>22554</v>
          </cell>
          <cell r="I153">
            <v>60304</v>
          </cell>
          <cell r="K153">
            <v>60756</v>
          </cell>
          <cell r="M153">
            <v>19156</v>
          </cell>
          <cell r="N153">
            <v>0.11990646009938621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3070</v>
          </cell>
          <cell r="I163">
            <v>4073</v>
          </cell>
          <cell r="K163">
            <v>4322</v>
          </cell>
          <cell r="M163">
            <v>6767</v>
          </cell>
          <cell r="N163">
            <v>0.56571031929662197</v>
          </cell>
        </row>
        <row r="164">
          <cell r="B164" t="str">
            <v>Febrero</v>
          </cell>
          <cell r="C164">
            <v>2897</v>
          </cell>
          <cell r="I164">
            <v>9048</v>
          </cell>
          <cell r="K164">
            <v>6182</v>
          </cell>
          <cell r="M164">
            <v>8224</v>
          </cell>
          <cell r="N164">
            <v>0.3303138142995794</v>
          </cell>
        </row>
        <row r="165">
          <cell r="B165" t="str">
            <v>Marzo</v>
          </cell>
          <cell r="C165">
            <v>1443</v>
          </cell>
          <cell r="I165">
            <v>9135</v>
          </cell>
          <cell r="K165">
            <v>4939</v>
          </cell>
          <cell r="M165">
            <v>7064</v>
          </cell>
          <cell r="N165">
            <v>0.43024903826685557</v>
          </cell>
        </row>
        <row r="166">
          <cell r="B166" t="str">
            <v>Abril</v>
          </cell>
          <cell r="C166">
            <v>0</v>
          </cell>
          <cell r="I166">
            <v>9264</v>
          </cell>
          <cell r="K166">
            <v>7525</v>
          </cell>
        </row>
        <row r="167">
          <cell r="B167" t="str">
            <v>Mayo</v>
          </cell>
          <cell r="C167">
            <v>0</v>
          </cell>
          <cell r="I167">
            <v>6665</v>
          </cell>
          <cell r="K167">
            <v>6516</v>
          </cell>
        </row>
        <row r="168">
          <cell r="B168" t="str">
            <v>Junio</v>
          </cell>
          <cell r="C168">
            <v>0</v>
          </cell>
          <cell r="I168">
            <v>6352</v>
          </cell>
          <cell r="K168">
            <v>6666</v>
          </cell>
        </row>
        <row r="169">
          <cell r="B169" t="str">
            <v>Julio</v>
          </cell>
          <cell r="C169">
            <v>0</v>
          </cell>
          <cell r="I169">
            <v>5284</v>
          </cell>
          <cell r="K169">
            <v>6802</v>
          </cell>
        </row>
        <row r="170">
          <cell r="B170" t="str">
            <v>Agosto</v>
          </cell>
          <cell r="C170">
            <v>1664</v>
          </cell>
          <cell r="I170">
            <v>8768</v>
          </cell>
          <cell r="K170">
            <v>9306</v>
          </cell>
        </row>
        <row r="171">
          <cell r="B171" t="str">
            <v>Septiembre</v>
          </cell>
          <cell r="C171">
            <v>1599</v>
          </cell>
          <cell r="I171">
            <v>5100</v>
          </cell>
          <cell r="K171">
            <v>7942</v>
          </cell>
        </row>
        <row r="172">
          <cell r="B172" t="str">
            <v>Octubre</v>
          </cell>
          <cell r="C172">
            <v>2076</v>
          </cell>
          <cell r="I172">
            <v>4406</v>
          </cell>
          <cell r="K172">
            <v>10904</v>
          </cell>
        </row>
        <row r="173">
          <cell r="B173" t="str">
            <v>Noviembre</v>
          </cell>
          <cell r="C173">
            <v>274</v>
          </cell>
          <cell r="I173">
            <v>4070</v>
          </cell>
          <cell r="K173">
            <v>7615</v>
          </cell>
        </row>
        <row r="174">
          <cell r="B174" t="str">
            <v>Diciembre</v>
          </cell>
          <cell r="C174">
            <v>803</v>
          </cell>
          <cell r="I174">
            <v>4128</v>
          </cell>
          <cell r="K174">
            <v>6510</v>
          </cell>
        </row>
        <row r="175">
          <cell r="C175">
            <v>13883</v>
          </cell>
          <cell r="I175">
            <v>76293</v>
          </cell>
          <cell r="K175">
            <v>85229</v>
          </cell>
          <cell r="M175">
            <v>22055</v>
          </cell>
          <cell r="N175">
            <v>0.42815515120119141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2047</v>
          </cell>
          <cell r="I185">
            <v>3304</v>
          </cell>
          <cell r="K185">
            <v>3117</v>
          </cell>
          <cell r="M185">
            <v>2934</v>
          </cell>
          <cell r="N185">
            <v>-5.8710298363811364E-2</v>
          </cell>
        </row>
        <row r="186">
          <cell r="B186" t="str">
            <v>Febrero</v>
          </cell>
          <cell r="C186">
            <v>2775</v>
          </cell>
          <cell r="I186">
            <v>4270</v>
          </cell>
          <cell r="K186">
            <v>3826</v>
          </cell>
          <cell r="M186">
            <v>2981</v>
          </cell>
          <cell r="N186">
            <v>-0.22085729221118666</v>
          </cell>
        </row>
        <row r="187">
          <cell r="B187" t="str">
            <v>Marzo</v>
          </cell>
          <cell r="C187">
            <v>1005</v>
          </cell>
          <cell r="I187">
            <v>3083</v>
          </cell>
          <cell r="K187">
            <v>2968</v>
          </cell>
          <cell r="M187">
            <v>4117</v>
          </cell>
          <cell r="N187">
            <v>0.3871293800539084</v>
          </cell>
        </row>
        <row r="188">
          <cell r="B188" t="str">
            <v>Abril</v>
          </cell>
          <cell r="C188">
            <v>0</v>
          </cell>
          <cell r="I188">
            <v>2209</v>
          </cell>
          <cell r="K188">
            <v>2779</v>
          </cell>
        </row>
        <row r="189">
          <cell r="B189" t="str">
            <v>Mayo</v>
          </cell>
          <cell r="C189">
            <v>0</v>
          </cell>
          <cell r="I189">
            <v>2062</v>
          </cell>
          <cell r="K189">
            <v>1796</v>
          </cell>
        </row>
        <row r="190">
          <cell r="B190" t="str">
            <v>junio</v>
          </cell>
          <cell r="C190">
            <v>0</v>
          </cell>
          <cell r="I190">
            <v>1595</v>
          </cell>
          <cell r="K190">
            <v>1704</v>
          </cell>
        </row>
        <row r="191">
          <cell r="B191" t="str">
            <v>Julio</v>
          </cell>
          <cell r="C191">
            <v>0</v>
          </cell>
          <cell r="I191">
            <v>11773</v>
          </cell>
          <cell r="K191">
            <v>2649</v>
          </cell>
        </row>
        <row r="192">
          <cell r="B192" t="str">
            <v>Agosto</v>
          </cell>
          <cell r="C192">
            <v>3277</v>
          </cell>
          <cell r="I192">
            <v>1969</v>
          </cell>
          <cell r="K192">
            <v>2079</v>
          </cell>
        </row>
        <row r="193">
          <cell r="B193" t="str">
            <v>Septiembre</v>
          </cell>
          <cell r="C193">
            <v>8307</v>
          </cell>
          <cell r="I193">
            <v>2896</v>
          </cell>
          <cell r="K193">
            <v>2306</v>
          </cell>
        </row>
        <row r="194">
          <cell r="B194" t="str">
            <v>Octubre</v>
          </cell>
          <cell r="C194">
            <v>1415</v>
          </cell>
          <cell r="I194">
            <v>2228</v>
          </cell>
          <cell r="K194">
            <v>3906</v>
          </cell>
        </row>
        <row r="195">
          <cell r="B195" t="str">
            <v>Noviembre</v>
          </cell>
          <cell r="C195">
            <v>419</v>
          </cell>
          <cell r="I195">
            <v>3491</v>
          </cell>
          <cell r="K195">
            <v>3622</v>
          </cell>
        </row>
        <row r="196">
          <cell r="B196" t="str">
            <v>Diciembre</v>
          </cell>
          <cell r="C196">
            <v>447</v>
          </cell>
          <cell r="I196">
            <v>3386</v>
          </cell>
          <cell r="K196">
            <v>2445</v>
          </cell>
        </row>
        <row r="197">
          <cell r="C197">
            <v>19818</v>
          </cell>
          <cell r="I197">
            <v>42266</v>
          </cell>
          <cell r="K197">
            <v>33197</v>
          </cell>
          <cell r="M197">
            <v>10032</v>
          </cell>
          <cell r="N197">
            <v>1.2208657047724669E-2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2150</v>
          </cell>
          <cell r="I207">
            <v>2835</v>
          </cell>
          <cell r="K207">
            <v>3216</v>
          </cell>
          <cell r="M207">
            <v>3126</v>
          </cell>
          <cell r="N207">
            <v>-2.7985074626865725E-2</v>
          </cell>
        </row>
        <row r="208">
          <cell r="B208" t="str">
            <v>Febrero</v>
          </cell>
          <cell r="C208">
            <v>1375</v>
          </cell>
          <cell r="I208">
            <v>2109</v>
          </cell>
          <cell r="K208">
            <v>4610</v>
          </cell>
          <cell r="M208">
            <v>4274</v>
          </cell>
          <cell r="N208">
            <v>-7.288503253796097E-2</v>
          </cell>
        </row>
        <row r="209">
          <cell r="B209" t="str">
            <v>Marzo</v>
          </cell>
          <cell r="C209">
            <v>654</v>
          </cell>
          <cell r="I209">
            <v>4068</v>
          </cell>
          <cell r="K209">
            <v>2983</v>
          </cell>
          <cell r="M209">
            <v>3784</v>
          </cell>
          <cell r="N209">
            <v>0.26852162252765677</v>
          </cell>
        </row>
        <row r="210">
          <cell r="B210" t="str">
            <v>Abril</v>
          </cell>
          <cell r="C210">
            <v>0</v>
          </cell>
          <cell r="I210">
            <v>4140</v>
          </cell>
          <cell r="K210">
            <v>4037</v>
          </cell>
        </row>
        <row r="211">
          <cell r="B211" t="str">
            <v>Mayo</v>
          </cell>
          <cell r="C211">
            <v>0</v>
          </cell>
          <cell r="I211">
            <v>3512</v>
          </cell>
          <cell r="K211">
            <v>5058</v>
          </cell>
        </row>
        <row r="212">
          <cell r="B212" t="str">
            <v>Junio</v>
          </cell>
          <cell r="C212">
            <v>0</v>
          </cell>
          <cell r="I212">
            <v>2054</v>
          </cell>
          <cell r="K212">
            <v>2200</v>
          </cell>
        </row>
        <row r="213">
          <cell r="B213" t="str">
            <v>Julio</v>
          </cell>
          <cell r="C213">
            <v>0</v>
          </cell>
          <cell r="I213">
            <v>3330</v>
          </cell>
          <cell r="K213">
            <v>2447</v>
          </cell>
        </row>
        <row r="214">
          <cell r="B214" t="str">
            <v>Agosto</v>
          </cell>
          <cell r="C214">
            <v>3058</v>
          </cell>
          <cell r="I214">
            <v>3575</v>
          </cell>
          <cell r="K214">
            <v>2598</v>
          </cell>
        </row>
        <row r="215">
          <cell r="B215" t="str">
            <v>Septiembre</v>
          </cell>
          <cell r="C215">
            <v>184</v>
          </cell>
          <cell r="I215">
            <v>3026</v>
          </cell>
          <cell r="K215">
            <v>2654</v>
          </cell>
        </row>
        <row r="216">
          <cell r="B216" t="str">
            <v>Octubre</v>
          </cell>
          <cell r="C216">
            <v>230</v>
          </cell>
          <cell r="I216">
            <v>6655</v>
          </cell>
          <cell r="K216">
            <v>4208</v>
          </cell>
        </row>
        <row r="217">
          <cell r="B217" t="str">
            <v>Noviembre</v>
          </cell>
          <cell r="C217">
            <v>711</v>
          </cell>
          <cell r="I217">
            <v>3172</v>
          </cell>
          <cell r="K217">
            <v>4236</v>
          </cell>
        </row>
        <row r="218">
          <cell r="B218" t="str">
            <v>Diciembre</v>
          </cell>
          <cell r="C218">
            <v>466</v>
          </cell>
          <cell r="I218">
            <v>3659</v>
          </cell>
          <cell r="K218">
            <v>3130</v>
          </cell>
        </row>
        <row r="219">
          <cell r="C219">
            <v>9005</v>
          </cell>
          <cell r="I219">
            <v>42135</v>
          </cell>
          <cell r="K219">
            <v>41377</v>
          </cell>
          <cell r="M219">
            <v>11184</v>
          </cell>
          <cell r="N219">
            <v>3.4693311129614157E-2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854</v>
          </cell>
          <cell r="I229">
            <v>1171</v>
          </cell>
          <cell r="K229">
            <v>2119</v>
          </cell>
          <cell r="M229">
            <v>1241</v>
          </cell>
          <cell r="N229">
            <v>-0.41434638980651251</v>
          </cell>
        </row>
        <row r="230">
          <cell r="B230" t="str">
            <v>Febrero</v>
          </cell>
          <cell r="C230">
            <v>936</v>
          </cell>
          <cell r="I230">
            <v>1915</v>
          </cell>
          <cell r="K230">
            <v>3693</v>
          </cell>
          <cell r="M230">
            <v>1753</v>
          </cell>
          <cell r="N230">
            <v>-0.52531816950988364</v>
          </cell>
        </row>
        <row r="231">
          <cell r="B231" t="str">
            <v>Marzo</v>
          </cell>
          <cell r="C231">
            <v>487</v>
          </cell>
          <cell r="I231">
            <v>1528</v>
          </cell>
          <cell r="K231">
            <v>2780</v>
          </cell>
          <cell r="M231">
            <v>1536</v>
          </cell>
          <cell r="N231">
            <v>-0.44748201438848922</v>
          </cell>
        </row>
        <row r="232">
          <cell r="B232" t="str">
            <v>Abril</v>
          </cell>
          <cell r="C232">
            <v>0</v>
          </cell>
          <cell r="I232">
            <v>404</v>
          </cell>
          <cell r="K232">
            <v>629</v>
          </cell>
        </row>
        <row r="233">
          <cell r="B233" t="str">
            <v>Mayo</v>
          </cell>
          <cell r="C233">
            <v>0</v>
          </cell>
          <cell r="I233">
            <v>112</v>
          </cell>
          <cell r="K233">
            <v>309</v>
          </cell>
        </row>
        <row r="234">
          <cell r="B234" t="str">
            <v>Junio</v>
          </cell>
          <cell r="C234">
            <v>0</v>
          </cell>
          <cell r="I234">
            <v>63</v>
          </cell>
          <cell r="K234">
            <v>224</v>
          </cell>
        </row>
        <row r="235">
          <cell r="B235" t="str">
            <v>Julio</v>
          </cell>
          <cell r="C235">
            <v>0</v>
          </cell>
          <cell r="I235">
            <v>1581</v>
          </cell>
          <cell r="K235">
            <v>207</v>
          </cell>
        </row>
        <row r="236">
          <cell r="B236" t="str">
            <v>Agosto</v>
          </cell>
          <cell r="C236">
            <v>3</v>
          </cell>
          <cell r="I236">
            <v>124</v>
          </cell>
          <cell r="K236">
            <v>7</v>
          </cell>
        </row>
        <row r="237">
          <cell r="B237" t="str">
            <v>Septiembre</v>
          </cell>
          <cell r="C237">
            <v>49</v>
          </cell>
          <cell r="I237">
            <v>219</v>
          </cell>
          <cell r="K237">
            <v>25</v>
          </cell>
        </row>
        <row r="238">
          <cell r="B238" t="str">
            <v>Octubre</v>
          </cell>
          <cell r="C238">
            <v>0</v>
          </cell>
          <cell r="I238">
            <v>682</v>
          </cell>
          <cell r="K238">
            <v>352</v>
          </cell>
        </row>
        <row r="239">
          <cell r="B239" t="str">
            <v>Noviembre</v>
          </cell>
          <cell r="C239">
            <v>0</v>
          </cell>
          <cell r="I239">
            <v>1847</v>
          </cell>
          <cell r="K239">
            <v>405</v>
          </cell>
        </row>
        <row r="240">
          <cell r="B240" t="str">
            <v>Diciembre</v>
          </cell>
          <cell r="C240">
            <v>14</v>
          </cell>
          <cell r="I240">
            <v>2134</v>
          </cell>
          <cell r="K240">
            <v>883</v>
          </cell>
        </row>
        <row r="241">
          <cell r="C241">
            <v>2343</v>
          </cell>
          <cell r="I241">
            <v>11780</v>
          </cell>
          <cell r="K241">
            <v>11633</v>
          </cell>
          <cell r="M241">
            <v>4530</v>
          </cell>
          <cell r="N241">
            <v>-0.4727653631284916</v>
          </cell>
        </row>
        <row r="253">
          <cell r="C253">
            <v>2020</v>
          </cell>
          <cell r="I253">
            <v>2023</v>
          </cell>
          <cell r="K253">
            <v>2024</v>
          </cell>
          <cell r="M253">
            <v>2025</v>
          </cell>
        </row>
        <row r="254">
          <cell r="N254" t="str">
            <v>var 25/24</v>
          </cell>
        </row>
        <row r="255">
          <cell r="B255" t="str">
            <v>Enero</v>
          </cell>
          <cell r="C255">
            <v>3077</v>
          </cell>
          <cell r="I255">
            <v>1883</v>
          </cell>
          <cell r="K255">
            <v>1931</v>
          </cell>
          <cell r="M255">
            <v>1221</v>
          </cell>
          <cell r="N255">
            <v>-0.36768513723459351</v>
          </cell>
        </row>
        <row r="256">
          <cell r="B256" t="str">
            <v>Febrero</v>
          </cell>
          <cell r="C256">
            <v>3038</v>
          </cell>
          <cell r="I256">
            <v>1218</v>
          </cell>
          <cell r="K256">
            <v>2980</v>
          </cell>
          <cell r="M256">
            <v>1547</v>
          </cell>
          <cell r="N256">
            <v>-0.48087248322147647</v>
          </cell>
        </row>
        <row r="257">
          <cell r="B257" t="str">
            <v>Marzo</v>
          </cell>
          <cell r="C257">
            <v>1095</v>
          </cell>
          <cell r="I257">
            <v>882</v>
          </cell>
          <cell r="K257">
            <v>2778</v>
          </cell>
          <cell r="M257">
            <v>1386</v>
          </cell>
          <cell r="N257">
            <v>-0.50107991360691151</v>
          </cell>
        </row>
        <row r="258">
          <cell r="B258" t="str">
            <v>Abril</v>
          </cell>
          <cell r="C258">
            <v>0</v>
          </cell>
          <cell r="I258">
            <v>140</v>
          </cell>
          <cell r="K258">
            <v>613</v>
          </cell>
        </row>
        <row r="259">
          <cell r="B259" t="str">
            <v>Mayo</v>
          </cell>
          <cell r="C259">
            <v>0</v>
          </cell>
          <cell r="I259">
            <v>5</v>
          </cell>
          <cell r="K259">
            <v>117</v>
          </cell>
        </row>
        <row r="260">
          <cell r="B260" t="str">
            <v>Junio</v>
          </cell>
          <cell r="C260">
            <v>0</v>
          </cell>
          <cell r="I260">
            <v>45</v>
          </cell>
          <cell r="K260">
            <v>67</v>
          </cell>
        </row>
        <row r="261">
          <cell r="B261" t="str">
            <v>Julio</v>
          </cell>
          <cell r="C261">
            <v>0</v>
          </cell>
          <cell r="I261">
            <v>81</v>
          </cell>
          <cell r="K261">
            <v>384</v>
          </cell>
        </row>
        <row r="262">
          <cell r="B262" t="str">
            <v>Agosto</v>
          </cell>
          <cell r="C262">
            <v>0</v>
          </cell>
          <cell r="I262">
            <v>106</v>
          </cell>
          <cell r="K262">
            <v>22</v>
          </cell>
        </row>
        <row r="263">
          <cell r="B263" t="str">
            <v>Septiembre</v>
          </cell>
          <cell r="C263">
            <v>32</v>
          </cell>
          <cell r="I263">
            <v>111</v>
          </cell>
          <cell r="K263">
            <v>22</v>
          </cell>
        </row>
        <row r="264">
          <cell r="B264" t="str">
            <v>Octubre</v>
          </cell>
          <cell r="C264">
            <v>12</v>
          </cell>
          <cell r="I264">
            <v>251</v>
          </cell>
          <cell r="K264">
            <v>185</v>
          </cell>
        </row>
        <row r="265">
          <cell r="B265" t="str">
            <v>Noviembre</v>
          </cell>
          <cell r="C265">
            <v>0</v>
          </cell>
          <cell r="I265">
            <v>1434</v>
          </cell>
          <cell r="K265">
            <v>662</v>
          </cell>
        </row>
        <row r="266">
          <cell r="B266" t="str">
            <v>Diciembre</v>
          </cell>
          <cell r="C266">
            <v>32</v>
          </cell>
          <cell r="I266">
            <v>1500</v>
          </cell>
          <cell r="K266">
            <v>1223</v>
          </cell>
        </row>
        <row r="267">
          <cell r="C267">
            <v>7286</v>
          </cell>
          <cell r="I267">
            <v>7656</v>
          </cell>
          <cell r="K267">
            <v>10984</v>
          </cell>
          <cell r="M267">
            <v>4154</v>
          </cell>
          <cell r="N267">
            <v>-0.45974769150734818</v>
          </cell>
        </row>
      </sheetData>
      <sheetData sheetId="24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103867</v>
          </cell>
          <cell r="I9">
            <v>98876</v>
          </cell>
          <cell r="K9">
            <v>114993</v>
          </cell>
          <cell r="M9">
            <v>115159</v>
          </cell>
          <cell r="N9">
            <v>1.443566130112206E-3</v>
          </cell>
        </row>
        <row r="10">
          <cell r="A10" t="str">
            <v>feb</v>
          </cell>
          <cell r="B10" t="str">
            <v>Febrero</v>
          </cell>
          <cell r="C10">
            <v>99005</v>
          </cell>
          <cell r="I10">
            <v>108040</v>
          </cell>
          <cell r="K10">
            <v>113195</v>
          </cell>
          <cell r="M10">
            <v>115422</v>
          </cell>
          <cell r="N10">
            <v>1.9674013869870555E-2</v>
          </cell>
        </row>
        <row r="11">
          <cell r="A11" t="str">
            <v>mar</v>
          </cell>
          <cell r="B11" t="str">
            <v>Marzo</v>
          </cell>
          <cell r="C11">
            <v>45771</v>
          </cell>
          <cell r="I11">
            <v>108534</v>
          </cell>
          <cell r="K11">
            <v>122553</v>
          </cell>
          <cell r="M11">
            <v>112742</v>
          </cell>
          <cell r="N11">
            <v>-8.0055159808409382E-2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122279</v>
          </cell>
          <cell r="K12">
            <v>113033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111302</v>
          </cell>
          <cell r="K13">
            <v>117998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128219</v>
          </cell>
          <cell r="K14">
            <v>124929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125973</v>
          </cell>
          <cell r="K15">
            <v>138511</v>
          </cell>
        </row>
        <row r="16">
          <cell r="A16" t="str">
            <v>ago</v>
          </cell>
          <cell r="B16" t="str">
            <v>Agosto</v>
          </cell>
          <cell r="C16">
            <v>51125</v>
          </cell>
          <cell r="I16">
            <v>135765</v>
          </cell>
          <cell r="K16">
            <v>150260</v>
          </cell>
        </row>
        <row r="17">
          <cell r="A17" t="str">
            <v>sep</v>
          </cell>
          <cell r="B17" t="str">
            <v>Septiembre</v>
          </cell>
          <cell r="C17">
            <v>50300</v>
          </cell>
          <cell r="I17">
            <v>125237</v>
          </cell>
          <cell r="K17">
            <v>124231</v>
          </cell>
        </row>
        <row r="18">
          <cell r="A18" t="str">
            <v>oct</v>
          </cell>
          <cell r="B18" t="str">
            <v>Octubre</v>
          </cell>
          <cell r="C18">
            <v>20597</v>
          </cell>
          <cell r="I18">
            <v>146405</v>
          </cell>
          <cell r="K18">
            <v>126079</v>
          </cell>
        </row>
        <row r="19">
          <cell r="A19" t="str">
            <v>nov</v>
          </cell>
          <cell r="B19" t="str">
            <v>Noviembre</v>
          </cell>
          <cell r="C19">
            <v>22189</v>
          </cell>
          <cell r="I19">
            <v>116842</v>
          </cell>
          <cell r="K19">
            <v>109675</v>
          </cell>
        </row>
        <row r="20">
          <cell r="A20" t="str">
            <v>dic</v>
          </cell>
          <cell r="B20" t="str">
            <v>Diciembre</v>
          </cell>
          <cell r="C20">
            <v>41809</v>
          </cell>
          <cell r="I20">
            <v>119696</v>
          </cell>
          <cell r="K20">
            <v>97837</v>
          </cell>
        </row>
        <row r="21">
          <cell r="C21">
            <v>442013</v>
          </cell>
          <cell r="I21">
            <v>1447168</v>
          </cell>
          <cell r="K21">
            <v>1453294</v>
          </cell>
          <cell r="M21">
            <v>343323</v>
          </cell>
          <cell r="N21">
            <v>-2.114950918198899E-2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60333</v>
          </cell>
          <cell r="I31">
            <v>81033</v>
          </cell>
          <cell r="K31">
            <v>94186</v>
          </cell>
          <cell r="M31">
            <v>93832</v>
          </cell>
          <cell r="N31">
            <v>-3.7585203745779117E-3</v>
          </cell>
        </row>
        <row r="32">
          <cell r="B32" t="str">
            <v>Febrero</v>
          </cell>
          <cell r="C32">
            <v>58894</v>
          </cell>
          <cell r="I32">
            <v>91933</v>
          </cell>
          <cell r="K32">
            <v>93044</v>
          </cell>
          <cell r="M32">
            <v>96064</v>
          </cell>
          <cell r="N32">
            <v>3.2457761919091999E-2</v>
          </cell>
        </row>
        <row r="33">
          <cell r="B33" t="str">
            <v>Marzo</v>
          </cell>
          <cell r="C33">
            <v>26023</v>
          </cell>
          <cell r="I33">
            <v>91721</v>
          </cell>
          <cell r="K33">
            <v>101928</v>
          </cell>
          <cell r="M33">
            <v>91772</v>
          </cell>
          <cell r="N33">
            <v>-9.9638960835099266E-2</v>
          </cell>
        </row>
        <row r="34">
          <cell r="B34" t="str">
            <v>Abril</v>
          </cell>
          <cell r="C34">
            <v>0</v>
          </cell>
          <cell r="I34">
            <v>105403</v>
          </cell>
          <cell r="K34">
            <v>90674</v>
          </cell>
        </row>
        <row r="35">
          <cell r="B35" t="str">
            <v>Mayo</v>
          </cell>
          <cell r="C35">
            <v>0</v>
          </cell>
          <cell r="I35">
            <v>95608</v>
          </cell>
          <cell r="K35">
            <v>97635</v>
          </cell>
        </row>
        <row r="36">
          <cell r="B36" t="str">
            <v>Junio</v>
          </cell>
          <cell r="C36">
            <v>0</v>
          </cell>
          <cell r="I36">
            <v>111389</v>
          </cell>
          <cell r="K36">
            <v>106420</v>
          </cell>
        </row>
        <row r="37">
          <cell r="B37" t="str">
            <v>Julio</v>
          </cell>
          <cell r="C37">
            <v>0</v>
          </cell>
          <cell r="I37">
            <v>104344</v>
          </cell>
          <cell r="K37">
            <v>112902</v>
          </cell>
        </row>
        <row r="38">
          <cell r="B38" t="str">
            <v>Agosto</v>
          </cell>
          <cell r="C38">
            <v>49605</v>
          </cell>
          <cell r="I38">
            <v>111788</v>
          </cell>
          <cell r="K38">
            <v>123329</v>
          </cell>
        </row>
        <row r="39">
          <cell r="B39" t="str">
            <v>Septiembre</v>
          </cell>
          <cell r="C39">
            <v>50276</v>
          </cell>
          <cell r="I39">
            <v>106633</v>
          </cell>
          <cell r="K39">
            <v>103394</v>
          </cell>
        </row>
        <row r="40">
          <cell r="B40" t="str">
            <v>Octubre</v>
          </cell>
          <cell r="C40">
            <v>20597</v>
          </cell>
          <cell r="I40">
            <v>127971</v>
          </cell>
          <cell r="K40">
            <v>101754</v>
          </cell>
        </row>
        <row r="41">
          <cell r="B41" t="str">
            <v>Noviembre</v>
          </cell>
          <cell r="C41">
            <v>22105</v>
          </cell>
          <cell r="I41">
            <v>99767</v>
          </cell>
          <cell r="K41">
            <v>88737</v>
          </cell>
        </row>
        <row r="42">
          <cell r="B42" t="str">
            <v>Diciembre</v>
          </cell>
          <cell r="C42">
            <v>41689</v>
          </cell>
          <cell r="I42">
            <v>98445</v>
          </cell>
          <cell r="K42">
            <v>74638</v>
          </cell>
        </row>
        <row r="43">
          <cell r="C43">
            <v>336567</v>
          </cell>
          <cell r="I43">
            <v>1226035</v>
          </cell>
          <cell r="K43">
            <v>1188641</v>
          </cell>
          <cell r="M43">
            <v>281668</v>
          </cell>
          <cell r="N43">
            <v>-2.5902793628396981E-2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43534</v>
          </cell>
          <cell r="I53">
            <v>17843</v>
          </cell>
          <cell r="K53">
            <v>20807</v>
          </cell>
          <cell r="M53">
            <v>21327</v>
          </cell>
          <cell r="N53">
            <v>2.4991589368962286E-2</v>
          </cell>
        </row>
        <row r="54">
          <cell r="B54" t="str">
            <v>Febrero</v>
          </cell>
          <cell r="C54">
            <v>40111</v>
          </cell>
          <cell r="I54">
            <v>16107</v>
          </cell>
          <cell r="K54">
            <v>20151</v>
          </cell>
          <cell r="M54">
            <v>19358</v>
          </cell>
          <cell r="N54">
            <v>-3.935288571286788E-2</v>
          </cell>
        </row>
        <row r="55">
          <cell r="B55" t="str">
            <v>Marzo</v>
          </cell>
          <cell r="C55">
            <v>19748</v>
          </cell>
          <cell r="I55">
            <v>16813</v>
          </cell>
          <cell r="K55">
            <v>20625</v>
          </cell>
          <cell r="M55">
            <v>20970</v>
          </cell>
          <cell r="N55">
            <v>1.6727272727272702E-2</v>
          </cell>
        </row>
        <row r="56">
          <cell r="B56" t="str">
            <v>Abril</v>
          </cell>
          <cell r="C56">
            <v>0</v>
          </cell>
          <cell r="I56">
            <v>16876</v>
          </cell>
          <cell r="K56">
            <v>22359</v>
          </cell>
        </row>
        <row r="57">
          <cell r="B57" t="str">
            <v>Mayo</v>
          </cell>
          <cell r="C57">
            <v>0</v>
          </cell>
          <cell r="I57">
            <v>15694</v>
          </cell>
          <cell r="K57">
            <v>20363</v>
          </cell>
        </row>
        <row r="58">
          <cell r="B58" t="str">
            <v>Junio</v>
          </cell>
          <cell r="C58">
            <v>0</v>
          </cell>
          <cell r="I58">
            <v>16830</v>
          </cell>
          <cell r="K58">
            <v>18509</v>
          </cell>
        </row>
        <row r="59">
          <cell r="B59" t="str">
            <v>Julio</v>
          </cell>
          <cell r="C59">
            <v>0</v>
          </cell>
          <cell r="I59">
            <v>21629</v>
          </cell>
          <cell r="K59">
            <v>25609</v>
          </cell>
        </row>
        <row r="60">
          <cell r="B60" t="str">
            <v>Agosto</v>
          </cell>
          <cell r="C60">
            <v>1520</v>
          </cell>
          <cell r="I60">
            <v>23977</v>
          </cell>
          <cell r="K60">
            <v>26931</v>
          </cell>
        </row>
        <row r="61">
          <cell r="B61" t="str">
            <v>Septiembre</v>
          </cell>
          <cell r="C61">
            <v>24</v>
          </cell>
          <cell r="I61">
            <v>18604</v>
          </cell>
          <cell r="K61">
            <v>20837</v>
          </cell>
        </row>
        <row r="62">
          <cell r="B62" t="str">
            <v>Octubre</v>
          </cell>
          <cell r="C62">
            <v>0</v>
          </cell>
          <cell r="I62">
            <v>18434</v>
          </cell>
          <cell r="K62">
            <v>24325</v>
          </cell>
        </row>
        <row r="63">
          <cell r="B63" t="str">
            <v>Noviembre</v>
          </cell>
          <cell r="C63">
            <v>84</v>
          </cell>
          <cell r="I63">
            <v>17075</v>
          </cell>
          <cell r="K63">
            <v>20938</v>
          </cell>
        </row>
        <row r="64">
          <cell r="B64" t="str">
            <v>Diciembre</v>
          </cell>
          <cell r="C64">
            <v>120</v>
          </cell>
          <cell r="I64">
            <v>21251</v>
          </cell>
          <cell r="K64">
            <v>23199</v>
          </cell>
        </row>
        <row r="65">
          <cell r="C65">
            <v>105446</v>
          </cell>
          <cell r="I65">
            <v>221133</v>
          </cell>
          <cell r="K65">
            <v>264653</v>
          </cell>
          <cell r="M65">
            <v>61655</v>
          </cell>
          <cell r="N65">
            <v>1.1691538249192224E-3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5CBAE-5DE4-4C1E-8DFC-514E8E33CECB}">
  <dimension ref="B1:M56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52</v>
      </c>
    </row>
    <row r="4" spans="2:13" ht="24" x14ac:dyDescent="0.4">
      <c r="B4" s="3" t="s">
        <v>210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211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212</v>
      </c>
    </row>
    <row r="20" spans="2:2" ht="15.75" x14ac:dyDescent="0.25">
      <c r="B20" s="6" t="s">
        <v>213</v>
      </c>
    </row>
    <row r="21" spans="2:2" ht="15.75" x14ac:dyDescent="0.25">
      <c r="B21" s="6" t="s">
        <v>214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215</v>
      </c>
    </row>
    <row r="36" spans="2:2" ht="15.75" x14ac:dyDescent="0.25">
      <c r="B36" s="6" t="s">
        <v>216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217</v>
      </c>
    </row>
    <row r="42" spans="2:2" ht="15.75" x14ac:dyDescent="0.25">
      <c r="B42" s="6" t="s">
        <v>218</v>
      </c>
    </row>
    <row r="43" spans="2:2" ht="15.75" x14ac:dyDescent="0.25">
      <c r="B43" s="10" t="s">
        <v>23</v>
      </c>
    </row>
    <row r="44" spans="2:2" ht="15.75" x14ac:dyDescent="0.25">
      <c r="B44" s="6" t="s">
        <v>219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220</v>
      </c>
    </row>
    <row r="51" spans="2:2" ht="15.75" x14ac:dyDescent="0.25">
      <c r="B51" s="6" t="s">
        <v>221</v>
      </c>
    </row>
    <row r="52" spans="2:2" ht="15.75" x14ac:dyDescent="0.25">
      <c r="B52" s="6" t="s">
        <v>222</v>
      </c>
    </row>
    <row r="53" spans="2:2" ht="15.75" x14ac:dyDescent="0.25">
      <c r="B53" s="6" t="s">
        <v>223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67D4EDC7-6BC5-4020-BFAE-16870A5FDD6E}"/>
    <hyperlink ref="B19" location="'Viajeros entr evol mensu TF'!A1" tooltip="Evolución mensual de viajeros entrentrados en Tenerife según lugar de residencia" display="Evolución mensual de viajeros entrados en Tenerife según lugar de residencia" xr:uid="{BD3AB29F-A98A-416A-BC06-D88F6FE98054}"/>
    <hyperlink ref="B14" location="'Establecim aloj islas cat y tip'!A1" tooltip="Establecimientos alojativos Canarias e islas" display="Establecimientos alojativos Canarias e islas" xr:uid="{C05C9304-2963-4709-8C15-1B153D9EFC17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77FDEF5D-5D81-47D8-A676-50F1AC73159C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680168BF-5B97-45E9-B621-CF1A53F5E14E}"/>
    <hyperlink ref="B37" location="'Pernoctaciones lugar reside'!A1" tooltip="Pernoctaciones registradas en establecimientos alojativos de Canarias e islas según tipología y categoría" display="'Pernoctaciones lugar reside'!A1" xr:uid="{5E0CDFCD-A773-4666-BD28-5AB0DE1737BC}"/>
    <hyperlink ref="B8" location="'Resumen indicadores (aloj)'!A1" tooltip="Resumen indicadores Tenerife" display="'Resumen indicadores (aloj)'!A1" xr:uid="{30CECC9B-CB4A-4E80-B897-FB3F237547CF}"/>
    <hyperlink ref="B9" location="'Resumen indicadores municipios '!A1" tooltip="Resumen indicadores municipios Tenerife" display="Resumen indicadores municipios Tenerife" xr:uid="{40152ED3-FBB4-4164-9ADB-1539251393D3}"/>
    <hyperlink ref="B20" location="'Viajeros entr evol mensu TF cat'!A1" tooltip="Evolución mensual de viajeros entrentrados en Tenerife según lugar de residencia" display="'Viajeros entr evol mensu TF cat'!A1" xr:uid="{15DAB3BF-5FE8-4BD5-8229-9BC2784905B2}"/>
    <hyperlink ref="B21" location="'Viajeros entr evol anual TF cat'!A1" tooltip="Evolución mensual de viajeros entrentrados en Tenerife según lugar de residencia" display="'Viajeros entr evol anual TF cat'!A1" xr:uid="{51F58E10-D466-4E96-904F-67A87EB35579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94433A03-7B65-447C-9CBA-1D1A3878B73B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50CE183F-87AC-46CB-8B71-39C88A2F1379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683401B0-ACB2-4767-8FAA-8F7C61506CD9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A35AE2C9-F951-45B4-8069-B79CCAD00945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1F3C0E7F-25DC-462F-9D98-347B40B5AE5E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D034FA14-2827-427D-B3A1-EF614B10C508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A0D8B029-D946-41ED-BD84-0388F7A57908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5A939854-6A1A-460C-88BF-0AAED08C297E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8A106089-FEDA-4038-8CA3-27259CD9C1EA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62366C19-4978-4F45-9ACA-54662B013960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B1B4183C-6860-4BC9-94ED-E09F97726BC4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E946B2D9-D4F9-48AE-B7C6-F9C7294A0916}"/>
    <hyperlink ref="B35" location="'Pernoctaciones evol mensu TF'!A1" tooltip="Evolución mensual de pernoctaciones en Tenerife según lugar de residencia" display="'Pernoctaciones evol mensu TF'!A1" xr:uid="{1776916A-6768-46C3-947B-1BE3AC0FD7E8}"/>
    <hyperlink ref="B36" location="'Pernocta evol mensu TF cat'!A1" tooltip="Evolución mensual de pernoctaciones en Tenerife según lugar de residencia" display="'Pernocta evol mensu TF cat'!A1" xr:uid="{52235F7F-6232-449F-84B4-EB415E0DA747}"/>
    <hyperlink ref="B38" location="'Pernoctaciones lugar residen ac'!A1" tooltip="Pernoctaciones registradas en establecimientos alojativos de Canarias e islas según tipología y categoría" display="'Pernoctaciones lugar residen ac'!A1" xr:uid="{1542C28D-0A3F-4CC3-80E7-58F6D2B1D4FC}"/>
    <hyperlink ref="B39" location="'Pernoctaciones lugar reside año'!A1" tooltip="Pernoctaciones registradas en establecimientos alojativos de Canarias e islas según tipología y categoría" display="'Pernoctaciones lugar reside año'!A1" xr:uid="{204D7860-F6C6-44CE-A37A-20B03B30C359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0A8B027C-E757-4933-B825-60169CD62EB1}"/>
    <hyperlink ref="B41" location="'EM evol menusual lugar resd'!A1" tooltip="Evolución mensual de estancia media en Tenerife según lugar de residencia" display="'EM evol menusual lugar resd'!A1" xr:uid="{D8ED431D-1D26-45A6-9878-598FD1D1703A}"/>
    <hyperlink ref="B42" location="'EM evol mensu TF cat '!A1" tooltip="Evolución mensual de estancia media en Tenerife según lugar de residencia" display="'EM evol mensu TF cat '!A1" xr:uid="{EC164FAD-C141-46ED-8F70-9F904B298B1A}"/>
    <hyperlink ref="B44" location="'tasa de ocupación evol mens'!A1" tooltip="Evolución mensual de estancia media en Tenerife según lugar de residencia" display="'tasa de ocupación evol mens'!A1" xr:uid="{05D7C27B-F92F-4B6F-9E19-8248036F5C6E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79B17A95-149C-4647-AEE4-F97078FF69DE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F10468B1-430D-45AB-BDF9-99D3BE5E2C72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07DBC3F4-272A-4DE4-99B0-31AA3E62FB11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68CFCF26-E34E-4998-B8C2-500928CCC311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DDE9169E-A3D1-4C07-9E09-3879F10E646F}"/>
    <hyperlink ref="B47" location="'ADR municipios'!A1" display="Tarifa media diaria (ADR) Tenerife y municipios" xr:uid="{B91C7DC6-69C6-41A9-9F56-2DB026C86DC1}"/>
    <hyperlink ref="B48" location="'RevPAR  municipios'!A1" display="Ingresos medios por habitación (RevPar) Tenerife y municipios" xr:uid="{1FB81792-B4E9-4B18-866F-359A0DA4D30E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D52EE-D5AD-4965-B8B6-58138E89EAD2}">
  <sheetPr>
    <tabColor theme="7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250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 t="shared" ref="E7" si="0">G7-1</f>
        <v>2021</v>
      </c>
      <c r="F7" s="308"/>
      <c r="G7" s="309">
        <f t="shared" ref="G7" si="1">I7-1</f>
        <v>2022</v>
      </c>
      <c r="H7" s="308"/>
      <c r="I7" s="309">
        <f t="shared" ref="I7" si="2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14599</v>
      </c>
      <c r="D9" s="121">
        <v>0.23605113876894412</v>
      </c>
      <c r="E9" s="120">
        <v>2476</v>
      </c>
      <c r="F9" s="121">
        <f t="shared" ref="F9:L21" si="3">IFERROR(E9/C9-1,"-")</f>
        <v>-0.83039934242071378</v>
      </c>
      <c r="G9" s="120">
        <v>11584</v>
      </c>
      <c r="H9" s="121">
        <f t="shared" si="3"/>
        <v>3.6785137318255252</v>
      </c>
      <c r="I9" s="120">
        <v>15634</v>
      </c>
      <c r="J9" s="121">
        <f t="shared" si="3"/>
        <v>0.34962016574585641</v>
      </c>
      <c r="K9" s="120">
        <v>17228</v>
      </c>
      <c r="L9" s="121">
        <f t="shared" si="3"/>
        <v>0.10195727261097609</v>
      </c>
      <c r="M9" s="120">
        <v>20420</v>
      </c>
      <c r="N9" s="121">
        <f t="shared" ref="N9" si="4">IFERROR(M9/K9-1,"-")</f>
        <v>0.18527977710703514</v>
      </c>
    </row>
    <row r="10" spans="1:15" x14ac:dyDescent="0.25">
      <c r="A10" s="1" t="s">
        <v>74</v>
      </c>
      <c r="B10" s="119" t="s">
        <v>75</v>
      </c>
      <c r="C10" s="120">
        <v>15480</v>
      </c>
      <c r="D10" s="121">
        <v>0.28571428571428581</v>
      </c>
      <c r="E10" s="120">
        <v>1925</v>
      </c>
      <c r="F10" s="121">
        <f t="shared" si="3"/>
        <v>-0.87564599483204131</v>
      </c>
      <c r="G10" s="120">
        <v>14671</v>
      </c>
      <c r="H10" s="121">
        <f t="shared" si="3"/>
        <v>6.6212987012987012</v>
      </c>
      <c r="I10" s="120">
        <v>20512</v>
      </c>
      <c r="J10" s="121">
        <f t="shared" si="3"/>
        <v>0.3981323699815964</v>
      </c>
      <c r="K10" s="120">
        <v>17964</v>
      </c>
      <c r="L10" s="121">
        <f t="shared" si="3"/>
        <v>-0.12421996879875197</v>
      </c>
      <c r="M10" s="120">
        <v>19437</v>
      </c>
      <c r="N10" s="121">
        <f>IFERROR(M10/K10-1,"-")</f>
        <v>8.199732798931203E-2</v>
      </c>
    </row>
    <row r="11" spans="1:15" x14ac:dyDescent="0.25">
      <c r="A11" s="1" t="s">
        <v>76</v>
      </c>
      <c r="B11" s="119" t="s">
        <v>77</v>
      </c>
      <c r="C11" s="120">
        <v>5930</v>
      </c>
      <c r="D11" s="121">
        <v>-0.52335021300538542</v>
      </c>
      <c r="E11" s="120">
        <v>3083</v>
      </c>
      <c r="F11" s="121">
        <f t="shared" si="3"/>
        <v>-0.48010118043844852</v>
      </c>
      <c r="G11" s="120">
        <v>19941</v>
      </c>
      <c r="H11" s="121">
        <f t="shared" si="3"/>
        <v>5.4680506000648723</v>
      </c>
      <c r="I11" s="120">
        <v>21527</v>
      </c>
      <c r="J11" s="121">
        <f t="shared" si="3"/>
        <v>7.953462715009274E-2</v>
      </c>
      <c r="K11" s="120">
        <v>21188</v>
      </c>
      <c r="L11" s="121">
        <f t="shared" si="3"/>
        <v>-1.5747665722116388E-2</v>
      </c>
      <c r="M11" s="120">
        <v>20505</v>
      </c>
      <c r="N11" s="121">
        <f>IFERROR(M11/K11-1,"-")</f>
        <v>-3.2235227487256934E-2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5874</v>
      </c>
      <c r="F12" s="121" t="str">
        <f t="shared" si="3"/>
        <v>-</v>
      </c>
      <c r="G12" s="120">
        <v>16329</v>
      </c>
      <c r="H12" s="121">
        <f t="shared" si="3"/>
        <v>1.7798774259448416</v>
      </c>
      <c r="I12" s="120">
        <v>26292</v>
      </c>
      <c r="J12" s="121">
        <f t="shared" si="3"/>
        <v>0.61014146610325182</v>
      </c>
      <c r="K12" s="120">
        <v>20460</v>
      </c>
      <c r="L12" s="121">
        <f t="shared" si="3"/>
        <v>-0.221816522136011</v>
      </c>
      <c r="M12" s="120">
        <v>24747</v>
      </c>
      <c r="N12" s="121">
        <f>IFERROR(M12/K12-1,"-")</f>
        <v>0.20953079178885625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6562</v>
      </c>
      <c r="F13" s="121" t="str">
        <f t="shared" si="3"/>
        <v>-</v>
      </c>
      <c r="G13" s="120">
        <v>15949</v>
      </c>
      <c r="H13" s="121">
        <f t="shared" si="3"/>
        <v>1.4305089911612314</v>
      </c>
      <c r="I13" s="120">
        <v>20694</v>
      </c>
      <c r="J13" s="121">
        <f t="shared" si="3"/>
        <v>0.29751081572512383</v>
      </c>
      <c r="K13" s="120">
        <v>21715</v>
      </c>
      <c r="L13" s="121">
        <f t="shared" si="3"/>
        <v>4.9337972359137838E-2</v>
      </c>
      <c r="M13" s="120"/>
      <c r="N13" s="121"/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12758</v>
      </c>
      <c r="F14" s="121" t="str">
        <f t="shared" si="3"/>
        <v>-</v>
      </c>
      <c r="G14" s="120">
        <v>13606</v>
      </c>
      <c r="H14" s="121">
        <f t="shared" si="3"/>
        <v>6.6468098448032586E-2</v>
      </c>
      <c r="I14" s="120">
        <v>22097</v>
      </c>
      <c r="J14" s="121">
        <f t="shared" si="3"/>
        <v>0.62406291342054976</v>
      </c>
      <c r="K14" s="120">
        <v>19721</v>
      </c>
      <c r="L14" s="121">
        <f t="shared" si="3"/>
        <v>-0.10752590849436572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10658</v>
      </c>
      <c r="F15" s="121" t="str">
        <f t="shared" si="3"/>
        <v>-</v>
      </c>
      <c r="G15" s="120">
        <v>15515</v>
      </c>
      <c r="H15" s="121">
        <f t="shared" si="3"/>
        <v>0.45571401763933195</v>
      </c>
      <c r="I15" s="120">
        <v>21748</v>
      </c>
      <c r="J15" s="121">
        <f t="shared" si="3"/>
        <v>0.4017402513696422</v>
      </c>
      <c r="K15" s="120">
        <v>20589</v>
      </c>
      <c r="L15" s="121">
        <f t="shared" si="3"/>
        <v>-5.3292256759242207E-2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12002</v>
      </c>
      <c r="D16" s="121">
        <v>-0.12661912385387863</v>
      </c>
      <c r="E16" s="120">
        <v>13469</v>
      </c>
      <c r="F16" s="121">
        <f t="shared" si="3"/>
        <v>0.12222962839526752</v>
      </c>
      <c r="G16" s="120">
        <v>21074</v>
      </c>
      <c r="H16" s="121">
        <f t="shared" si="3"/>
        <v>0.56462989086049453</v>
      </c>
      <c r="I16" s="120">
        <v>20367</v>
      </c>
      <c r="J16" s="121">
        <f t="shared" si="3"/>
        <v>-3.3548448324950186E-2</v>
      </c>
      <c r="K16" s="120">
        <v>22021</v>
      </c>
      <c r="L16" s="121">
        <f t="shared" si="3"/>
        <v>8.1209800166936796E-2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11710</v>
      </c>
      <c r="D17" s="121">
        <v>2.1547587891476816E-2</v>
      </c>
      <c r="E17" s="120">
        <v>13048</v>
      </c>
      <c r="F17" s="121">
        <f t="shared" si="3"/>
        <v>0.11426131511528603</v>
      </c>
      <c r="G17" s="120">
        <v>17425</v>
      </c>
      <c r="H17" s="121">
        <f t="shared" si="3"/>
        <v>0.33545370938074792</v>
      </c>
      <c r="I17" s="120">
        <v>18863</v>
      </c>
      <c r="J17" s="121">
        <f t="shared" si="3"/>
        <v>8.2525107604017212E-2</v>
      </c>
      <c r="K17" s="120">
        <v>20469</v>
      </c>
      <c r="L17" s="121">
        <f t="shared" si="3"/>
        <v>8.5140221597836963E-2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4520</v>
      </c>
      <c r="D18" s="121">
        <v>-0.62067807989258139</v>
      </c>
      <c r="E18" s="120">
        <v>13324</v>
      </c>
      <c r="F18" s="121">
        <f t="shared" si="3"/>
        <v>1.9477876106194691</v>
      </c>
      <c r="G18" s="120">
        <v>20050</v>
      </c>
      <c r="H18" s="121">
        <f t="shared" si="3"/>
        <v>0.50480336235364764</v>
      </c>
      <c r="I18" s="120">
        <v>26095</v>
      </c>
      <c r="J18" s="121">
        <f t="shared" si="3"/>
        <v>0.30149625935162105</v>
      </c>
      <c r="K18" s="120">
        <v>21212</v>
      </c>
      <c r="L18" s="121">
        <f t="shared" si="3"/>
        <v>-0.18712397010921633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5547</v>
      </c>
      <c r="D19" s="121">
        <v>-0.5380964276792406</v>
      </c>
      <c r="E19" s="120">
        <v>10944</v>
      </c>
      <c r="F19" s="121">
        <f t="shared" si="3"/>
        <v>0.97295835586803681</v>
      </c>
      <c r="G19" s="120">
        <v>14824</v>
      </c>
      <c r="H19" s="121">
        <f t="shared" si="3"/>
        <v>0.35453216374269014</v>
      </c>
      <c r="I19" s="120">
        <v>18426</v>
      </c>
      <c r="J19" s="121">
        <f t="shared" si="3"/>
        <v>0.24298434970318405</v>
      </c>
      <c r="K19" s="120">
        <v>18264</v>
      </c>
      <c r="L19" s="121">
        <f t="shared" si="3"/>
        <v>-8.7919244545751063E-3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6293</v>
      </c>
      <c r="D20" s="121">
        <v>-0.46250427058421595</v>
      </c>
      <c r="E20" s="120">
        <v>13338</v>
      </c>
      <c r="F20" s="121">
        <f t="shared" si="3"/>
        <v>1.1194978547592562</v>
      </c>
      <c r="G20" s="120">
        <v>17905</v>
      </c>
      <c r="H20" s="121">
        <f t="shared" si="3"/>
        <v>0.34240515819463191</v>
      </c>
      <c r="I20" s="120">
        <v>20333</v>
      </c>
      <c r="J20" s="121">
        <f t="shared" si="3"/>
        <v>0.13560457972633344</v>
      </c>
      <c r="K20" s="120">
        <v>18315</v>
      </c>
      <c r="L20" s="121">
        <f t="shared" si="3"/>
        <v>-9.9247528648010674E-2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77467</v>
      </c>
      <c r="D21" s="124">
        <v>-0.45789742549037449</v>
      </c>
      <c r="E21" s="123">
        <v>107459</v>
      </c>
      <c r="F21" s="124">
        <f t="shared" si="3"/>
        <v>0.38715840293286163</v>
      </c>
      <c r="G21" s="123">
        <v>198873</v>
      </c>
      <c r="H21" s="124">
        <f t="shared" si="3"/>
        <v>0.85068723885388842</v>
      </c>
      <c r="I21" s="123">
        <v>252588</v>
      </c>
      <c r="J21" s="124">
        <f t="shared" si="3"/>
        <v>0.27009699657570407</v>
      </c>
      <c r="K21" s="123">
        <v>239146</v>
      </c>
      <c r="L21" s="124">
        <f t="shared" si="3"/>
        <v>-5.3217096615832848E-2</v>
      </c>
      <c r="M21" s="123">
        <v>85109</v>
      </c>
      <c r="N21" s="124">
        <v>0.10761322228006254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251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139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$C$7</f>
        <v>2020</v>
      </c>
      <c r="D29" s="308"/>
      <c r="E29" s="309">
        <f>$C$7</f>
        <v>2020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20/19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9284</v>
      </c>
      <c r="D31" s="121">
        <v>0.34142464961710739</v>
      </c>
      <c r="E31" s="120">
        <v>9284</v>
      </c>
      <c r="F31" s="121">
        <f t="shared" ref="F31:L43" si="5">IFERROR(E31/C31-1,"-")</f>
        <v>0</v>
      </c>
      <c r="G31" s="120">
        <v>9886</v>
      </c>
      <c r="H31" s="121">
        <f t="shared" si="5"/>
        <v>6.4842740198190363E-2</v>
      </c>
      <c r="I31" s="120">
        <v>13452</v>
      </c>
      <c r="J31" s="121">
        <f t="shared" si="5"/>
        <v>0.36071211814687443</v>
      </c>
      <c r="K31" s="120">
        <v>15230</v>
      </c>
      <c r="L31" s="121">
        <f t="shared" si="5"/>
        <v>0.13217365447517104</v>
      </c>
      <c r="M31" s="120">
        <v>18184</v>
      </c>
      <c r="N31" s="121">
        <f t="shared" ref="N31:N34" si="6">IFERROR(M31/K31-1,"-")</f>
        <v>0.19395929087327635</v>
      </c>
    </row>
    <row r="32" spans="1:15" x14ac:dyDescent="0.25">
      <c r="B32" s="119" t="s">
        <v>75</v>
      </c>
      <c r="C32" s="120">
        <v>9655</v>
      </c>
      <c r="D32" s="121">
        <v>0.42173464879988209</v>
      </c>
      <c r="E32" s="120">
        <v>9655</v>
      </c>
      <c r="F32" s="121">
        <f t="shared" si="5"/>
        <v>0</v>
      </c>
      <c r="G32" s="120">
        <v>12864</v>
      </c>
      <c r="H32" s="121">
        <f t="shared" si="5"/>
        <v>0.33236664940445371</v>
      </c>
      <c r="I32" s="120">
        <v>18634</v>
      </c>
      <c r="J32" s="121">
        <f t="shared" si="5"/>
        <v>0.44853855721393043</v>
      </c>
      <c r="K32" s="120">
        <v>15773</v>
      </c>
      <c r="L32" s="121">
        <f t="shared" si="5"/>
        <v>-0.15353654609852962</v>
      </c>
      <c r="M32" s="120">
        <v>17286</v>
      </c>
      <c r="N32" s="121">
        <f t="shared" si="6"/>
        <v>9.5923413428009807E-2</v>
      </c>
    </row>
    <row r="33" spans="2:15" x14ac:dyDescent="0.25">
      <c r="B33" s="119" t="s">
        <v>77</v>
      </c>
      <c r="C33" s="120">
        <v>3688</v>
      </c>
      <c r="D33" s="121">
        <v>-0.50918285866382751</v>
      </c>
      <c r="E33" s="120">
        <v>3688</v>
      </c>
      <c r="F33" s="121">
        <f t="shared" si="5"/>
        <v>0</v>
      </c>
      <c r="G33" s="120">
        <v>17909</v>
      </c>
      <c r="H33" s="121">
        <f t="shared" si="5"/>
        <v>3.856019522776573</v>
      </c>
      <c r="I33" s="120">
        <v>19058</v>
      </c>
      <c r="J33" s="121">
        <f t="shared" si="5"/>
        <v>6.4157686079624687E-2</v>
      </c>
      <c r="K33" s="120">
        <v>18718</v>
      </c>
      <c r="L33" s="121">
        <f t="shared" si="5"/>
        <v>-1.7840277049008257E-2</v>
      </c>
      <c r="M33" s="120">
        <v>18027</v>
      </c>
      <c r="N33" s="121">
        <f t="shared" si="6"/>
        <v>-3.6916337215514461E-2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0</v>
      </c>
      <c r="F34" s="121" t="str">
        <f t="shared" si="5"/>
        <v>-</v>
      </c>
      <c r="G34" s="120">
        <v>13700</v>
      </c>
      <c r="H34" s="121" t="str">
        <f t="shared" si="5"/>
        <v>-</v>
      </c>
      <c r="I34" s="120">
        <v>23480</v>
      </c>
      <c r="J34" s="121">
        <f t="shared" si="5"/>
        <v>0.71386861313868621</v>
      </c>
      <c r="K34" s="120">
        <v>17736</v>
      </c>
      <c r="L34" s="121">
        <f t="shared" si="5"/>
        <v>-0.24463373083475293</v>
      </c>
      <c r="M34" s="120">
        <v>21495</v>
      </c>
      <c r="N34" s="121">
        <f t="shared" si="6"/>
        <v>0.21194181326116368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0</v>
      </c>
      <c r="F35" s="121" t="str">
        <f t="shared" si="5"/>
        <v>-</v>
      </c>
      <c r="G35" s="120">
        <v>13928</v>
      </c>
      <c r="H35" s="121" t="str">
        <f t="shared" si="5"/>
        <v>-</v>
      </c>
      <c r="I35" s="120">
        <v>18104</v>
      </c>
      <c r="J35" s="121">
        <f t="shared" si="5"/>
        <v>0.29982768523836878</v>
      </c>
      <c r="K35" s="120">
        <v>19179</v>
      </c>
      <c r="L35" s="121">
        <f t="shared" si="5"/>
        <v>5.937914273088829E-2</v>
      </c>
      <c r="M35" s="120"/>
      <c r="N35" s="121"/>
    </row>
    <row r="36" spans="2:15" x14ac:dyDescent="0.25">
      <c r="B36" s="119" t="s">
        <v>83</v>
      </c>
      <c r="C36" s="120">
        <v>0</v>
      </c>
      <c r="D36" s="121">
        <v>-1</v>
      </c>
      <c r="E36" s="120">
        <v>0</v>
      </c>
      <c r="F36" s="121" t="str">
        <f t="shared" si="5"/>
        <v>-</v>
      </c>
      <c r="G36" s="120">
        <v>11319</v>
      </c>
      <c r="H36" s="121" t="str">
        <f t="shared" si="5"/>
        <v>-</v>
      </c>
      <c r="I36" s="120">
        <v>19134</v>
      </c>
      <c r="J36" s="121">
        <f t="shared" si="5"/>
        <v>0.69043201696262924</v>
      </c>
      <c r="K36" s="120">
        <v>17089</v>
      </c>
      <c r="L36" s="121">
        <f t="shared" si="5"/>
        <v>-0.10687780913557021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0</v>
      </c>
      <c r="F37" s="121" t="str">
        <f t="shared" si="5"/>
        <v>-</v>
      </c>
      <c r="G37" s="120">
        <v>12286</v>
      </c>
      <c r="H37" s="121" t="str">
        <f t="shared" si="5"/>
        <v>-</v>
      </c>
      <c r="I37" s="120">
        <v>18317</v>
      </c>
      <c r="J37" s="121">
        <f t="shared" si="5"/>
        <v>0.49088393293179222</v>
      </c>
      <c r="K37" s="120">
        <v>17239</v>
      </c>
      <c r="L37" s="121">
        <f t="shared" si="5"/>
        <v>-5.8852432166839552E-2</v>
      </c>
      <c r="M37" s="120"/>
      <c r="N37" s="121"/>
    </row>
    <row r="38" spans="2:15" x14ac:dyDescent="0.25">
      <c r="B38" s="119" t="s">
        <v>87</v>
      </c>
      <c r="C38" s="120">
        <v>11626</v>
      </c>
      <c r="D38" s="121">
        <v>0.4793230690927599</v>
      </c>
      <c r="E38" s="120">
        <v>11626</v>
      </c>
      <c r="F38" s="121">
        <f t="shared" si="5"/>
        <v>0</v>
      </c>
      <c r="G38" s="120">
        <v>17921</v>
      </c>
      <c r="H38" s="121">
        <f t="shared" si="5"/>
        <v>0.54145879924307594</v>
      </c>
      <c r="I38" s="120">
        <v>17179</v>
      </c>
      <c r="J38" s="121">
        <f t="shared" si="5"/>
        <v>-4.1403939512304033E-2</v>
      </c>
      <c r="K38" s="120">
        <v>18498</v>
      </c>
      <c r="L38" s="121">
        <f t="shared" si="5"/>
        <v>7.6779789277606314E-2</v>
      </c>
      <c r="M38" s="120"/>
      <c r="N38" s="121"/>
    </row>
    <row r="39" spans="2:15" x14ac:dyDescent="0.25">
      <c r="B39" s="119" t="s">
        <v>89</v>
      </c>
      <c r="C39" s="120">
        <v>11710</v>
      </c>
      <c r="D39" s="121">
        <v>0.90437469507236945</v>
      </c>
      <c r="E39" s="120">
        <v>11710</v>
      </c>
      <c r="F39" s="121">
        <f t="shared" si="5"/>
        <v>0</v>
      </c>
      <c r="G39" s="120">
        <v>14794</v>
      </c>
      <c r="H39" s="121">
        <f t="shared" si="5"/>
        <v>0.26336464560204953</v>
      </c>
      <c r="I39" s="120">
        <v>16071</v>
      </c>
      <c r="J39" s="121">
        <f t="shared" si="5"/>
        <v>8.6318777882925524E-2</v>
      </c>
      <c r="K39" s="120">
        <v>17837</v>
      </c>
      <c r="L39" s="121">
        <f t="shared" si="5"/>
        <v>0.10988737477443844</v>
      </c>
      <c r="M39" s="120"/>
      <c r="N39" s="121"/>
    </row>
    <row r="40" spans="2:15" x14ac:dyDescent="0.25">
      <c r="B40" s="119" t="s">
        <v>91</v>
      </c>
      <c r="C40" s="120">
        <v>4520</v>
      </c>
      <c r="D40" s="121">
        <v>-0.31317428962163807</v>
      </c>
      <c r="E40" s="120">
        <v>4520</v>
      </c>
      <c r="F40" s="121">
        <f t="shared" si="5"/>
        <v>0</v>
      </c>
      <c r="G40" s="120">
        <v>17422</v>
      </c>
      <c r="H40" s="121">
        <f t="shared" si="5"/>
        <v>2.8544247787610622</v>
      </c>
      <c r="I40" s="120">
        <v>23469</v>
      </c>
      <c r="J40" s="121">
        <f t="shared" si="5"/>
        <v>0.34708988635059113</v>
      </c>
      <c r="K40" s="120">
        <v>18252</v>
      </c>
      <c r="L40" s="121">
        <f t="shared" si="5"/>
        <v>-0.22229323788827815</v>
      </c>
      <c r="M40" s="120"/>
      <c r="N40" s="121"/>
    </row>
    <row r="41" spans="2:15" x14ac:dyDescent="0.25">
      <c r="B41" s="119" t="s">
        <v>93</v>
      </c>
      <c r="C41" s="120">
        <v>5541</v>
      </c>
      <c r="D41" s="121">
        <v>-0.1289105486558717</v>
      </c>
      <c r="E41" s="120">
        <v>5541</v>
      </c>
      <c r="F41" s="121">
        <f t="shared" si="5"/>
        <v>0</v>
      </c>
      <c r="G41" s="120">
        <v>12627</v>
      </c>
      <c r="H41" s="121">
        <f t="shared" si="5"/>
        <v>1.2788305360043313</v>
      </c>
      <c r="I41" s="120">
        <v>16350</v>
      </c>
      <c r="J41" s="121">
        <f t="shared" si="5"/>
        <v>0.29484438108814448</v>
      </c>
      <c r="K41" s="120">
        <v>16167</v>
      </c>
      <c r="L41" s="121">
        <f t="shared" si="5"/>
        <v>-1.1192660550458755E-2</v>
      </c>
      <c r="M41" s="120"/>
      <c r="N41" s="121"/>
    </row>
    <row r="42" spans="2:15" x14ac:dyDescent="0.25">
      <c r="B42" s="119" t="s">
        <v>95</v>
      </c>
      <c r="C42" s="120">
        <v>6274</v>
      </c>
      <c r="D42" s="121">
        <v>3.3607907742998266E-2</v>
      </c>
      <c r="E42" s="120">
        <v>6274</v>
      </c>
      <c r="F42" s="121">
        <f t="shared" si="5"/>
        <v>0</v>
      </c>
      <c r="G42" s="120">
        <v>15138</v>
      </c>
      <c r="H42" s="121">
        <f t="shared" si="5"/>
        <v>1.412814791201785</v>
      </c>
      <c r="I42" s="120">
        <v>17513</v>
      </c>
      <c r="J42" s="121">
        <f t="shared" si="5"/>
        <v>0.15688994583168192</v>
      </c>
      <c r="K42" s="120">
        <v>15560</v>
      </c>
      <c r="L42" s="121">
        <f t="shared" si="5"/>
        <v>-0.11151715868212186</v>
      </c>
      <c r="M42" s="120"/>
      <c r="N42" s="121"/>
    </row>
    <row r="43" spans="2:15" ht="15.75" x14ac:dyDescent="0.25">
      <c r="B43" s="122" t="s">
        <v>32</v>
      </c>
      <c r="C43" s="123">
        <v>63499</v>
      </c>
      <c r="D43" s="124">
        <v>-0.23119112768481975</v>
      </c>
      <c r="E43" s="123">
        <v>63499</v>
      </c>
      <c r="F43" s="124">
        <f t="shared" si="5"/>
        <v>0</v>
      </c>
      <c r="G43" s="123">
        <v>169794</v>
      </c>
      <c r="H43" s="124">
        <f t="shared" si="5"/>
        <v>1.6739633695018821</v>
      </c>
      <c r="I43" s="123">
        <v>220761</v>
      </c>
      <c r="J43" s="124">
        <f t="shared" si="5"/>
        <v>0.3001696173009647</v>
      </c>
      <c r="K43" s="123">
        <v>207278</v>
      </c>
      <c r="L43" s="124">
        <f t="shared" si="5"/>
        <v>-6.1075099315549441E-2</v>
      </c>
      <c r="M43" s="123">
        <v>74992</v>
      </c>
      <c r="N43" s="124">
        <v>0.11170078716812193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3" t="s">
        <v>252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116</v>
      </c>
    </row>
    <row r="49" spans="2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117</v>
      </c>
    </row>
    <row r="50" spans="2:15" ht="22.5" thickTop="1" thickBot="1" x14ac:dyDescent="0.3">
      <c r="B50" s="126" t="s">
        <v>98</v>
      </c>
      <c r="C50" s="305" t="s">
        <v>34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2:15" ht="22.5" thickTop="1" thickBot="1" x14ac:dyDescent="0.3">
      <c r="B51" s="111"/>
      <c r="C51" s="307">
        <f>$C$7</f>
        <v>2020</v>
      </c>
      <c r="D51" s="308"/>
      <c r="E51" s="309">
        <f>$C$7</f>
        <v>2020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v>2025</v>
      </c>
      <c r="N51" s="310"/>
    </row>
    <row r="52" spans="2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20/19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2:15" x14ac:dyDescent="0.25">
      <c r="B53" s="119" t="s">
        <v>73</v>
      </c>
      <c r="C53" s="120">
        <v>5315</v>
      </c>
      <c r="D53" s="121">
        <v>8.6912065439672892E-2</v>
      </c>
      <c r="E53" s="120">
        <v>5315</v>
      </c>
      <c r="F53" s="121">
        <f t="shared" ref="F53:L65" si="7">IFERROR(E53/C53-1,"-")</f>
        <v>0</v>
      </c>
      <c r="G53" s="120">
        <v>1698</v>
      </c>
      <c r="H53" s="121">
        <f t="shared" si="7"/>
        <v>-0.68052681091251177</v>
      </c>
      <c r="I53" s="120">
        <v>2182</v>
      </c>
      <c r="J53" s="121">
        <f t="shared" si="7"/>
        <v>0.28504122497055362</v>
      </c>
      <c r="K53" s="120">
        <v>1998</v>
      </c>
      <c r="L53" s="121">
        <f t="shared" si="7"/>
        <v>-8.4326306141154883E-2</v>
      </c>
      <c r="M53" s="120">
        <v>0</v>
      </c>
      <c r="N53" s="121">
        <f t="shared" ref="N53:N56" si="8">IFERROR(M53/K53-1,"-")</f>
        <v>-1</v>
      </c>
    </row>
    <row r="54" spans="2:15" x14ac:dyDescent="0.25">
      <c r="B54" s="119" t="s">
        <v>75</v>
      </c>
      <c r="C54" s="120">
        <v>5825</v>
      </c>
      <c r="D54" s="121">
        <v>0.1097351876547914</v>
      </c>
      <c r="E54" s="120">
        <v>5825</v>
      </c>
      <c r="F54" s="121">
        <f t="shared" si="7"/>
        <v>0</v>
      </c>
      <c r="G54" s="120">
        <v>1807</v>
      </c>
      <c r="H54" s="121">
        <f t="shared" si="7"/>
        <v>-0.68978540772532182</v>
      </c>
      <c r="I54" s="120">
        <v>1878</v>
      </c>
      <c r="J54" s="121">
        <f t="shared" si="7"/>
        <v>3.9291643608190263E-2</v>
      </c>
      <c r="K54" s="120">
        <v>2191</v>
      </c>
      <c r="L54" s="121">
        <f t="shared" si="7"/>
        <v>0.16666666666666674</v>
      </c>
      <c r="M54" s="120">
        <v>0</v>
      </c>
      <c r="N54" s="121">
        <f t="shared" si="8"/>
        <v>-1</v>
      </c>
    </row>
    <row r="55" spans="2:15" x14ac:dyDescent="0.25">
      <c r="B55" s="119" t="s">
        <v>77</v>
      </c>
      <c r="C55" s="120">
        <v>2242</v>
      </c>
      <c r="D55" s="121">
        <v>-0.54495636289831539</v>
      </c>
      <c r="E55" s="120">
        <v>2242</v>
      </c>
      <c r="F55" s="121">
        <f t="shared" si="7"/>
        <v>0</v>
      </c>
      <c r="G55" s="120">
        <v>2032</v>
      </c>
      <c r="H55" s="121">
        <f t="shared" si="7"/>
        <v>-9.366636931311334E-2</v>
      </c>
      <c r="I55" s="120">
        <v>2469</v>
      </c>
      <c r="J55" s="121">
        <f t="shared" si="7"/>
        <v>0.21505905511811019</v>
      </c>
      <c r="K55" s="120">
        <v>2470</v>
      </c>
      <c r="L55" s="121">
        <f t="shared" si="7"/>
        <v>4.0502227622529752E-4</v>
      </c>
      <c r="M55" s="120">
        <v>0</v>
      </c>
      <c r="N55" s="121">
        <f t="shared" si="8"/>
        <v>-1</v>
      </c>
    </row>
    <row r="56" spans="2:15" x14ac:dyDescent="0.25">
      <c r="B56" s="119" t="s">
        <v>79</v>
      </c>
      <c r="C56" s="120">
        <v>0</v>
      </c>
      <c r="D56" s="121">
        <v>-1</v>
      </c>
      <c r="E56" s="120">
        <v>0</v>
      </c>
      <c r="F56" s="121" t="str">
        <f t="shared" si="7"/>
        <v>-</v>
      </c>
      <c r="G56" s="120">
        <v>2629</v>
      </c>
      <c r="H56" s="121" t="str">
        <f t="shared" si="7"/>
        <v>-</v>
      </c>
      <c r="I56" s="120">
        <v>2812</v>
      </c>
      <c r="J56" s="121">
        <f t="shared" si="7"/>
        <v>6.960821605173062E-2</v>
      </c>
      <c r="K56" s="120">
        <v>2724</v>
      </c>
      <c r="L56" s="121">
        <f t="shared" si="7"/>
        <v>-3.1294452347083945E-2</v>
      </c>
      <c r="M56" s="120">
        <v>0</v>
      </c>
      <c r="N56" s="121">
        <f t="shared" si="8"/>
        <v>-1</v>
      </c>
    </row>
    <row r="57" spans="2:15" x14ac:dyDescent="0.25">
      <c r="B57" s="119" t="s">
        <v>81</v>
      </c>
      <c r="C57" s="120">
        <v>0</v>
      </c>
      <c r="D57" s="121">
        <v>-1</v>
      </c>
      <c r="E57" s="120">
        <v>0</v>
      </c>
      <c r="F57" s="121" t="str">
        <f t="shared" si="7"/>
        <v>-</v>
      </c>
      <c r="G57" s="120">
        <v>2021</v>
      </c>
      <c r="H57" s="121" t="str">
        <f t="shared" si="7"/>
        <v>-</v>
      </c>
      <c r="I57" s="120">
        <v>2590</v>
      </c>
      <c r="J57" s="121">
        <f t="shared" si="7"/>
        <v>0.2815437902028699</v>
      </c>
      <c r="K57" s="120">
        <v>2536</v>
      </c>
      <c r="L57" s="121">
        <f t="shared" si="7"/>
        <v>-2.0849420849420874E-2</v>
      </c>
      <c r="M57" s="120"/>
      <c r="N57" s="121"/>
    </row>
    <row r="58" spans="2:15" x14ac:dyDescent="0.25">
      <c r="B58" s="119" t="s">
        <v>83</v>
      </c>
      <c r="C58" s="120">
        <v>0</v>
      </c>
      <c r="D58" s="121">
        <v>-1</v>
      </c>
      <c r="E58" s="120">
        <v>0</v>
      </c>
      <c r="F58" s="121" t="str">
        <f t="shared" si="7"/>
        <v>-</v>
      </c>
      <c r="G58" s="120">
        <v>2287</v>
      </c>
      <c r="H58" s="121" t="str">
        <f t="shared" si="7"/>
        <v>-</v>
      </c>
      <c r="I58" s="120">
        <v>2963</v>
      </c>
      <c r="J58" s="121">
        <f t="shared" si="7"/>
        <v>0.29558373414954087</v>
      </c>
      <c r="K58" s="120">
        <v>2632</v>
      </c>
      <c r="L58" s="121">
        <f t="shared" si="7"/>
        <v>-0.11171110361120484</v>
      </c>
      <c r="M58" s="120"/>
      <c r="N58" s="121"/>
    </row>
    <row r="59" spans="2:15" x14ac:dyDescent="0.25">
      <c r="B59" s="119" t="s">
        <v>85</v>
      </c>
      <c r="C59" s="120">
        <v>0</v>
      </c>
      <c r="D59" s="121">
        <v>-1</v>
      </c>
      <c r="E59" s="120">
        <v>0</v>
      </c>
      <c r="F59" s="121" t="str">
        <f t="shared" si="7"/>
        <v>-</v>
      </c>
      <c r="G59" s="120">
        <v>3229</v>
      </c>
      <c r="H59" s="121" t="str">
        <f t="shared" si="7"/>
        <v>-</v>
      </c>
      <c r="I59" s="120">
        <v>3431</v>
      </c>
      <c r="J59" s="121">
        <f t="shared" si="7"/>
        <v>6.2558067513162063E-2</v>
      </c>
      <c r="K59" s="120">
        <v>3350</v>
      </c>
      <c r="L59" s="121">
        <f t="shared" si="7"/>
        <v>-2.3608277470125283E-2</v>
      </c>
      <c r="M59" s="120"/>
      <c r="N59" s="121"/>
    </row>
    <row r="60" spans="2:15" x14ac:dyDescent="0.25">
      <c r="B60" s="119" t="s">
        <v>87</v>
      </c>
      <c r="C60" s="120">
        <v>376</v>
      </c>
      <c r="D60" s="121">
        <v>-0.93608703042665309</v>
      </c>
      <c r="E60" s="120">
        <v>376</v>
      </c>
      <c r="F60" s="121">
        <f t="shared" si="7"/>
        <v>0</v>
      </c>
      <c r="G60" s="120">
        <v>3153</v>
      </c>
      <c r="H60" s="121">
        <f t="shared" si="7"/>
        <v>7.3856382978723403</v>
      </c>
      <c r="I60" s="120">
        <v>3188</v>
      </c>
      <c r="J60" s="121">
        <f t="shared" si="7"/>
        <v>1.1100539169045298E-2</v>
      </c>
      <c r="K60" s="120">
        <v>3523</v>
      </c>
      <c r="L60" s="121">
        <f t="shared" si="7"/>
        <v>0.10508155583437895</v>
      </c>
      <c r="M60" s="120"/>
      <c r="N60" s="121"/>
    </row>
    <row r="61" spans="2:15" x14ac:dyDescent="0.25">
      <c r="B61" s="119" t="s">
        <v>89</v>
      </c>
      <c r="C61" s="120">
        <v>0</v>
      </c>
      <c r="D61" s="121">
        <v>-1</v>
      </c>
      <c r="E61" s="120">
        <v>0</v>
      </c>
      <c r="F61" s="121" t="str">
        <f t="shared" si="7"/>
        <v>-</v>
      </c>
      <c r="G61" s="120">
        <v>2631</v>
      </c>
      <c r="H61" s="121" t="str">
        <f t="shared" si="7"/>
        <v>-</v>
      </c>
      <c r="I61" s="120">
        <v>2792</v>
      </c>
      <c r="J61" s="121">
        <f t="shared" si="7"/>
        <v>6.1193462561763612E-2</v>
      </c>
      <c r="K61" s="120">
        <v>2632</v>
      </c>
      <c r="L61" s="121">
        <f t="shared" si="7"/>
        <v>-5.7306590257879653E-2</v>
      </c>
      <c r="M61" s="120"/>
      <c r="N61" s="121"/>
    </row>
    <row r="62" spans="2:15" x14ac:dyDescent="0.25">
      <c r="B62" s="119" t="s">
        <v>91</v>
      </c>
      <c r="C62" s="120">
        <v>0</v>
      </c>
      <c r="D62" s="121">
        <v>-1</v>
      </c>
      <c r="E62" s="120">
        <v>0</v>
      </c>
      <c r="F62" s="121" t="str">
        <f t="shared" si="7"/>
        <v>-</v>
      </c>
      <c r="G62" s="120">
        <v>2628</v>
      </c>
      <c r="H62" s="121" t="str">
        <f t="shared" si="7"/>
        <v>-</v>
      </c>
      <c r="I62" s="120">
        <v>2626</v>
      </c>
      <c r="J62" s="121">
        <f t="shared" si="7"/>
        <v>-7.6103500761037779E-4</v>
      </c>
      <c r="K62" s="120">
        <v>2960</v>
      </c>
      <c r="L62" s="121">
        <f t="shared" si="7"/>
        <v>0.12718964204112715</v>
      </c>
      <c r="M62" s="120"/>
      <c r="N62" s="121"/>
    </row>
    <row r="63" spans="2:15" x14ac:dyDescent="0.25">
      <c r="B63" s="119" t="s">
        <v>93</v>
      </c>
      <c r="C63" s="120">
        <v>6</v>
      </c>
      <c r="D63" s="121">
        <v>-0.99893767705382441</v>
      </c>
      <c r="E63" s="120">
        <v>6</v>
      </c>
      <c r="F63" s="121">
        <f t="shared" si="7"/>
        <v>0</v>
      </c>
      <c r="G63" s="120">
        <v>2197</v>
      </c>
      <c r="H63" s="121">
        <f t="shared" si="7"/>
        <v>365.16666666666669</v>
      </c>
      <c r="I63" s="120">
        <v>2076</v>
      </c>
      <c r="J63" s="121">
        <f t="shared" si="7"/>
        <v>-5.5075102412380561E-2</v>
      </c>
      <c r="K63" s="120">
        <v>2097</v>
      </c>
      <c r="L63" s="121">
        <f t="shared" si="7"/>
        <v>1.0115606936416111E-2</v>
      </c>
      <c r="M63" s="120"/>
      <c r="N63" s="121"/>
    </row>
    <row r="64" spans="2:15" x14ac:dyDescent="0.25">
      <c r="B64" s="119" t="s">
        <v>95</v>
      </c>
      <c r="C64" s="120">
        <v>19</v>
      </c>
      <c r="D64" s="121">
        <v>-0.99663001064207168</v>
      </c>
      <c r="E64" s="120">
        <v>19</v>
      </c>
      <c r="F64" s="121">
        <f t="shared" si="7"/>
        <v>0</v>
      </c>
      <c r="G64" s="120">
        <v>2767</v>
      </c>
      <c r="H64" s="121">
        <f t="shared" si="7"/>
        <v>144.63157894736841</v>
      </c>
      <c r="I64" s="120">
        <v>2820</v>
      </c>
      <c r="J64" s="121">
        <f t="shared" si="7"/>
        <v>1.9154318756776201E-2</v>
      </c>
      <c r="K64" s="120">
        <v>2755</v>
      </c>
      <c r="L64" s="121">
        <f t="shared" si="7"/>
        <v>-2.3049645390070927E-2</v>
      </c>
      <c r="M64" s="120"/>
      <c r="N64" s="121"/>
    </row>
    <row r="65" spans="2:14" ht="15.75" x14ac:dyDescent="0.25">
      <c r="B65" s="122" t="s">
        <v>32</v>
      </c>
      <c r="C65" s="123">
        <v>13968</v>
      </c>
      <c r="D65" s="124">
        <v>-0.76838509625748252</v>
      </c>
      <c r="E65" s="123">
        <v>13968</v>
      </c>
      <c r="F65" s="124">
        <f t="shared" si="7"/>
        <v>0</v>
      </c>
      <c r="G65" s="123">
        <v>29079</v>
      </c>
      <c r="H65" s="124">
        <f t="shared" si="7"/>
        <v>1.0818298969072164</v>
      </c>
      <c r="I65" s="123">
        <v>31827</v>
      </c>
      <c r="J65" s="124">
        <f t="shared" si="7"/>
        <v>9.4501186423191941E-2</v>
      </c>
      <c r="K65" s="123">
        <v>31868</v>
      </c>
      <c r="L65" s="124">
        <f t="shared" si="7"/>
        <v>1.2882144091495018E-3</v>
      </c>
      <c r="M65" s="123">
        <v>0</v>
      </c>
      <c r="N65" s="124" t="s">
        <v>249</v>
      </c>
    </row>
    <row r="66" spans="2:14" ht="6" customHeight="1" x14ac:dyDescent="0.25"/>
    <row r="67" spans="2:14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2:14" x14ac:dyDescent="0.25">
      <c r="K70" s="125"/>
    </row>
    <row r="71" spans="2:14" x14ac:dyDescent="0.25">
      <c r="M71" s="4"/>
      <c r="N71" s="4"/>
    </row>
    <row r="72" spans="2:14" ht="15.75" thickBot="1" x14ac:dyDescent="0.3"/>
    <row r="73" spans="2:14" ht="16.5" thickTop="1" thickBot="1" x14ac:dyDescent="0.3">
      <c r="M73" s="309">
        <v>2025</v>
      </c>
      <c r="N73" s="310"/>
    </row>
    <row r="74" spans="2:14" ht="16.5" thickTop="1" thickBot="1" x14ac:dyDescent="0.3">
      <c r="M74" s="118" t="s">
        <v>71</v>
      </c>
      <c r="N74" s="117" t="str">
        <f>CONCATENATE("var ",RIGHT(M73,2),"/",RIGHT(M73-1,2))</f>
        <v>var 25/24</v>
      </c>
    </row>
    <row r="75" spans="2:14" x14ac:dyDescent="0.25">
      <c r="M75" s="120">
        <v>0</v>
      </c>
      <c r="N75" s="121" t="str">
        <f t="shared" ref="N75:N78" si="9">IFERROR(M75/K75-1,"-")</f>
        <v>-</v>
      </c>
    </row>
    <row r="76" spans="2:14" x14ac:dyDescent="0.25">
      <c r="M76" s="120">
        <v>0</v>
      </c>
      <c r="N76" s="121" t="str">
        <f t="shared" si="9"/>
        <v>-</v>
      </c>
    </row>
    <row r="77" spans="2:14" x14ac:dyDescent="0.25">
      <c r="M77" s="120">
        <v>0</v>
      </c>
      <c r="N77" s="121" t="str">
        <f t="shared" si="9"/>
        <v>-</v>
      </c>
    </row>
    <row r="78" spans="2:14" x14ac:dyDescent="0.25">
      <c r="M78" s="120">
        <v>0</v>
      </c>
      <c r="N78" s="121" t="str">
        <f t="shared" si="9"/>
        <v>-</v>
      </c>
    </row>
    <row r="79" spans="2:14" x14ac:dyDescent="0.25">
      <c r="M79" s="120"/>
      <c r="N79" s="121"/>
    </row>
    <row r="80" spans="2:14" x14ac:dyDescent="0.25">
      <c r="M80" s="120"/>
      <c r="N80" s="121"/>
    </row>
    <row r="81" spans="13:14" x14ac:dyDescent="0.25">
      <c r="M81" s="120"/>
      <c r="N81" s="121"/>
    </row>
    <row r="82" spans="13:14" x14ac:dyDescent="0.25">
      <c r="M82" s="120"/>
      <c r="N82" s="121"/>
    </row>
    <row r="83" spans="13:14" x14ac:dyDescent="0.25">
      <c r="M83" s="120"/>
      <c r="N83" s="121"/>
    </row>
    <row r="84" spans="13:14" x14ac:dyDescent="0.25">
      <c r="M84" s="120"/>
      <c r="N84" s="121"/>
    </row>
    <row r="85" spans="13:14" x14ac:dyDescent="0.25">
      <c r="M85" s="120"/>
      <c r="N85" s="121"/>
    </row>
    <row r="86" spans="13:14" x14ac:dyDescent="0.25">
      <c r="M86" s="120"/>
      <c r="N86" s="121"/>
    </row>
    <row r="87" spans="13:14" ht="15.75" x14ac:dyDescent="0.25">
      <c r="M87" s="123">
        <v>0</v>
      </c>
      <c r="N87" s="124" t="s">
        <v>249</v>
      </c>
    </row>
    <row r="89" spans="13:14" x14ac:dyDescent="0.25">
      <c r="M89" s="107"/>
      <c r="N89" s="107"/>
    </row>
    <row r="93" spans="13:14" x14ac:dyDescent="0.25">
      <c r="M93" s="4"/>
      <c r="N93" s="4"/>
    </row>
    <row r="94" spans="13:14" ht="15.75" thickBot="1" x14ac:dyDescent="0.3"/>
    <row r="95" spans="13:14" ht="16.5" thickTop="1" thickBot="1" x14ac:dyDescent="0.3">
      <c r="M95" s="309">
        <v>2025</v>
      </c>
      <c r="N95" s="310"/>
    </row>
    <row r="96" spans="13:14" ht="16.5" thickTop="1" thickBot="1" x14ac:dyDescent="0.3">
      <c r="M96" s="118" t="s">
        <v>71</v>
      </c>
      <c r="N96" s="117" t="str">
        <f>CONCATENATE("var ",RIGHT(M95,2),"/",RIGHT(M95-1,2))</f>
        <v>var 25/24</v>
      </c>
    </row>
    <row r="97" spans="13:14" x14ac:dyDescent="0.25">
      <c r="M97" s="120">
        <v>2236</v>
      </c>
      <c r="N97" s="121" t="str">
        <f t="shared" ref="N97:N100" si="10">IFERROR(M97/K97-1,"-")</f>
        <v>-</v>
      </c>
    </row>
    <row r="98" spans="13:14" x14ac:dyDescent="0.25">
      <c r="M98" s="120">
        <v>2151</v>
      </c>
      <c r="N98" s="121" t="str">
        <f t="shared" si="10"/>
        <v>-</v>
      </c>
    </row>
    <row r="99" spans="13:14" x14ac:dyDescent="0.25">
      <c r="M99" s="120">
        <v>2478</v>
      </c>
      <c r="N99" s="121" t="str">
        <f t="shared" si="10"/>
        <v>-</v>
      </c>
    </row>
    <row r="100" spans="13:14" x14ac:dyDescent="0.25">
      <c r="M100" s="120">
        <v>3252</v>
      </c>
      <c r="N100" s="121" t="str">
        <f t="shared" si="10"/>
        <v>-</v>
      </c>
    </row>
    <row r="101" spans="13:14" x14ac:dyDescent="0.25">
      <c r="M101" s="120"/>
      <c r="N101" s="121"/>
    </row>
    <row r="102" spans="13:14" x14ac:dyDescent="0.25">
      <c r="M102" s="120"/>
      <c r="N102" s="121"/>
    </row>
    <row r="103" spans="13:14" x14ac:dyDescent="0.25">
      <c r="M103" s="120"/>
      <c r="N103" s="121"/>
    </row>
    <row r="104" spans="13:14" x14ac:dyDescent="0.25">
      <c r="M104" s="120"/>
      <c r="N104" s="121"/>
    </row>
    <row r="105" spans="13:14" x14ac:dyDescent="0.25">
      <c r="M105" s="120"/>
      <c r="N105" s="121"/>
    </row>
    <row r="106" spans="13:14" x14ac:dyDescent="0.25">
      <c r="M106" s="120"/>
      <c r="N106" s="121"/>
    </row>
    <row r="107" spans="13:14" x14ac:dyDescent="0.25">
      <c r="M107" s="120"/>
      <c r="N107" s="121"/>
    </row>
    <row r="108" spans="13:14" x14ac:dyDescent="0.25">
      <c r="M108" s="120"/>
      <c r="N108" s="121"/>
    </row>
    <row r="109" spans="13:14" ht="15.75" x14ac:dyDescent="0.25">
      <c r="M109" s="123">
        <v>10117</v>
      </c>
      <c r="N109" s="124">
        <v>7.8226579985079425E-2</v>
      </c>
    </row>
    <row r="111" spans="13:14" x14ac:dyDescent="0.25">
      <c r="M111" s="107"/>
      <c r="N111" s="107"/>
    </row>
  </sheetData>
  <mergeCells count="26">
    <mergeCell ref="M73:N73"/>
    <mergeCell ref="M95:N95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7A806-92A6-45C9-A915-D3562EA04FB1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253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134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239146</v>
      </c>
      <c r="D8" s="121">
        <f t="shared" ref="D8:D10" si="0">C8/C9-1</f>
        <v>-5.3217096615832848E-2</v>
      </c>
    </row>
    <row r="9" spans="1:5" x14ac:dyDescent="0.25">
      <c r="A9" s="1"/>
      <c r="B9" s="119">
        <v>2023</v>
      </c>
      <c r="C9" s="120">
        <v>252588</v>
      </c>
      <c r="D9" s="121">
        <f t="shared" si="0"/>
        <v>0.27009699657570407</v>
      </c>
    </row>
    <row r="10" spans="1:5" x14ac:dyDescent="0.25">
      <c r="A10" s="1"/>
      <c r="B10" s="119">
        <v>2022</v>
      </c>
      <c r="C10" s="120">
        <v>198873</v>
      </c>
      <c r="D10" s="121">
        <f t="shared" si="0"/>
        <v>0.85068723885388842</v>
      </c>
    </row>
    <row r="11" spans="1:5" x14ac:dyDescent="0.25">
      <c r="A11" s="1"/>
      <c r="B11" s="119">
        <v>2021</v>
      </c>
      <c r="C11" s="120">
        <v>107459</v>
      </c>
      <c r="D11" s="121">
        <f>C11/C12-1</f>
        <v>0.38715840293286163</v>
      </c>
    </row>
    <row r="12" spans="1:5" x14ac:dyDescent="0.25">
      <c r="A12" s="1" t="s">
        <v>74</v>
      </c>
      <c r="B12" s="119">
        <v>2020</v>
      </c>
      <c r="C12" s="120">
        <v>77467</v>
      </c>
      <c r="D12" s="121">
        <f t="shared" ref="D12:D21" si="1">C12/C13-1</f>
        <v>-0.45789742549037449</v>
      </c>
    </row>
    <row r="13" spans="1:5" x14ac:dyDescent="0.25">
      <c r="A13" s="1" t="s">
        <v>76</v>
      </c>
      <c r="B13" s="119">
        <v>2019</v>
      </c>
      <c r="C13" s="120">
        <v>142901</v>
      </c>
      <c r="D13" s="121">
        <f t="shared" si="1"/>
        <v>-2.6540051908417794E-2</v>
      </c>
    </row>
    <row r="14" spans="1:5" x14ac:dyDescent="0.25">
      <c r="A14" s="1" t="s">
        <v>78</v>
      </c>
      <c r="B14" s="119">
        <v>2018</v>
      </c>
      <c r="C14" s="120">
        <v>146797</v>
      </c>
      <c r="D14" s="121">
        <f t="shared" si="1"/>
        <v>-2.1959718307982379E-2</v>
      </c>
    </row>
    <row r="15" spans="1:5" x14ac:dyDescent="0.25">
      <c r="A15" s="1" t="s">
        <v>80</v>
      </c>
      <c r="B15" s="119">
        <v>2017</v>
      </c>
      <c r="C15" s="120">
        <v>150093</v>
      </c>
      <c r="D15" s="121">
        <f>C15/C16-1</f>
        <v>-1.5809421392225742E-2</v>
      </c>
    </row>
    <row r="16" spans="1:5" x14ac:dyDescent="0.25">
      <c r="A16" s="1" t="s">
        <v>82</v>
      </c>
      <c r="B16" s="119">
        <v>2016</v>
      </c>
      <c r="C16" s="120">
        <v>152504</v>
      </c>
      <c r="D16" s="121">
        <f>C16/C17-1</f>
        <v>0.1475698494277351</v>
      </c>
    </row>
    <row r="17" spans="1:5" x14ac:dyDescent="0.25">
      <c r="A17" s="1" t="s">
        <v>84</v>
      </c>
      <c r="B17" s="119">
        <v>2015</v>
      </c>
      <c r="C17" s="120">
        <v>132893</v>
      </c>
      <c r="D17" s="121">
        <f t="shared" si="1"/>
        <v>-2.8410794054642863E-2</v>
      </c>
    </row>
    <row r="18" spans="1:5" x14ac:dyDescent="0.25">
      <c r="A18" s="1" t="s">
        <v>86</v>
      </c>
      <c r="B18" s="119">
        <v>2014</v>
      </c>
      <c r="C18" s="120">
        <v>136779</v>
      </c>
      <c r="D18" s="121">
        <f t="shared" si="1"/>
        <v>-8.9052808532839034E-3</v>
      </c>
    </row>
    <row r="19" spans="1:5" x14ac:dyDescent="0.25">
      <c r="A19" s="1" t="s">
        <v>88</v>
      </c>
      <c r="B19" s="119">
        <v>2013</v>
      </c>
      <c r="C19" s="120">
        <v>138008</v>
      </c>
      <c r="D19" s="121">
        <f t="shared" si="1"/>
        <v>-2.1573757009875849E-2</v>
      </c>
    </row>
    <row r="20" spans="1:5" x14ac:dyDescent="0.25">
      <c r="A20" s="1" t="s">
        <v>90</v>
      </c>
      <c r="B20" s="119">
        <v>2012</v>
      </c>
      <c r="C20" s="120">
        <v>141051</v>
      </c>
      <c r="D20" s="121">
        <f>C20/C21-1</f>
        <v>-7.1825276706631747E-2</v>
      </c>
    </row>
    <row r="21" spans="1:5" x14ac:dyDescent="0.25">
      <c r="A21" s="1" t="s">
        <v>92</v>
      </c>
      <c r="B21" s="119">
        <v>2011</v>
      </c>
      <c r="C21" s="120">
        <v>151966</v>
      </c>
      <c r="D21" s="121">
        <f t="shared" si="1"/>
        <v>0.30301990979712934</v>
      </c>
    </row>
    <row r="22" spans="1:5" x14ac:dyDescent="0.25">
      <c r="A22" s="1" t="s">
        <v>94</v>
      </c>
      <c r="B22" s="119">
        <v>2010</v>
      </c>
      <c r="C22" s="120">
        <v>116626</v>
      </c>
      <c r="D22" s="121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83" t="s">
        <v>254</v>
      </c>
      <c r="C27" s="283"/>
      <c r="D27" s="283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6" t="s">
        <v>98</v>
      </c>
      <c r="C29" s="305" t="s">
        <v>139</v>
      </c>
      <c r="D29" s="306"/>
    </row>
    <row r="30" spans="1:5" ht="16.5" thickTop="1" thickBot="1" x14ac:dyDescent="0.3">
      <c r="B30" s="87"/>
      <c r="C30" s="116" t="s">
        <v>140</v>
      </c>
      <c r="D30" s="117" t="s">
        <v>141</v>
      </c>
    </row>
    <row r="31" spans="1:5" x14ac:dyDescent="0.25">
      <c r="B31" s="119">
        <v>2024</v>
      </c>
      <c r="C31" s="120">
        <v>207278</v>
      </c>
      <c r="D31" s="121">
        <f t="shared" ref="D31:D44" si="2">C31/C32-1</f>
        <v>-6.1075099315549441E-2</v>
      </c>
    </row>
    <row r="32" spans="1:5" x14ac:dyDescent="0.25">
      <c r="B32" s="119">
        <v>2023</v>
      </c>
      <c r="C32" s="120">
        <v>220761</v>
      </c>
      <c r="D32" s="121">
        <f t="shared" si="2"/>
        <v>0.3001696173009647</v>
      </c>
    </row>
    <row r="33" spans="2:4" x14ac:dyDescent="0.25">
      <c r="B33" s="119">
        <v>2022</v>
      </c>
      <c r="C33" s="120">
        <v>169794</v>
      </c>
      <c r="D33" s="121">
        <f t="shared" si="2"/>
        <v>0.76874277321166296</v>
      </c>
    </row>
    <row r="34" spans="2:4" x14ac:dyDescent="0.25">
      <c r="B34" s="119">
        <v>2021</v>
      </c>
      <c r="C34" s="120">
        <v>95997</v>
      </c>
      <c r="D34" s="121">
        <f t="shared" si="2"/>
        <v>0.51178758720609774</v>
      </c>
    </row>
    <row r="35" spans="2:4" x14ac:dyDescent="0.25">
      <c r="B35" s="119">
        <v>2020</v>
      </c>
      <c r="C35" s="120">
        <v>63499</v>
      </c>
      <c r="D35" s="121">
        <f t="shared" si="2"/>
        <v>-0.23119112768481975</v>
      </c>
    </row>
    <row r="36" spans="2:4" x14ac:dyDescent="0.25">
      <c r="B36" s="119">
        <v>2019</v>
      </c>
      <c r="C36" s="120">
        <v>82594</v>
      </c>
      <c r="D36" s="121">
        <f t="shared" si="2"/>
        <v>-3.9492964298174171E-2</v>
      </c>
    </row>
    <row r="37" spans="2:4" x14ac:dyDescent="0.25">
      <c r="B37" s="119">
        <v>2018</v>
      </c>
      <c r="C37" s="120">
        <v>85990</v>
      </c>
      <c r="D37" s="121">
        <f t="shared" si="2"/>
        <v>8.584200424285271E-2</v>
      </c>
    </row>
    <row r="38" spans="2:4" x14ac:dyDescent="0.25">
      <c r="B38" s="119">
        <v>2017</v>
      </c>
      <c r="C38" s="120">
        <v>79192</v>
      </c>
      <c r="D38" s="121">
        <f>C38/C39-1</f>
        <v>-0.11417353661674068</v>
      </c>
    </row>
    <row r="39" spans="2:4" x14ac:dyDescent="0.25">
      <c r="B39" s="119">
        <v>2016</v>
      </c>
      <c r="C39" s="120">
        <v>89399</v>
      </c>
      <c r="D39" s="121">
        <f>C39/C40-1</f>
        <v>0.23348096637553972</v>
      </c>
    </row>
    <row r="40" spans="2:4" x14ac:dyDescent="0.25">
      <c r="B40" s="119">
        <v>2015</v>
      </c>
      <c r="C40" s="120">
        <v>72477</v>
      </c>
      <c r="D40" s="121">
        <f t="shared" si="2"/>
        <v>-5.5514289065248801E-2</v>
      </c>
    </row>
    <row r="41" spans="2:4" x14ac:dyDescent="0.25">
      <c r="B41" s="119">
        <v>2014</v>
      </c>
      <c r="C41" s="120">
        <v>76737</v>
      </c>
      <c r="D41" s="121">
        <f t="shared" si="2"/>
        <v>-3.2039557500914473E-2</v>
      </c>
    </row>
    <row r="42" spans="2:4" x14ac:dyDescent="0.25">
      <c r="B42" s="119">
        <v>2013</v>
      </c>
      <c r="C42" s="120">
        <v>79277</v>
      </c>
      <c r="D42" s="121">
        <f t="shared" si="2"/>
        <v>-1.0039834667399217E-2</v>
      </c>
    </row>
    <row r="43" spans="2:4" x14ac:dyDescent="0.25">
      <c r="B43" s="119">
        <v>2012</v>
      </c>
      <c r="C43" s="120">
        <v>80081</v>
      </c>
      <c r="D43" s="121">
        <f>C43/C44-1</f>
        <v>-0.14801102209739025</v>
      </c>
    </row>
    <row r="44" spans="2:4" x14ac:dyDescent="0.25">
      <c r="B44" s="119">
        <v>2011</v>
      </c>
      <c r="C44" s="120">
        <v>93993</v>
      </c>
      <c r="D44" s="121">
        <f t="shared" si="2"/>
        <v>0.43977758375074671</v>
      </c>
    </row>
    <row r="45" spans="2:4" x14ac:dyDescent="0.25">
      <c r="B45" s="119">
        <v>2010</v>
      </c>
      <c r="C45" s="120">
        <v>65283</v>
      </c>
      <c r="D45" s="121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83" t="s">
        <v>255</v>
      </c>
      <c r="C50" s="283"/>
      <c r="D50" s="283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5" t="s">
        <v>142</v>
      </c>
      <c r="D52" s="306"/>
    </row>
    <row r="53" spans="1:5" ht="16.5" thickTop="1" thickBot="1" x14ac:dyDescent="0.3">
      <c r="B53" s="87"/>
      <c r="C53" s="116" t="s">
        <v>140</v>
      </c>
      <c r="D53" s="117" t="s">
        <v>141</v>
      </c>
    </row>
    <row r="54" spans="1:5" x14ac:dyDescent="0.25">
      <c r="A54" s="1">
        <v>1</v>
      </c>
      <c r="B54" s="119">
        <v>2024</v>
      </c>
      <c r="C54" s="120">
        <v>0</v>
      </c>
      <c r="D54" s="121" t="e">
        <f t="shared" ref="D54:D56" si="3">C54/C55-1</f>
        <v>#DIV/0!</v>
      </c>
    </row>
    <row r="55" spans="1:5" x14ac:dyDescent="0.25">
      <c r="A55" s="1"/>
      <c r="B55" s="119">
        <v>2023</v>
      </c>
      <c r="C55" s="120">
        <v>0</v>
      </c>
      <c r="D55" s="121" t="e">
        <f t="shared" si="3"/>
        <v>#DIV/0!</v>
      </c>
    </row>
    <row r="56" spans="1:5" x14ac:dyDescent="0.25">
      <c r="A56" s="1"/>
      <c r="B56" s="119">
        <v>2022</v>
      </c>
      <c r="C56" s="120">
        <v>0</v>
      </c>
      <c r="D56" s="121" t="e">
        <f t="shared" si="3"/>
        <v>#DIV/0!</v>
      </c>
    </row>
    <row r="57" spans="1:5" x14ac:dyDescent="0.25">
      <c r="A57" s="1"/>
      <c r="B57" s="119">
        <v>2021</v>
      </c>
      <c r="C57" s="120">
        <v>0</v>
      </c>
      <c r="D57" s="121" t="e">
        <f>C57/C58-1</f>
        <v>#DIV/0!</v>
      </c>
    </row>
    <row r="58" spans="1:5" x14ac:dyDescent="0.25">
      <c r="A58" s="1">
        <v>2</v>
      </c>
      <c r="B58" s="119">
        <v>2020</v>
      </c>
      <c r="C58" s="120">
        <v>0</v>
      </c>
      <c r="D58" s="121">
        <f t="shared" ref="D58:D67" si="4">C58/C59-1</f>
        <v>-1</v>
      </c>
    </row>
    <row r="59" spans="1:5" x14ac:dyDescent="0.25">
      <c r="A59" s="1">
        <v>3</v>
      </c>
      <c r="B59" s="119">
        <v>2019</v>
      </c>
      <c r="C59" s="120">
        <v>82594</v>
      </c>
      <c r="D59" s="121">
        <f t="shared" si="4"/>
        <v>-3.9492964298174171E-2</v>
      </c>
    </row>
    <row r="60" spans="1:5" x14ac:dyDescent="0.25">
      <c r="A60" s="1">
        <v>4</v>
      </c>
      <c r="B60" s="119">
        <v>2018</v>
      </c>
      <c r="C60" s="120">
        <v>85990</v>
      </c>
      <c r="D60" s="121">
        <f t="shared" si="4"/>
        <v>8.584200424285271E-2</v>
      </c>
    </row>
    <row r="61" spans="1:5" x14ac:dyDescent="0.25">
      <c r="A61" s="1">
        <v>5</v>
      </c>
      <c r="B61" s="119">
        <v>2017</v>
      </c>
      <c r="C61" s="120">
        <v>79192</v>
      </c>
      <c r="D61" s="121">
        <f>C61/C62-1</f>
        <v>-0.11417353661674068</v>
      </c>
    </row>
    <row r="62" spans="1:5" x14ac:dyDescent="0.25">
      <c r="A62" s="1">
        <v>6</v>
      </c>
      <c r="B62" s="119">
        <v>2016</v>
      </c>
      <c r="C62" s="120">
        <v>89399</v>
      </c>
      <c r="D62" s="121">
        <f>C62/C63-1</f>
        <v>0.23348096637553972</v>
      </c>
    </row>
    <row r="63" spans="1:5" x14ac:dyDescent="0.25">
      <c r="A63" s="1">
        <v>7</v>
      </c>
      <c r="B63" s="119">
        <v>2015</v>
      </c>
      <c r="C63" s="120">
        <v>72477</v>
      </c>
      <c r="D63" s="121">
        <f t="shared" si="4"/>
        <v>-5.5514289065248801E-2</v>
      </c>
    </row>
    <row r="64" spans="1:5" x14ac:dyDescent="0.25">
      <c r="A64" s="1">
        <v>8</v>
      </c>
      <c r="B64" s="119">
        <v>2014</v>
      </c>
      <c r="C64" s="120">
        <v>76737</v>
      </c>
      <c r="D64" s="121">
        <f t="shared" si="4"/>
        <v>-3.2039557500914473E-2</v>
      </c>
    </row>
    <row r="65" spans="1:5" x14ac:dyDescent="0.25">
      <c r="A65" s="1">
        <v>9</v>
      </c>
      <c r="B65" s="119">
        <v>2013</v>
      </c>
      <c r="C65" s="120">
        <v>79277</v>
      </c>
      <c r="D65" s="121">
        <f t="shared" si="4"/>
        <v>-1.0039834667399217E-2</v>
      </c>
    </row>
    <row r="66" spans="1:5" x14ac:dyDescent="0.25">
      <c r="A66" s="1">
        <v>10</v>
      </c>
      <c r="B66" s="119">
        <v>2012</v>
      </c>
      <c r="C66" s="120">
        <v>80081</v>
      </c>
      <c r="D66" s="121">
        <f>C66/C67-1</f>
        <v>-0.14801102209739025</v>
      </c>
    </row>
    <row r="67" spans="1:5" x14ac:dyDescent="0.25">
      <c r="A67" s="1">
        <v>11</v>
      </c>
      <c r="B67" s="119">
        <v>2011</v>
      </c>
      <c r="C67" s="120">
        <v>93993</v>
      </c>
      <c r="D67" s="121">
        <f t="shared" si="4"/>
        <v>0.43977758375074671</v>
      </c>
    </row>
    <row r="68" spans="1:5" x14ac:dyDescent="0.25">
      <c r="A68" s="1">
        <v>12</v>
      </c>
      <c r="B68" s="119">
        <v>2010</v>
      </c>
      <c r="C68" s="120">
        <v>65283</v>
      </c>
      <c r="D68" s="121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83" t="s">
        <v>143</v>
      </c>
      <c r="C73" s="283"/>
      <c r="D73" s="283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5" t="s">
        <v>144</v>
      </c>
      <c r="D75" s="306"/>
    </row>
    <row r="76" spans="1:5" ht="16.5" thickTop="1" thickBot="1" x14ac:dyDescent="0.3">
      <c r="B76" s="87"/>
      <c r="C76" s="116" t="s">
        <v>140</v>
      </c>
      <c r="D76" s="117" t="s">
        <v>141</v>
      </c>
    </row>
    <row r="77" spans="1:5" x14ac:dyDescent="0.25">
      <c r="A77" s="1">
        <v>1</v>
      </c>
      <c r="B77" s="119">
        <v>2024</v>
      </c>
      <c r="C77" s="120">
        <v>0</v>
      </c>
      <c r="D77" s="121" t="e">
        <f t="shared" ref="D77:D83" si="5">C77/C78-1</f>
        <v>#DIV/0!</v>
      </c>
    </row>
    <row r="78" spans="1:5" x14ac:dyDescent="0.25">
      <c r="A78" s="1"/>
      <c r="B78" s="119">
        <v>2023</v>
      </c>
      <c r="C78" s="120">
        <v>0</v>
      </c>
      <c r="D78" s="121" t="e">
        <f t="shared" si="5"/>
        <v>#DIV/0!</v>
      </c>
    </row>
    <row r="79" spans="1:5" x14ac:dyDescent="0.25">
      <c r="A79" s="1"/>
      <c r="B79" s="119">
        <v>2022</v>
      </c>
      <c r="C79" s="120">
        <v>0</v>
      </c>
      <c r="D79" s="121" t="e">
        <f t="shared" si="5"/>
        <v>#DIV/0!</v>
      </c>
    </row>
    <row r="80" spans="1:5" x14ac:dyDescent="0.25">
      <c r="A80" s="1"/>
      <c r="B80" s="119">
        <v>2021</v>
      </c>
      <c r="C80" s="120">
        <v>0</v>
      </c>
      <c r="D80" s="121" t="e">
        <f t="shared" si="5"/>
        <v>#DIV/0!</v>
      </c>
    </row>
    <row r="81" spans="1:5" x14ac:dyDescent="0.25">
      <c r="A81" s="1">
        <v>2</v>
      </c>
      <c r="B81" s="119">
        <v>2020</v>
      </c>
      <c r="C81" s="120">
        <v>0</v>
      </c>
      <c r="D81" s="121" t="e">
        <f t="shared" si="5"/>
        <v>#DIV/0!</v>
      </c>
    </row>
    <row r="82" spans="1:5" x14ac:dyDescent="0.25">
      <c r="A82" s="1">
        <v>3</v>
      </c>
      <c r="B82" s="119">
        <v>2019</v>
      </c>
      <c r="C82" s="120">
        <v>0</v>
      </c>
      <c r="D82" s="121" t="e">
        <f t="shared" si="5"/>
        <v>#DIV/0!</v>
      </c>
    </row>
    <row r="83" spans="1:5" x14ac:dyDescent="0.25">
      <c r="A83" s="1">
        <v>4</v>
      </c>
      <c r="B83" s="119">
        <v>2018</v>
      </c>
      <c r="C83" s="120">
        <v>0</v>
      </c>
      <c r="D83" s="121" t="e">
        <f t="shared" si="5"/>
        <v>#DIV/0!</v>
      </c>
    </row>
    <row r="84" spans="1:5" x14ac:dyDescent="0.25">
      <c r="A84" s="1">
        <v>5</v>
      </c>
      <c r="B84" s="119">
        <v>2017</v>
      </c>
      <c r="C84" s="120">
        <v>0</v>
      </c>
      <c r="D84" s="121" t="e">
        <f>C84/C85-1</f>
        <v>#DIV/0!</v>
      </c>
    </row>
    <row r="85" spans="1:5" x14ac:dyDescent="0.25">
      <c r="A85" s="1">
        <v>6</v>
      </c>
      <c r="B85" s="119">
        <v>2016</v>
      </c>
      <c r="C85" s="120">
        <v>0</v>
      </c>
      <c r="D85" s="121" t="e">
        <f>C85/C86-1</f>
        <v>#DIV/0!</v>
      </c>
    </row>
    <row r="86" spans="1:5" x14ac:dyDescent="0.25">
      <c r="A86" s="1">
        <v>7</v>
      </c>
      <c r="B86" s="119">
        <v>2015</v>
      </c>
      <c r="C86" s="120">
        <v>0</v>
      </c>
      <c r="D86" s="121" t="e">
        <f t="shared" ref="D86:D88" si="6">C86/C87-1</f>
        <v>#DIV/0!</v>
      </c>
    </row>
    <row r="87" spans="1:5" x14ac:dyDescent="0.25">
      <c r="A87" s="1">
        <v>8</v>
      </c>
      <c r="B87" s="119">
        <v>2014</v>
      </c>
      <c r="C87" s="120">
        <v>0</v>
      </c>
      <c r="D87" s="121" t="e">
        <f t="shared" si="6"/>
        <v>#DIV/0!</v>
      </c>
    </row>
    <row r="88" spans="1:5" x14ac:dyDescent="0.25">
      <c r="A88" s="1">
        <v>9</v>
      </c>
      <c r="B88" s="119">
        <v>2013</v>
      </c>
      <c r="C88" s="120">
        <v>0</v>
      </c>
      <c r="D88" s="121" t="e">
        <f t="shared" si="6"/>
        <v>#DIV/0!</v>
      </c>
    </row>
    <row r="89" spans="1:5" x14ac:dyDescent="0.25">
      <c r="A89" s="1">
        <v>10</v>
      </c>
      <c r="B89" s="119">
        <v>2012</v>
      </c>
      <c r="C89" s="120">
        <v>0</v>
      </c>
      <c r="D89" s="121" t="e">
        <f>C89/C90-1</f>
        <v>#DIV/0!</v>
      </c>
    </row>
    <row r="90" spans="1:5" x14ac:dyDescent="0.25">
      <c r="A90" s="1">
        <v>11</v>
      </c>
      <c r="B90" s="119">
        <v>2011</v>
      </c>
      <c r="C90" s="120">
        <v>0</v>
      </c>
      <c r="D90" s="121" t="e">
        <f t="shared" ref="D90" si="7">C90/C91-1</f>
        <v>#DIV/0!</v>
      </c>
    </row>
    <row r="91" spans="1:5" x14ac:dyDescent="0.25">
      <c r="A91" s="1">
        <v>12</v>
      </c>
      <c r="B91" s="119">
        <v>2010</v>
      </c>
      <c r="C91" s="120">
        <v>0</v>
      </c>
      <c r="D91" s="121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83" t="s">
        <v>256</v>
      </c>
      <c r="C96" s="283"/>
      <c r="D96" s="283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6" t="s">
        <v>98</v>
      </c>
      <c r="C98" s="305" t="s">
        <v>34</v>
      </c>
      <c r="D98" s="306"/>
    </row>
    <row r="99" spans="2:5" ht="16.5" thickTop="1" thickBot="1" x14ac:dyDescent="0.3">
      <c r="B99" s="87"/>
      <c r="C99" s="116" t="s">
        <v>140</v>
      </c>
      <c r="D99" s="117" t="s">
        <v>141</v>
      </c>
    </row>
    <row r="100" spans="2:5" x14ac:dyDescent="0.25">
      <c r="B100" s="119">
        <v>2024</v>
      </c>
      <c r="C100" s="120">
        <v>31868</v>
      </c>
      <c r="D100" s="121">
        <f t="shared" ref="D100:D113" si="8">C100/C101-1</f>
        <v>1.2882144091495018E-3</v>
      </c>
    </row>
    <row r="101" spans="2:5" x14ac:dyDescent="0.25">
      <c r="B101" s="119">
        <v>2023</v>
      </c>
      <c r="C101" s="120">
        <v>31827</v>
      </c>
      <c r="D101" s="121">
        <f t="shared" si="8"/>
        <v>9.4501186423191941E-2</v>
      </c>
    </row>
    <row r="102" spans="2:5" x14ac:dyDescent="0.25">
      <c r="B102" s="119">
        <v>2022</v>
      </c>
      <c r="C102" s="120">
        <v>29079</v>
      </c>
      <c r="D102" s="121">
        <f t="shared" si="8"/>
        <v>1.5369917989879602</v>
      </c>
    </row>
    <row r="103" spans="2:5" x14ac:dyDescent="0.25">
      <c r="B103" s="119">
        <v>2021</v>
      </c>
      <c r="C103" s="120">
        <v>11462</v>
      </c>
      <c r="D103" s="121">
        <f t="shared" si="8"/>
        <v>-0.17941008018327609</v>
      </c>
    </row>
    <row r="104" spans="2:5" x14ac:dyDescent="0.25">
      <c r="B104" s="119">
        <v>2020</v>
      </c>
      <c r="C104" s="120">
        <v>13968</v>
      </c>
      <c r="D104" s="121">
        <f t="shared" si="8"/>
        <v>-0.76838509625748252</v>
      </c>
    </row>
    <row r="105" spans="2:5" x14ac:dyDescent="0.25">
      <c r="B105" s="119">
        <v>2019</v>
      </c>
      <c r="C105" s="120">
        <v>60307</v>
      </c>
      <c r="D105" s="121">
        <f t="shared" si="8"/>
        <v>-8.2227375137731151E-3</v>
      </c>
    </row>
    <row r="106" spans="2:5" x14ac:dyDescent="0.25">
      <c r="B106" s="119">
        <v>2018</v>
      </c>
      <c r="C106" s="120">
        <v>60807</v>
      </c>
      <c r="D106" s="121">
        <f t="shared" si="8"/>
        <v>-0.14236752655110652</v>
      </c>
    </row>
    <row r="107" spans="2:5" x14ac:dyDescent="0.25">
      <c r="B107" s="119">
        <v>2017</v>
      </c>
      <c r="C107" s="120">
        <v>70901</v>
      </c>
      <c r="D107" s="121">
        <f t="shared" si="8"/>
        <v>0.12354013152682031</v>
      </c>
    </row>
    <row r="108" spans="2:5" x14ac:dyDescent="0.25">
      <c r="B108" s="119">
        <v>2016</v>
      </c>
      <c r="C108" s="120">
        <v>63105</v>
      </c>
      <c r="D108" s="121">
        <f t="shared" si="8"/>
        <v>4.4508077330508433E-2</v>
      </c>
    </row>
    <row r="109" spans="2:5" x14ac:dyDescent="0.25">
      <c r="B109" s="119">
        <v>2015</v>
      </c>
      <c r="C109" s="120">
        <v>60416</v>
      </c>
      <c r="D109" s="121">
        <f t="shared" si="8"/>
        <v>6.2289730521967179E-3</v>
      </c>
    </row>
    <row r="110" spans="2:5" x14ac:dyDescent="0.25">
      <c r="B110" s="119">
        <v>2014</v>
      </c>
      <c r="C110" s="120">
        <v>60042</v>
      </c>
      <c r="D110" s="121">
        <f t="shared" si="8"/>
        <v>2.2322112683250683E-2</v>
      </c>
    </row>
    <row r="111" spans="2:5" x14ac:dyDescent="0.25">
      <c r="B111" s="119">
        <v>2013</v>
      </c>
      <c r="C111" s="120">
        <v>58731</v>
      </c>
      <c r="D111" s="121">
        <f t="shared" si="8"/>
        <v>-3.6722978514023286E-2</v>
      </c>
    </row>
    <row r="112" spans="2:5" x14ac:dyDescent="0.25">
      <c r="B112" s="119">
        <v>2012</v>
      </c>
      <c r="C112" s="120">
        <v>60970</v>
      </c>
      <c r="D112" s="121">
        <f t="shared" si="8"/>
        <v>5.1696479395580752E-2</v>
      </c>
    </row>
    <row r="113" spans="2:4" x14ac:dyDescent="0.25">
      <c r="B113" s="119">
        <v>2011</v>
      </c>
      <c r="C113" s="120">
        <v>57973</v>
      </c>
      <c r="D113" s="121">
        <f t="shared" si="8"/>
        <v>0.12913152717994669</v>
      </c>
    </row>
    <row r="114" spans="2:4" x14ac:dyDescent="0.25">
      <c r="B114" s="119">
        <v>2010</v>
      </c>
      <c r="C114" s="120">
        <v>51343</v>
      </c>
      <c r="D114" s="121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C7CF0-F7B7-4B4A-8EF1-CEEF21EDFA60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30"/>
      <c r="C2" s="130"/>
      <c r="D2" s="130"/>
      <c r="E2" s="130"/>
      <c r="F2" s="130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257</v>
      </c>
      <c r="D5" s="131" t="s">
        <v>230</v>
      </c>
      <c r="E5" s="131" t="s">
        <v>231</v>
      </c>
      <c r="F5" s="131" t="s">
        <v>232</v>
      </c>
      <c r="G5" s="131" t="s">
        <v>233</v>
      </c>
      <c r="H5" s="131" t="s">
        <v>234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abril 2025</v>
      </c>
      <c r="L5" s="14" t="str">
        <f>CONCATENATE("cuota/ total municipio ",RIGHT(H5,2))</f>
        <v>cuota/ total municipio 25</v>
      </c>
      <c r="M5" s="13" t="s">
        <v>258</v>
      </c>
      <c r="N5" s="13" t="s">
        <v>225</v>
      </c>
      <c r="O5" s="13" t="s">
        <v>226</v>
      </c>
      <c r="P5" s="13" t="s">
        <v>227</v>
      </c>
      <c r="Q5" s="13" t="s">
        <v>228</v>
      </c>
      <c r="R5" s="13" t="s">
        <v>229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abril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45</v>
      </c>
      <c r="C6" s="135">
        <v>947316</v>
      </c>
      <c r="D6" s="135">
        <v>263510</v>
      </c>
      <c r="E6" s="135">
        <v>1442150</v>
      </c>
      <c r="F6" s="135">
        <v>1700823</v>
      </c>
      <c r="G6" s="135">
        <v>1787917</v>
      </c>
      <c r="H6" s="135">
        <v>1783504</v>
      </c>
      <c r="I6" s="136">
        <f>IFERROR(H6/G6-1,"-")</f>
        <v>-2.4682353822912395E-3</v>
      </c>
      <c r="J6" s="135">
        <f>IFERROR(H6-G6,"-")</f>
        <v>-4413</v>
      </c>
      <c r="K6" s="136">
        <f t="shared" ref="K6:K57" si="0">IFERROR(H6/$H$6,"-")</f>
        <v>1</v>
      </c>
      <c r="L6" s="137">
        <f>H6/H6</f>
        <v>1</v>
      </c>
      <c r="M6" s="135">
        <v>0</v>
      </c>
      <c r="N6" s="135">
        <v>86160</v>
      </c>
      <c r="O6" s="135">
        <v>425687</v>
      </c>
      <c r="P6" s="135">
        <v>445687</v>
      </c>
      <c r="Q6" s="135">
        <v>437150</v>
      </c>
      <c r="R6" s="135">
        <v>458510</v>
      </c>
      <c r="S6" s="136">
        <f>IFERROR(R6/Q6-1,"-")</f>
        <v>4.8861946700217374E-2</v>
      </c>
      <c r="T6" s="135">
        <f t="shared" ref="T6:T57" si="1">R6-Q6</f>
        <v>21360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62</v>
      </c>
      <c r="C7" s="139">
        <v>724591</v>
      </c>
      <c r="D7" s="139">
        <v>200360</v>
      </c>
      <c r="E7" s="139">
        <v>1144158</v>
      </c>
      <c r="F7" s="139">
        <v>1342747</v>
      </c>
      <c r="G7" s="139">
        <v>1397722</v>
      </c>
      <c r="H7" s="139">
        <v>1381589</v>
      </c>
      <c r="I7" s="140">
        <f t="shared" ref="I7:I57" si="2">IFERROR(H7/G7-1,"-")</f>
        <v>-1.1542352484971929E-2</v>
      </c>
      <c r="J7" s="139">
        <f t="shared" ref="J7:J57" si="3">IFERROR(H7-G7,"-")</f>
        <v>-16133</v>
      </c>
      <c r="K7" s="140">
        <f t="shared" si="0"/>
        <v>0.77464866913671071</v>
      </c>
      <c r="L7" s="140">
        <f>H7/H6</f>
        <v>0.77464866913671071</v>
      </c>
      <c r="M7" s="139">
        <v>0</v>
      </c>
      <c r="N7" s="139">
        <v>64473</v>
      </c>
      <c r="O7" s="139">
        <v>337375</v>
      </c>
      <c r="P7" s="139">
        <v>349241</v>
      </c>
      <c r="Q7" s="139">
        <v>338584</v>
      </c>
      <c r="R7" s="139">
        <v>346765</v>
      </c>
      <c r="S7" s="140">
        <f t="shared" ref="S7:S57" si="4">IFERROR(R7/Q7-1,"-")</f>
        <v>2.4162393970181606E-2</v>
      </c>
      <c r="T7" s="139">
        <f t="shared" si="1"/>
        <v>8181</v>
      </c>
      <c r="U7" s="140">
        <f t="shared" ref="U7:U57" si="5">IFERROR(P7/$P$6,"-")</f>
        <v>0.78360149611723029</v>
      </c>
      <c r="V7" s="140">
        <f>IFERROR(R7/R6,"-")</f>
        <v>0.75628666768445618</v>
      </c>
    </row>
    <row r="8" spans="1:22" x14ac:dyDescent="0.25">
      <c r="B8" s="99" t="s">
        <v>142</v>
      </c>
      <c r="C8" s="53">
        <v>575900</v>
      </c>
      <c r="D8" s="53">
        <v>155801</v>
      </c>
      <c r="E8" s="53">
        <v>933260</v>
      </c>
      <c r="F8" s="53">
        <v>1084680</v>
      </c>
      <c r="G8" s="53">
        <v>1145697</v>
      </c>
      <c r="H8" s="53">
        <v>1129689</v>
      </c>
      <c r="I8" s="100">
        <f t="shared" si="2"/>
        <v>-1.3972280629171552E-2</v>
      </c>
      <c r="J8" s="53">
        <f t="shared" si="3"/>
        <v>-16008</v>
      </c>
      <c r="K8" s="100">
        <f t="shared" si="0"/>
        <v>0.63340984937516265</v>
      </c>
      <c r="L8" s="100">
        <f>H8/H6</f>
        <v>0.63340984937516265</v>
      </c>
      <c r="M8" s="53">
        <v>0</v>
      </c>
      <c r="N8" s="53">
        <v>53783</v>
      </c>
      <c r="O8" s="53">
        <v>278008</v>
      </c>
      <c r="P8" s="53">
        <v>281411</v>
      </c>
      <c r="Q8" s="53">
        <v>277514</v>
      </c>
      <c r="R8" s="53">
        <v>287162</v>
      </c>
      <c r="S8" s="100">
        <f t="shared" si="4"/>
        <v>3.4765813616610242E-2</v>
      </c>
      <c r="T8" s="53">
        <f t="shared" si="1"/>
        <v>9648</v>
      </c>
      <c r="U8" s="100">
        <f t="shared" si="5"/>
        <v>0.631409486926924</v>
      </c>
      <c r="V8" s="100">
        <f>IFERROR(R8/R6,"-")</f>
        <v>0.62629386491025274</v>
      </c>
    </row>
    <row r="9" spans="1:22" x14ac:dyDescent="0.25">
      <c r="B9" s="99" t="s">
        <v>144</v>
      </c>
      <c r="C9" s="53">
        <v>148691</v>
      </c>
      <c r="D9" s="53">
        <v>44559</v>
      </c>
      <c r="E9" s="53">
        <v>210898</v>
      </c>
      <c r="F9" s="53">
        <v>258067</v>
      </c>
      <c r="G9" s="53">
        <v>252025</v>
      </c>
      <c r="H9" s="53">
        <v>251900</v>
      </c>
      <c r="I9" s="100">
        <f t="shared" si="2"/>
        <v>-4.9598254141458575E-4</v>
      </c>
      <c r="J9" s="53">
        <f t="shared" si="3"/>
        <v>-125</v>
      </c>
      <c r="K9" s="100">
        <f t="shared" si="0"/>
        <v>0.14123881976154806</v>
      </c>
      <c r="L9" s="100">
        <f>H9/H6</f>
        <v>0.14123881976154806</v>
      </c>
      <c r="M9" s="53">
        <v>0</v>
      </c>
      <c r="N9" s="53">
        <v>10690</v>
      </c>
      <c r="O9" s="53">
        <v>59367</v>
      </c>
      <c r="P9" s="53">
        <v>67830</v>
      </c>
      <c r="Q9" s="53">
        <v>61070</v>
      </c>
      <c r="R9" s="53">
        <v>59603</v>
      </c>
      <c r="S9" s="100">
        <f t="shared" si="4"/>
        <v>-2.4021614540690961E-2</v>
      </c>
      <c r="T9" s="53">
        <f t="shared" si="1"/>
        <v>-1467</v>
      </c>
      <c r="U9" s="100">
        <f t="shared" si="5"/>
        <v>0.1521920091903062</v>
      </c>
      <c r="V9" s="100">
        <f>IFERROR(R9/R6,"-")</f>
        <v>0.12999280277420339</v>
      </c>
    </row>
    <row r="10" spans="1:22" ht="16.5" thickBot="1" x14ac:dyDescent="0.3">
      <c r="B10" s="141" t="s">
        <v>65</v>
      </c>
      <c r="C10" s="142">
        <v>222725</v>
      </c>
      <c r="D10" s="142">
        <v>63150</v>
      </c>
      <c r="E10" s="142">
        <v>297992</v>
      </c>
      <c r="F10" s="142">
        <v>358076</v>
      </c>
      <c r="G10" s="142">
        <v>390195</v>
      </c>
      <c r="H10" s="142">
        <v>401915</v>
      </c>
      <c r="I10" s="143">
        <f t="shared" si="2"/>
        <v>3.0036263919322348E-2</v>
      </c>
      <c r="J10" s="142">
        <f t="shared" si="3"/>
        <v>11720</v>
      </c>
      <c r="K10" s="143">
        <f t="shared" si="0"/>
        <v>0.22535133086328935</v>
      </c>
      <c r="L10" s="143">
        <f>H10/H6</f>
        <v>0.22535133086328935</v>
      </c>
      <c r="M10" s="142">
        <v>0</v>
      </c>
      <c r="N10" s="142">
        <v>21687</v>
      </c>
      <c r="O10" s="142">
        <v>88312</v>
      </c>
      <c r="P10" s="142">
        <v>96446</v>
      </c>
      <c r="Q10" s="142">
        <v>98566</v>
      </c>
      <c r="R10" s="142">
        <v>111745</v>
      </c>
      <c r="S10" s="143">
        <f t="shared" si="4"/>
        <v>0.13370736359393698</v>
      </c>
      <c r="T10" s="142">
        <f t="shared" si="1"/>
        <v>13179</v>
      </c>
      <c r="U10" s="143">
        <f t="shared" si="5"/>
        <v>0.21639850388276974</v>
      </c>
      <c r="V10" s="143">
        <f>IFERROR(R10/R6,"-")</f>
        <v>0.24371333231554382</v>
      </c>
    </row>
    <row r="11" spans="1:22" ht="15.75" x14ac:dyDescent="0.25">
      <c r="A11" s="144">
        <f>G11/$G$11</f>
        <v>1</v>
      </c>
      <c r="B11" s="134" t="s">
        <v>46</v>
      </c>
      <c r="C11" s="135">
        <v>344170</v>
      </c>
      <c r="D11" s="135">
        <v>92300</v>
      </c>
      <c r="E11" s="135">
        <v>537375</v>
      </c>
      <c r="F11" s="135">
        <v>608370</v>
      </c>
      <c r="G11" s="135">
        <v>640291</v>
      </c>
      <c r="H11" s="135">
        <v>618160</v>
      </c>
      <c r="I11" s="136">
        <f t="shared" si="2"/>
        <v>-3.4563971694120288E-2</v>
      </c>
      <c r="J11" s="135">
        <f t="shared" si="3"/>
        <v>-22131</v>
      </c>
      <c r="K11" s="136">
        <f t="shared" si="0"/>
        <v>0.34659860589042696</v>
      </c>
      <c r="L11" s="137">
        <f>H11/H11</f>
        <v>1</v>
      </c>
      <c r="M11" s="135">
        <v>0</v>
      </c>
      <c r="N11" s="135">
        <v>32795</v>
      </c>
      <c r="O11" s="135">
        <v>166226</v>
      </c>
      <c r="P11" s="135">
        <v>167625</v>
      </c>
      <c r="Q11" s="135">
        <v>158852</v>
      </c>
      <c r="R11" s="135">
        <v>165261</v>
      </c>
      <c r="S11" s="136">
        <f t="shared" si="4"/>
        <v>4.0345730617178166E-2</v>
      </c>
      <c r="T11" s="135">
        <f t="shared" si="1"/>
        <v>6409</v>
      </c>
      <c r="U11" s="136">
        <f t="shared" si="5"/>
        <v>0.37610475513084296</v>
      </c>
      <c r="V11" s="137">
        <f>IFERROR(R11/R11,"-")</f>
        <v>1</v>
      </c>
    </row>
    <row r="12" spans="1:22" ht="15.75" x14ac:dyDescent="0.25">
      <c r="A12" s="144">
        <f>G12/$G$11</f>
        <v>0.81219008232194423</v>
      </c>
      <c r="B12" s="138" t="s">
        <v>62</v>
      </c>
      <c r="C12" s="139">
        <v>279824</v>
      </c>
      <c r="D12" s="139">
        <v>72971</v>
      </c>
      <c r="E12" s="139">
        <v>464733</v>
      </c>
      <c r="F12" s="139">
        <v>499042</v>
      </c>
      <c r="G12" s="139">
        <v>520038</v>
      </c>
      <c r="H12" s="139">
        <v>495978</v>
      </c>
      <c r="I12" s="140">
        <f t="shared" si="2"/>
        <v>-4.6265849803283632E-2</v>
      </c>
      <c r="J12" s="139">
        <f t="shared" si="3"/>
        <v>-24060</v>
      </c>
      <c r="K12" s="140">
        <f t="shared" si="0"/>
        <v>0.2780918910190277</v>
      </c>
      <c r="L12" s="140">
        <f>H12/H11</f>
        <v>0.80234567102368315</v>
      </c>
      <c r="M12" s="139">
        <v>0</v>
      </c>
      <c r="N12" s="139">
        <v>25490</v>
      </c>
      <c r="O12" s="139">
        <v>141494</v>
      </c>
      <c r="P12" s="139">
        <v>137810</v>
      </c>
      <c r="Q12" s="139">
        <v>130927</v>
      </c>
      <c r="R12" s="139">
        <v>132941</v>
      </c>
      <c r="S12" s="140">
        <f t="shared" si="4"/>
        <v>1.5382617794649001E-2</v>
      </c>
      <c r="T12" s="139">
        <f t="shared" si="1"/>
        <v>2014</v>
      </c>
      <c r="U12" s="140">
        <f t="shared" si="5"/>
        <v>0.30920803164552702</v>
      </c>
      <c r="V12" s="140">
        <f>IFERROR(R12/R11,"-")</f>
        <v>0.80443056740549801</v>
      </c>
    </row>
    <row r="13" spans="1:22" x14ac:dyDescent="0.25">
      <c r="A13" s="144">
        <f>G13/$G$11</f>
        <v>0.73123001885080374</v>
      </c>
      <c r="B13" s="99" t="s">
        <v>142</v>
      </c>
      <c r="C13" s="53">
        <v>243977</v>
      </c>
      <c r="D13" s="53">
        <v>71173</v>
      </c>
      <c r="E13" s="53">
        <v>414955</v>
      </c>
      <c r="F13" s="53">
        <v>443544</v>
      </c>
      <c r="G13" s="53">
        <v>468200</v>
      </c>
      <c r="H13" s="53">
        <v>443827</v>
      </c>
      <c r="I13" s="100">
        <f t="shared" si="2"/>
        <v>-5.2056813327637785E-2</v>
      </c>
      <c r="J13" s="53">
        <f t="shared" si="3"/>
        <v>-24373</v>
      </c>
      <c r="K13" s="100">
        <f t="shared" si="0"/>
        <v>0.24885113798455175</v>
      </c>
      <c r="L13" s="100">
        <f>H13/H11</f>
        <v>0.71798078167464729</v>
      </c>
      <c r="M13" s="53">
        <v>0</v>
      </c>
      <c r="N13" s="53">
        <v>25134</v>
      </c>
      <c r="O13" s="53">
        <v>126772</v>
      </c>
      <c r="P13" s="53">
        <v>123429</v>
      </c>
      <c r="Q13" s="53">
        <v>117947</v>
      </c>
      <c r="R13" s="53">
        <v>119086</v>
      </c>
      <c r="S13" s="100">
        <f t="shared" si="4"/>
        <v>9.6568797849880816E-3</v>
      </c>
      <c r="T13" s="53">
        <f t="shared" si="1"/>
        <v>1139</v>
      </c>
      <c r="U13" s="100">
        <f t="shared" si="5"/>
        <v>0.27694099222099816</v>
      </c>
      <c r="V13" s="100">
        <f>IFERROR(R13/R11,"-")</f>
        <v>0.72059348545633872</v>
      </c>
    </row>
    <row r="14" spans="1:22" x14ac:dyDescent="0.25">
      <c r="A14" s="144">
        <f>G14/$G$11</f>
        <v>8.0960063471140473E-2</v>
      </c>
      <c r="B14" s="99" t="s">
        <v>144</v>
      </c>
      <c r="C14" s="53">
        <v>35847</v>
      </c>
      <c r="D14" s="53">
        <v>1798</v>
      </c>
      <c r="E14" s="53">
        <v>49778</v>
      </c>
      <c r="F14" s="53">
        <v>55498</v>
      </c>
      <c r="G14" s="53">
        <v>51838</v>
      </c>
      <c r="H14" s="53">
        <v>52151</v>
      </c>
      <c r="I14" s="100">
        <f t="shared" si="2"/>
        <v>6.0380415911107654E-3</v>
      </c>
      <c r="J14" s="53">
        <f t="shared" si="3"/>
        <v>313</v>
      </c>
      <c r="K14" s="100">
        <f t="shared" si="0"/>
        <v>2.9240753034475955E-2</v>
      </c>
      <c r="L14" s="100">
        <f>H14/H11</f>
        <v>8.4364889349035854E-2</v>
      </c>
      <c r="M14" s="53">
        <v>0</v>
      </c>
      <c r="N14" s="53">
        <v>356</v>
      </c>
      <c r="O14" s="53">
        <v>14722</v>
      </c>
      <c r="P14" s="53">
        <v>14381</v>
      </c>
      <c r="Q14" s="53">
        <v>12980</v>
      </c>
      <c r="R14" s="53">
        <v>13855</v>
      </c>
      <c r="S14" s="100">
        <f t="shared" si="4"/>
        <v>6.741140215716479E-2</v>
      </c>
      <c r="T14" s="53">
        <f t="shared" si="1"/>
        <v>875</v>
      </c>
      <c r="U14" s="100">
        <f t="shared" si="5"/>
        <v>3.2267039424528875E-2</v>
      </c>
      <c r="V14" s="100">
        <f>IFERROR(R14/R11,"-")</f>
        <v>8.3837081949159203E-2</v>
      </c>
    </row>
    <row r="15" spans="1:22" ht="16.5" thickBot="1" x14ac:dyDescent="0.3">
      <c r="A15" s="144">
        <f>G15/$G$11</f>
        <v>0.18780991767805577</v>
      </c>
      <c r="B15" s="141" t="s">
        <v>65</v>
      </c>
      <c r="C15" s="142">
        <v>64346</v>
      </c>
      <c r="D15" s="142">
        <v>19329</v>
      </c>
      <c r="E15" s="142">
        <v>72642</v>
      </c>
      <c r="F15" s="142">
        <v>109328</v>
      </c>
      <c r="G15" s="142">
        <v>120253</v>
      </c>
      <c r="H15" s="142">
        <v>122182</v>
      </c>
      <c r="I15" s="143">
        <f t="shared" si="2"/>
        <v>1.6041179845825093E-2</v>
      </c>
      <c r="J15" s="142">
        <f t="shared" si="3"/>
        <v>1929</v>
      </c>
      <c r="K15" s="143">
        <f t="shared" si="0"/>
        <v>6.8506714871399227E-2</v>
      </c>
      <c r="L15" s="143">
        <f>H15/H11</f>
        <v>0.19765432897631682</v>
      </c>
      <c r="M15" s="142">
        <v>0</v>
      </c>
      <c r="N15" s="142">
        <v>7305</v>
      </c>
      <c r="O15" s="142">
        <v>24732</v>
      </c>
      <c r="P15" s="142">
        <v>29815</v>
      </c>
      <c r="Q15" s="142">
        <v>27925</v>
      </c>
      <c r="R15" s="142">
        <v>32320</v>
      </c>
      <c r="S15" s="143">
        <f t="shared" si="4"/>
        <v>0.15738585496866597</v>
      </c>
      <c r="T15" s="142">
        <f t="shared" si="1"/>
        <v>4395</v>
      </c>
      <c r="U15" s="143">
        <f t="shared" si="5"/>
        <v>6.6896723485315931E-2</v>
      </c>
      <c r="V15" s="143">
        <f>IFERROR(R15/R11,"-")</f>
        <v>0.19556943259450202</v>
      </c>
    </row>
    <row r="16" spans="1:22" ht="15.75" x14ac:dyDescent="0.25">
      <c r="A16" s="81"/>
      <c r="B16" s="134" t="s">
        <v>47</v>
      </c>
      <c r="C16" s="135">
        <v>249277</v>
      </c>
      <c r="D16" s="135">
        <v>44784</v>
      </c>
      <c r="E16" s="135">
        <v>376595</v>
      </c>
      <c r="F16" s="135">
        <v>431484</v>
      </c>
      <c r="G16" s="135">
        <v>450886</v>
      </c>
      <c r="H16" s="135">
        <v>462494</v>
      </c>
      <c r="I16" s="136">
        <f t="shared" si="2"/>
        <v>2.5744866773419472E-2</v>
      </c>
      <c r="J16" s="135">
        <f t="shared" si="3"/>
        <v>11608</v>
      </c>
      <c r="K16" s="136">
        <f t="shared" si="0"/>
        <v>0.25931761296862804</v>
      </c>
      <c r="L16" s="137">
        <f>H16/H16</f>
        <v>1</v>
      </c>
      <c r="M16" s="135">
        <v>0</v>
      </c>
      <c r="N16" s="135">
        <v>13736</v>
      </c>
      <c r="O16" s="135">
        <v>110839</v>
      </c>
      <c r="P16" s="135">
        <v>112901</v>
      </c>
      <c r="Q16" s="135">
        <v>113542</v>
      </c>
      <c r="R16" s="135">
        <v>115519</v>
      </c>
      <c r="S16" s="136">
        <f t="shared" si="4"/>
        <v>1.7412058973771849E-2</v>
      </c>
      <c r="T16" s="135">
        <f t="shared" si="1"/>
        <v>1977</v>
      </c>
      <c r="U16" s="136">
        <f t="shared" si="5"/>
        <v>0.25331903331261624</v>
      </c>
      <c r="V16" s="137">
        <f>IFERROR(R16/R16,"-")</f>
        <v>1</v>
      </c>
    </row>
    <row r="17" spans="2:22" ht="15.75" x14ac:dyDescent="0.25">
      <c r="B17" s="138" t="s">
        <v>62</v>
      </c>
      <c r="C17" s="139">
        <v>147106</v>
      </c>
      <c r="D17" s="139">
        <v>12318</v>
      </c>
      <c r="E17" s="139">
        <v>218561</v>
      </c>
      <c r="F17" s="139">
        <v>261428</v>
      </c>
      <c r="G17" s="139">
        <v>273440</v>
      </c>
      <c r="H17" s="139">
        <v>283406</v>
      </c>
      <c r="I17" s="140">
        <f t="shared" si="2"/>
        <v>3.6446752486834377E-2</v>
      </c>
      <c r="J17" s="139">
        <f t="shared" si="3"/>
        <v>9966</v>
      </c>
      <c r="K17" s="140">
        <f t="shared" si="0"/>
        <v>0.15890404507082687</v>
      </c>
      <c r="L17" s="140">
        <f>H17/H16</f>
        <v>0.61277767927800142</v>
      </c>
      <c r="M17" s="139">
        <v>0</v>
      </c>
      <c r="N17" s="139">
        <v>3295</v>
      </c>
      <c r="O17" s="139">
        <v>66573</v>
      </c>
      <c r="P17" s="139">
        <v>68688</v>
      </c>
      <c r="Q17" s="139">
        <v>67726</v>
      </c>
      <c r="R17" s="139">
        <v>66362</v>
      </c>
      <c r="S17" s="140">
        <f t="shared" si="4"/>
        <v>-2.0139975784779884E-2</v>
      </c>
      <c r="T17" s="139">
        <f t="shared" si="1"/>
        <v>-1364</v>
      </c>
      <c r="U17" s="140">
        <f t="shared" si="5"/>
        <v>0.15411712704207212</v>
      </c>
      <c r="V17" s="140">
        <f>IFERROR(R17/R16,"-")</f>
        <v>0.57446826928903472</v>
      </c>
    </row>
    <row r="18" spans="2:22" x14ac:dyDescent="0.25">
      <c r="B18" s="99" t="s">
        <v>142</v>
      </c>
      <c r="C18" s="53">
        <v>107490</v>
      </c>
      <c r="D18" s="53">
        <v>10159</v>
      </c>
      <c r="E18" s="53">
        <v>164818</v>
      </c>
      <c r="F18" s="53">
        <v>193267</v>
      </c>
      <c r="G18" s="53">
        <v>206850</v>
      </c>
      <c r="H18" s="53">
        <v>217174</v>
      </c>
      <c r="I18" s="100">
        <f t="shared" si="2"/>
        <v>4.9910563210055603E-2</v>
      </c>
      <c r="J18" s="53">
        <f t="shared" si="3"/>
        <v>10324</v>
      </c>
      <c r="K18" s="100">
        <f t="shared" si="0"/>
        <v>0.12176815975742135</v>
      </c>
      <c r="L18" s="100">
        <f>H18/H16</f>
        <v>0.46957149714374674</v>
      </c>
      <c r="M18" s="53">
        <v>0</v>
      </c>
      <c r="N18" s="53">
        <v>2613</v>
      </c>
      <c r="O18" s="53">
        <v>48283</v>
      </c>
      <c r="P18" s="53">
        <v>50475</v>
      </c>
      <c r="Q18" s="53">
        <v>50481</v>
      </c>
      <c r="R18" s="53">
        <v>51490</v>
      </c>
      <c r="S18" s="100">
        <f t="shared" si="4"/>
        <v>1.9987718151383671E-2</v>
      </c>
      <c r="T18" s="53">
        <f t="shared" si="1"/>
        <v>1009</v>
      </c>
      <c r="U18" s="100">
        <f t="shared" si="5"/>
        <v>0.11325212537049544</v>
      </c>
      <c r="V18" s="100">
        <f>IFERROR(R18/R16,"-")</f>
        <v>0.44572754265532077</v>
      </c>
    </row>
    <row r="19" spans="2:22" x14ac:dyDescent="0.25">
      <c r="B19" s="99" t="s">
        <v>144</v>
      </c>
      <c r="C19" s="53">
        <v>39616</v>
      </c>
      <c r="D19" s="53">
        <v>2159</v>
      </c>
      <c r="E19" s="53">
        <v>53743</v>
      </c>
      <c r="F19" s="53">
        <v>68161</v>
      </c>
      <c r="G19" s="53">
        <v>66590</v>
      </c>
      <c r="H19" s="53">
        <v>66232</v>
      </c>
      <c r="I19" s="100">
        <f t="shared" si="2"/>
        <v>-5.3761826100015009E-3</v>
      </c>
      <c r="J19" s="53">
        <f t="shared" si="3"/>
        <v>-358</v>
      </c>
      <c r="K19" s="100">
        <f t="shared" si="0"/>
        <v>3.7135885313405524E-2</v>
      </c>
      <c r="L19" s="100">
        <f>H19/H16</f>
        <v>0.14320618213425471</v>
      </c>
      <c r="M19" s="53">
        <v>0</v>
      </c>
      <c r="N19" s="53">
        <v>682</v>
      </c>
      <c r="O19" s="53">
        <v>18290</v>
      </c>
      <c r="P19" s="53">
        <v>18213</v>
      </c>
      <c r="Q19" s="53">
        <v>17245</v>
      </c>
      <c r="R19" s="53">
        <v>14872</v>
      </c>
      <c r="S19" s="100">
        <f t="shared" si="4"/>
        <v>-0.13760510292838501</v>
      </c>
      <c r="T19" s="53">
        <f t="shared" si="1"/>
        <v>-2373</v>
      </c>
      <c r="U19" s="100">
        <f t="shared" si="5"/>
        <v>4.0865001671576688E-2</v>
      </c>
      <c r="V19" s="100">
        <f>IFERROR(R19/R16,"-")</f>
        <v>0.12874072663371394</v>
      </c>
    </row>
    <row r="20" spans="2:22" ht="16.5" thickBot="1" x14ac:dyDescent="0.3">
      <c r="B20" s="141" t="s">
        <v>65</v>
      </c>
      <c r="C20" s="142">
        <v>102171</v>
      </c>
      <c r="D20" s="142">
        <v>32466</v>
      </c>
      <c r="E20" s="142">
        <v>158034</v>
      </c>
      <c r="F20" s="142">
        <v>170056</v>
      </c>
      <c r="G20" s="142">
        <v>177446</v>
      </c>
      <c r="H20" s="142">
        <v>179088</v>
      </c>
      <c r="I20" s="143">
        <f t="shared" si="2"/>
        <v>9.253519380543862E-3</v>
      </c>
      <c r="J20" s="142">
        <f t="shared" si="3"/>
        <v>1642</v>
      </c>
      <c r="K20" s="143">
        <f t="shared" si="0"/>
        <v>0.10041356789780118</v>
      </c>
      <c r="L20" s="143">
        <f>H20/H16</f>
        <v>0.38722232072199858</v>
      </c>
      <c r="M20" s="142">
        <v>0</v>
      </c>
      <c r="N20" s="142">
        <v>10441</v>
      </c>
      <c r="O20" s="142">
        <v>44266</v>
      </c>
      <c r="P20" s="142">
        <v>44213</v>
      </c>
      <c r="Q20" s="142">
        <v>45816</v>
      </c>
      <c r="R20" s="142">
        <v>49157</v>
      </c>
      <c r="S20" s="143">
        <f t="shared" si="4"/>
        <v>7.292212327571157E-2</v>
      </c>
      <c r="T20" s="142">
        <f t="shared" si="1"/>
        <v>3341</v>
      </c>
      <c r="U20" s="143">
        <f t="shared" si="5"/>
        <v>9.9201906270544121E-2</v>
      </c>
      <c r="V20" s="143">
        <f>IFERROR(R20/R16,"-")</f>
        <v>0.42553173071096528</v>
      </c>
    </row>
    <row r="21" spans="2:22" ht="15.75" x14ac:dyDescent="0.25">
      <c r="B21" s="134" t="s">
        <v>48</v>
      </c>
      <c r="C21" s="135">
        <v>10070</v>
      </c>
      <c r="D21" s="135">
        <v>2365</v>
      </c>
      <c r="E21" s="135">
        <v>11908</v>
      </c>
      <c r="F21" s="135">
        <v>20755</v>
      </c>
      <c r="G21" s="135">
        <v>18984</v>
      </c>
      <c r="H21" s="135">
        <v>15822</v>
      </c>
      <c r="I21" s="136">
        <f t="shared" si="2"/>
        <v>-0.16656131479140324</v>
      </c>
      <c r="J21" s="135">
        <f t="shared" si="3"/>
        <v>-3162</v>
      </c>
      <c r="K21" s="136">
        <f t="shared" si="0"/>
        <v>8.871300540957576E-3</v>
      </c>
      <c r="L21" s="137">
        <f>H21/H21</f>
        <v>1</v>
      </c>
      <c r="M21" s="135">
        <v>0</v>
      </c>
      <c r="N21" s="135">
        <v>596</v>
      </c>
      <c r="O21" s="135">
        <v>2979</v>
      </c>
      <c r="P21" s="135">
        <v>4452</v>
      </c>
      <c r="Q21" s="135">
        <v>3875</v>
      </c>
      <c r="R21" s="135">
        <v>3213</v>
      </c>
      <c r="S21" s="136">
        <f t="shared" si="4"/>
        <v>-0.17083870967741932</v>
      </c>
      <c r="T21" s="135">
        <f t="shared" si="1"/>
        <v>-662</v>
      </c>
      <c r="U21" s="136">
        <f t="shared" si="5"/>
        <v>9.9890730490231928E-3</v>
      </c>
      <c r="V21" s="137">
        <f>IFERROR(R21/R21,"-")</f>
        <v>1</v>
      </c>
    </row>
    <row r="22" spans="2:22" ht="15.75" x14ac:dyDescent="0.25">
      <c r="B22" s="138" t="s">
        <v>62</v>
      </c>
      <c r="C22" s="139">
        <v>8192</v>
      </c>
      <c r="D22" s="139">
        <v>2365</v>
      </c>
      <c r="E22" s="139">
        <v>11908</v>
      </c>
      <c r="F22" s="139">
        <v>20524</v>
      </c>
      <c r="G22" s="139">
        <v>18751</v>
      </c>
      <c r="H22" s="139">
        <v>15557</v>
      </c>
      <c r="I22" s="140">
        <f t="shared" si="2"/>
        <v>-0.17033758199562687</v>
      </c>
      <c r="J22" s="139">
        <f t="shared" si="3"/>
        <v>-3194</v>
      </c>
      <c r="K22" s="140">
        <f t="shared" si="0"/>
        <v>8.7227166297356214E-3</v>
      </c>
      <c r="L22" s="140">
        <f>H22/H21</f>
        <v>0.98325116925799516</v>
      </c>
      <c r="M22" s="139">
        <v>0</v>
      </c>
      <c r="N22" s="139">
        <v>596</v>
      </c>
      <c r="O22" s="139">
        <v>2979</v>
      </c>
      <c r="P22" s="139">
        <v>4396</v>
      </c>
      <c r="Q22" s="139">
        <v>3828</v>
      </c>
      <c r="R22" s="139">
        <v>3162</v>
      </c>
      <c r="S22" s="140">
        <f t="shared" si="4"/>
        <v>-0.1739811912225705</v>
      </c>
      <c r="T22" s="139">
        <f t="shared" si="1"/>
        <v>-666</v>
      </c>
      <c r="U22" s="140">
        <f t="shared" si="5"/>
        <v>9.8634243314254175E-3</v>
      </c>
      <c r="V22" s="140">
        <f>IFERROR(R22/R21,"-")</f>
        <v>0.98412698412698407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2365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596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65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49</v>
      </c>
      <c r="C26" s="135">
        <v>24073</v>
      </c>
      <c r="D26" s="135">
        <v>9370</v>
      </c>
      <c r="E26" s="135">
        <v>44258</v>
      </c>
      <c r="F26" s="135">
        <v>64172</v>
      </c>
      <c r="G26" s="135">
        <v>78533</v>
      </c>
      <c r="H26" s="135">
        <v>61659</v>
      </c>
      <c r="I26" s="136">
        <f t="shared" si="2"/>
        <v>-0.21486508856149644</v>
      </c>
      <c r="J26" s="135">
        <f t="shared" si="3"/>
        <v>-16874</v>
      </c>
      <c r="K26" s="136">
        <f t="shared" si="0"/>
        <v>3.4571831630318746E-2</v>
      </c>
      <c r="L26" s="137">
        <f>H26/H26</f>
        <v>1</v>
      </c>
      <c r="M26" s="135">
        <v>0</v>
      </c>
      <c r="N26" s="135">
        <v>3629</v>
      </c>
      <c r="O26" s="135">
        <v>13123</v>
      </c>
      <c r="P26" s="135">
        <v>11699</v>
      </c>
      <c r="Q26" s="135">
        <v>17811</v>
      </c>
      <c r="R26" s="135">
        <v>15445</v>
      </c>
      <c r="S26" s="136">
        <f t="shared" si="4"/>
        <v>-0.13283925663915552</v>
      </c>
      <c r="T26" s="135">
        <f t="shared" si="1"/>
        <v>-2366</v>
      </c>
      <c r="U26" s="136">
        <f t="shared" si="5"/>
        <v>2.6249363342435387E-2</v>
      </c>
      <c r="V26" s="137">
        <f>IFERROR(R26/R26,"-")</f>
        <v>1</v>
      </c>
    </row>
    <row r="27" spans="2:22" ht="15.75" x14ac:dyDescent="0.25">
      <c r="B27" s="138" t="s">
        <v>62</v>
      </c>
      <c r="C27" s="139">
        <v>23335</v>
      </c>
      <c r="D27" s="139">
        <v>9116</v>
      </c>
      <c r="E27" s="139">
        <v>39976</v>
      </c>
      <c r="F27" s="139">
        <v>61153</v>
      </c>
      <c r="G27" s="139">
        <v>64832</v>
      </c>
      <c r="H27" s="139">
        <v>48456</v>
      </c>
      <c r="I27" s="140">
        <f t="shared" si="2"/>
        <v>-0.25259131293188553</v>
      </c>
      <c r="J27" s="139">
        <f t="shared" si="3"/>
        <v>-16376</v>
      </c>
      <c r="K27" s="140">
        <f t="shared" si="0"/>
        <v>2.7168988687437765E-2</v>
      </c>
      <c r="L27" s="140">
        <f>H27/H26</f>
        <v>0.78587067581374981</v>
      </c>
      <c r="M27" s="139">
        <v>0</v>
      </c>
      <c r="N27" s="139">
        <v>3549</v>
      </c>
      <c r="O27" s="139">
        <v>12235</v>
      </c>
      <c r="P27" s="139">
        <v>10715</v>
      </c>
      <c r="Q27" s="139">
        <v>15251</v>
      </c>
      <c r="R27" s="139">
        <v>11996</v>
      </c>
      <c r="S27" s="140">
        <f t="shared" si="4"/>
        <v>-0.21342862763097503</v>
      </c>
      <c r="T27" s="139">
        <f t="shared" si="1"/>
        <v>-3255</v>
      </c>
      <c r="U27" s="140">
        <f t="shared" si="5"/>
        <v>2.4041535876074466E-2</v>
      </c>
      <c r="V27" s="140">
        <f>IFERROR(R27/R26,"-")</f>
        <v>0.77669148591777271</v>
      </c>
    </row>
    <row r="28" spans="2:22" x14ac:dyDescent="0.25">
      <c r="B28" s="99" t="s">
        <v>142</v>
      </c>
      <c r="C28" s="53">
        <v>21395</v>
      </c>
      <c r="D28" s="53">
        <v>9116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3549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0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50</v>
      </c>
      <c r="C30" s="135">
        <v>142242</v>
      </c>
      <c r="D30" s="135">
        <v>27049</v>
      </c>
      <c r="E30" s="135">
        <v>204530</v>
      </c>
      <c r="F30" s="135">
        <v>249495</v>
      </c>
      <c r="G30" s="135">
        <v>274173</v>
      </c>
      <c r="H30" s="135">
        <v>289656</v>
      </c>
      <c r="I30" s="136">
        <f t="shared" si="2"/>
        <v>5.647164381613079E-2</v>
      </c>
      <c r="J30" s="135">
        <f t="shared" si="3"/>
        <v>15483</v>
      </c>
      <c r="K30" s="136">
        <f t="shared" si="0"/>
        <v>0.16240838259964654</v>
      </c>
      <c r="L30" s="137">
        <f>H30/H30</f>
        <v>1</v>
      </c>
      <c r="M30" s="135">
        <v>0</v>
      </c>
      <c r="N30" s="135">
        <v>8112</v>
      </c>
      <c r="O30" s="135">
        <v>60780</v>
      </c>
      <c r="P30" s="135">
        <v>65148</v>
      </c>
      <c r="Q30" s="135">
        <v>66545</v>
      </c>
      <c r="R30" s="135">
        <v>76454</v>
      </c>
      <c r="S30" s="136">
        <f t="shared" si="4"/>
        <v>0.14890675482756022</v>
      </c>
      <c r="T30" s="135">
        <f t="shared" si="1"/>
        <v>9909</v>
      </c>
      <c r="U30" s="136">
        <f t="shared" si="5"/>
        <v>0.14617433310821271</v>
      </c>
      <c r="V30" s="137">
        <f>IFERROR(R30/R30,"-")</f>
        <v>1</v>
      </c>
    </row>
    <row r="31" spans="2:22" ht="15.75" x14ac:dyDescent="0.25">
      <c r="B31" s="138" t="s">
        <v>62</v>
      </c>
      <c r="C31" s="139">
        <v>116219</v>
      </c>
      <c r="D31" s="139">
        <v>19337</v>
      </c>
      <c r="E31" s="139">
        <v>166227</v>
      </c>
      <c r="F31" s="139">
        <v>202954</v>
      </c>
      <c r="G31" s="139">
        <v>225347</v>
      </c>
      <c r="H31" s="139">
        <v>233629</v>
      </c>
      <c r="I31" s="140">
        <f t="shared" si="2"/>
        <v>3.6752208815737486E-2</v>
      </c>
      <c r="J31" s="139">
        <f t="shared" si="3"/>
        <v>8282</v>
      </c>
      <c r="K31" s="140">
        <f t="shared" si="0"/>
        <v>0.13099437960329777</v>
      </c>
      <c r="L31" s="140">
        <f>H31/H30</f>
        <v>0.80657400502665233</v>
      </c>
      <c r="M31" s="139">
        <v>0</v>
      </c>
      <c r="N31" s="139">
        <v>5604</v>
      </c>
      <c r="O31" s="139">
        <v>49231</v>
      </c>
      <c r="P31" s="139">
        <v>51684</v>
      </c>
      <c r="Q31" s="139">
        <v>51569</v>
      </c>
      <c r="R31" s="139">
        <v>58240</v>
      </c>
      <c r="S31" s="140">
        <f t="shared" si="4"/>
        <v>0.12936066241346555</v>
      </c>
      <c r="T31" s="139">
        <f t="shared" si="1"/>
        <v>6671</v>
      </c>
      <c r="U31" s="140">
        <f t="shared" si="5"/>
        <v>0.11596479143434742</v>
      </c>
      <c r="V31" s="140">
        <f>IFERROR(R31/R30,"-")</f>
        <v>0.76176524446072147</v>
      </c>
    </row>
    <row r="32" spans="2:22" x14ac:dyDescent="0.25">
      <c r="B32" s="99" t="s">
        <v>142</v>
      </c>
      <c r="C32" s="53">
        <v>93394</v>
      </c>
      <c r="D32" s="53">
        <v>11817</v>
      </c>
      <c r="E32" s="53">
        <v>130495</v>
      </c>
      <c r="F32" s="53">
        <v>170259</v>
      </c>
      <c r="G32" s="53">
        <v>190206</v>
      </c>
      <c r="H32" s="53">
        <v>195903</v>
      </c>
      <c r="I32" s="100">
        <f t="shared" si="2"/>
        <v>2.9951736538279539E-2</v>
      </c>
      <c r="J32" s="53">
        <f t="shared" si="3"/>
        <v>5697</v>
      </c>
      <c r="K32" s="100">
        <f t="shared" si="0"/>
        <v>0.10984163758533763</v>
      </c>
      <c r="L32" s="100">
        <f>H32/H30</f>
        <v>0.67632985334327611</v>
      </c>
      <c r="M32" s="53">
        <v>0</v>
      </c>
      <c r="N32" s="53">
        <v>4609</v>
      </c>
      <c r="O32" s="53">
        <v>40420</v>
      </c>
      <c r="P32" s="53">
        <v>43079</v>
      </c>
      <c r="Q32" s="53">
        <v>42442</v>
      </c>
      <c r="R32" s="53">
        <v>48720</v>
      </c>
      <c r="S32" s="100">
        <f t="shared" si="4"/>
        <v>0.14791951368927014</v>
      </c>
      <c r="T32" s="53">
        <f t="shared" si="1"/>
        <v>6278</v>
      </c>
      <c r="U32" s="100">
        <f t="shared" si="5"/>
        <v>9.6657519739189166E-2</v>
      </c>
      <c r="V32" s="100">
        <f>IFERROR(R32/R30,"-")</f>
        <v>0.637245925654642</v>
      </c>
    </row>
    <row r="33" spans="2:22" x14ac:dyDescent="0.25">
      <c r="B33" s="99" t="s">
        <v>144</v>
      </c>
      <c r="C33" s="53">
        <v>22825</v>
      </c>
      <c r="D33" s="53">
        <v>7520</v>
      </c>
      <c r="E33" s="53">
        <v>35732</v>
      </c>
      <c r="F33" s="53">
        <v>32695</v>
      </c>
      <c r="G33" s="53">
        <v>35141</v>
      </c>
      <c r="H33" s="53">
        <v>37726</v>
      </c>
      <c r="I33" s="100">
        <f t="shared" si="2"/>
        <v>7.3560797928345911E-2</v>
      </c>
      <c r="J33" s="53">
        <f t="shared" si="3"/>
        <v>2585</v>
      </c>
      <c r="K33" s="100">
        <f t="shared" si="0"/>
        <v>2.1152742017960149E-2</v>
      </c>
      <c r="L33" s="100">
        <f>H33/H30</f>
        <v>0.13024415168337614</v>
      </c>
      <c r="M33" s="53">
        <v>0</v>
      </c>
      <c r="N33" s="53">
        <v>995</v>
      </c>
      <c r="O33" s="53">
        <v>8811</v>
      </c>
      <c r="P33" s="53">
        <v>8605</v>
      </c>
      <c r="Q33" s="53">
        <v>9127</v>
      </c>
      <c r="R33" s="53">
        <v>9520</v>
      </c>
      <c r="S33" s="100">
        <f t="shared" si="4"/>
        <v>4.3059055549468539E-2</v>
      </c>
      <c r="T33" s="53">
        <f t="shared" si="1"/>
        <v>393</v>
      </c>
      <c r="U33" s="100">
        <f t="shared" si="5"/>
        <v>1.9307271695158262E-2</v>
      </c>
      <c r="V33" s="100">
        <f>IFERROR(R33/R30,"-")</f>
        <v>0.12451931880607947</v>
      </c>
    </row>
    <row r="34" spans="2:22" ht="16.5" thickBot="1" x14ac:dyDescent="0.3">
      <c r="B34" s="141" t="s">
        <v>65</v>
      </c>
      <c r="C34" s="142">
        <v>26023</v>
      </c>
      <c r="D34" s="142">
        <v>7712</v>
      </c>
      <c r="E34" s="142">
        <v>38303</v>
      </c>
      <c r="F34" s="142">
        <v>46541</v>
      </c>
      <c r="G34" s="142">
        <v>48826</v>
      </c>
      <c r="H34" s="142">
        <v>56027</v>
      </c>
      <c r="I34" s="143">
        <f t="shared" si="2"/>
        <v>0.14748289845574081</v>
      </c>
      <c r="J34" s="142">
        <f t="shared" si="3"/>
        <v>7201</v>
      </c>
      <c r="K34" s="143">
        <f t="shared" si="0"/>
        <v>3.1414002996348764E-2</v>
      </c>
      <c r="L34" s="143">
        <f>H34/H30</f>
        <v>0.1934259949733477</v>
      </c>
      <c r="M34" s="142">
        <v>0</v>
      </c>
      <c r="N34" s="142">
        <v>2508</v>
      </c>
      <c r="O34" s="142">
        <v>11549</v>
      </c>
      <c r="P34" s="142">
        <v>13464</v>
      </c>
      <c r="Q34" s="142">
        <v>14976</v>
      </c>
      <c r="R34" s="142">
        <v>18214</v>
      </c>
      <c r="S34" s="143">
        <f t="shared" si="4"/>
        <v>0.2162126068376069</v>
      </c>
      <c r="T34" s="142">
        <f t="shared" si="1"/>
        <v>3238</v>
      </c>
      <c r="U34" s="143">
        <f t="shared" si="5"/>
        <v>3.0209541673865289E-2</v>
      </c>
      <c r="V34" s="143">
        <f>IFERROR(R34/R30,"-")</f>
        <v>0.23823475553927853</v>
      </c>
    </row>
    <row r="35" spans="2:22" ht="15.75" x14ac:dyDescent="0.25">
      <c r="B35" s="134" t="s">
        <v>51</v>
      </c>
      <c r="C35" s="135">
        <v>12754</v>
      </c>
      <c r="D35" s="135">
        <v>6649</v>
      </c>
      <c r="E35" s="135">
        <v>16519</v>
      </c>
      <c r="F35" s="135">
        <v>21489</v>
      </c>
      <c r="G35" s="135">
        <v>20242</v>
      </c>
      <c r="H35" s="135">
        <v>19155</v>
      </c>
      <c r="I35" s="136">
        <f t="shared" si="2"/>
        <v>-5.3700227250271682E-2</v>
      </c>
      <c r="J35" s="135">
        <f t="shared" si="3"/>
        <v>-1087</v>
      </c>
      <c r="K35" s="136">
        <f t="shared" si="0"/>
        <v>1.074009365832653E-2</v>
      </c>
      <c r="L35" s="137">
        <f>H35/H35</f>
        <v>1</v>
      </c>
      <c r="M35" s="135">
        <v>0</v>
      </c>
      <c r="N35" s="135">
        <v>1830</v>
      </c>
      <c r="O35" s="135">
        <v>4075</v>
      </c>
      <c r="P35" s="135">
        <v>5170</v>
      </c>
      <c r="Q35" s="135">
        <v>5054</v>
      </c>
      <c r="R35" s="135">
        <v>4308</v>
      </c>
      <c r="S35" s="136">
        <f t="shared" si="4"/>
        <v>-0.147605856747131</v>
      </c>
      <c r="T35" s="135">
        <f t="shared" si="1"/>
        <v>-746</v>
      </c>
      <c r="U35" s="136">
        <f t="shared" si="5"/>
        <v>1.1600069106794678E-2</v>
      </c>
      <c r="V35" s="137">
        <f>IFERROR(R35/R35,"-")</f>
        <v>1</v>
      </c>
    </row>
    <row r="36" spans="2:22" ht="15.75" x14ac:dyDescent="0.25">
      <c r="B36" s="138" t="s">
        <v>62</v>
      </c>
      <c r="C36" s="139">
        <v>12754</v>
      </c>
      <c r="D36" s="139">
        <v>6649</v>
      </c>
      <c r="E36" s="139">
        <v>16519</v>
      </c>
      <c r="F36" s="139">
        <v>21489</v>
      </c>
      <c r="G36" s="139">
        <v>20242</v>
      </c>
      <c r="H36" s="139">
        <v>19155</v>
      </c>
      <c r="I36" s="140">
        <f t="shared" si="2"/>
        <v>-5.3700227250271682E-2</v>
      </c>
      <c r="J36" s="139">
        <f t="shared" si="3"/>
        <v>-1087</v>
      </c>
      <c r="K36" s="140">
        <f t="shared" si="0"/>
        <v>1.074009365832653E-2</v>
      </c>
      <c r="L36" s="140">
        <f>H36/H35</f>
        <v>1</v>
      </c>
      <c r="M36" s="139">
        <v>0</v>
      </c>
      <c r="N36" s="139">
        <v>1830</v>
      </c>
      <c r="O36" s="139">
        <v>4075</v>
      </c>
      <c r="P36" s="139">
        <v>5170</v>
      </c>
      <c r="Q36" s="139">
        <v>5054</v>
      </c>
      <c r="R36" s="139">
        <v>4308</v>
      </c>
      <c r="S36" s="140">
        <f t="shared" si="4"/>
        <v>-0.147605856747131</v>
      </c>
      <c r="T36" s="139">
        <f t="shared" si="1"/>
        <v>-746</v>
      </c>
      <c r="U36" s="140">
        <f t="shared" si="5"/>
        <v>1.1600069106794678E-2</v>
      </c>
      <c r="V36" s="140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3637</v>
      </c>
      <c r="F37" s="53">
        <v>18431</v>
      </c>
      <c r="G37" s="53">
        <v>17304</v>
      </c>
      <c r="H37" s="53">
        <v>16013</v>
      </c>
      <c r="I37" s="100">
        <f t="shared" si="2"/>
        <v>-7.4607027276930138E-2</v>
      </c>
      <c r="J37" s="53">
        <f t="shared" si="3"/>
        <v>-1291</v>
      </c>
      <c r="K37" s="100">
        <f t="shared" si="0"/>
        <v>8.9783930958383055E-3</v>
      </c>
      <c r="L37" s="100">
        <f>H37/H35</f>
        <v>0.83596972069955622</v>
      </c>
      <c r="M37" s="53">
        <v>0</v>
      </c>
      <c r="N37" s="53">
        <v>0</v>
      </c>
      <c r="O37" s="53">
        <v>3637</v>
      </c>
      <c r="P37" s="53">
        <v>4467</v>
      </c>
      <c r="Q37" s="53">
        <v>4407</v>
      </c>
      <c r="R37" s="53">
        <v>3648</v>
      </c>
      <c r="S37" s="100">
        <f t="shared" si="4"/>
        <v>-0.17222600408441113</v>
      </c>
      <c r="T37" s="53">
        <f t="shared" si="1"/>
        <v>-759</v>
      </c>
      <c r="U37" s="100">
        <f t="shared" si="5"/>
        <v>1.0022728955522598E-2</v>
      </c>
      <c r="V37" s="100">
        <f>IFERROR(R37/R35,"-")</f>
        <v>0.84679665738161558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438</v>
      </c>
      <c r="F38" s="53">
        <v>3058</v>
      </c>
      <c r="G38" s="53">
        <v>2938</v>
      </c>
      <c r="H38" s="53">
        <v>3142</v>
      </c>
      <c r="I38" s="100">
        <f t="shared" si="2"/>
        <v>6.9434989788972112E-2</v>
      </c>
      <c r="J38" s="53">
        <f t="shared" si="3"/>
        <v>204</v>
      </c>
      <c r="K38" s="100">
        <f t="shared" si="0"/>
        <v>1.7617005624882254E-3</v>
      </c>
      <c r="L38" s="100">
        <f>H38/H35</f>
        <v>0.16403027930044375</v>
      </c>
      <c r="M38" s="53">
        <v>0</v>
      </c>
      <c r="N38" s="53">
        <v>0</v>
      </c>
      <c r="O38" s="53">
        <v>438</v>
      </c>
      <c r="P38" s="53">
        <v>703</v>
      </c>
      <c r="Q38" s="53">
        <v>647</v>
      </c>
      <c r="R38" s="53">
        <v>660</v>
      </c>
      <c r="S38" s="100">
        <f t="shared" si="4"/>
        <v>2.0092735703245657E-2</v>
      </c>
      <c r="T38" s="53">
        <f t="shared" si="1"/>
        <v>13</v>
      </c>
      <c r="U38" s="100">
        <f t="shared" si="5"/>
        <v>1.577340151272081E-3</v>
      </c>
      <c r="V38" s="100">
        <f>IFERROR(R38/R35,"-")</f>
        <v>0.15320334261838439</v>
      </c>
    </row>
    <row r="39" spans="2:22" ht="15.75" x14ac:dyDescent="0.25">
      <c r="B39" s="134" t="s">
        <v>52</v>
      </c>
      <c r="C39" s="135">
        <v>36009</v>
      </c>
      <c r="D39" s="135">
        <v>13358</v>
      </c>
      <c r="E39" s="135">
        <v>62525</v>
      </c>
      <c r="F39" s="135">
        <v>83965</v>
      </c>
      <c r="G39" s="135">
        <v>76840</v>
      </c>
      <c r="H39" s="135">
        <v>85109</v>
      </c>
      <c r="I39" s="136">
        <f t="shared" si="2"/>
        <v>0.10761322228006254</v>
      </c>
      <c r="J39" s="135">
        <f t="shared" si="3"/>
        <v>8269</v>
      </c>
      <c r="K39" s="136">
        <f t="shared" si="0"/>
        <v>4.7720106038450151E-2</v>
      </c>
      <c r="L39" s="137">
        <f>H39/H39</f>
        <v>1</v>
      </c>
      <c r="M39" s="135">
        <v>0</v>
      </c>
      <c r="N39" s="135">
        <v>5874</v>
      </c>
      <c r="O39" s="135">
        <v>16329</v>
      </c>
      <c r="P39" s="135">
        <v>26292</v>
      </c>
      <c r="Q39" s="135">
        <v>20460</v>
      </c>
      <c r="R39" s="135">
        <v>24747</v>
      </c>
      <c r="S39" s="136">
        <f t="shared" si="4"/>
        <v>0.20953079178885625</v>
      </c>
      <c r="T39" s="135">
        <f t="shared" si="1"/>
        <v>4287</v>
      </c>
      <c r="U39" s="136">
        <f t="shared" si="5"/>
        <v>5.8992072912155843E-2</v>
      </c>
      <c r="V39" s="137">
        <f>IFERROR(R39/R39,"-")</f>
        <v>1</v>
      </c>
    </row>
    <row r="40" spans="2:22" ht="15.75" x14ac:dyDescent="0.25">
      <c r="B40" s="138" t="s">
        <v>62</v>
      </c>
      <c r="C40" s="139">
        <v>22627</v>
      </c>
      <c r="D40" s="139">
        <v>11408</v>
      </c>
      <c r="E40" s="139">
        <v>54359</v>
      </c>
      <c r="F40" s="139">
        <v>74624</v>
      </c>
      <c r="G40" s="139">
        <v>67457</v>
      </c>
      <c r="H40" s="139">
        <v>74992</v>
      </c>
      <c r="I40" s="140">
        <f t="shared" si="2"/>
        <v>0.11170078716812193</v>
      </c>
      <c r="J40" s="139">
        <f t="shared" si="3"/>
        <v>7535</v>
      </c>
      <c r="K40" s="140">
        <f t="shared" si="0"/>
        <v>4.2047564793799175E-2</v>
      </c>
      <c r="L40" s="140">
        <f>H40/H39</f>
        <v>0.8811289052861625</v>
      </c>
      <c r="M40" s="139">
        <v>0</v>
      </c>
      <c r="N40" s="139">
        <v>5855</v>
      </c>
      <c r="O40" s="139">
        <v>13700</v>
      </c>
      <c r="P40" s="139">
        <v>23480</v>
      </c>
      <c r="Q40" s="139">
        <v>17736</v>
      </c>
      <c r="R40" s="139">
        <v>21495</v>
      </c>
      <c r="S40" s="140">
        <f t="shared" si="4"/>
        <v>0.21194181326116368</v>
      </c>
      <c r="T40" s="139">
        <f t="shared" si="1"/>
        <v>3759</v>
      </c>
      <c r="U40" s="140">
        <f t="shared" si="5"/>
        <v>5.2682712307067517E-2</v>
      </c>
      <c r="V40" s="140">
        <f>IFERROR(R40/R39,"-")</f>
        <v>0.8685901321372288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65</v>
      </c>
      <c r="C43" s="142">
        <v>13382</v>
      </c>
      <c r="D43" s="142">
        <v>25</v>
      </c>
      <c r="E43" s="142">
        <v>8166</v>
      </c>
      <c r="F43" s="142">
        <v>9341</v>
      </c>
      <c r="G43" s="142">
        <v>9383</v>
      </c>
      <c r="H43" s="142">
        <v>10117</v>
      </c>
      <c r="I43" s="143">
        <f t="shared" si="2"/>
        <v>7.8226579985079425E-2</v>
      </c>
      <c r="J43" s="142">
        <f t="shared" si="3"/>
        <v>734</v>
      </c>
      <c r="K43" s="143">
        <f t="shared" si="0"/>
        <v>5.6725412446509789E-3</v>
      </c>
      <c r="L43" s="143">
        <f>H43/H39</f>
        <v>0.11887109471383756</v>
      </c>
      <c r="M43" s="142">
        <v>0</v>
      </c>
      <c r="N43" s="142">
        <v>19</v>
      </c>
      <c r="O43" s="142">
        <v>2629</v>
      </c>
      <c r="P43" s="142">
        <v>2812</v>
      </c>
      <c r="Q43" s="142">
        <v>2724</v>
      </c>
      <c r="R43" s="142">
        <v>3252</v>
      </c>
      <c r="S43" s="143">
        <f t="shared" si="4"/>
        <v>0.19383259911894268</v>
      </c>
      <c r="T43" s="142">
        <f t="shared" si="1"/>
        <v>528</v>
      </c>
      <c r="U43" s="143">
        <f t="shared" si="5"/>
        <v>6.309360605088324E-3</v>
      </c>
      <c r="V43" s="143">
        <f>IFERROR(R43/R39,"-")</f>
        <v>0.13140986786277126</v>
      </c>
    </row>
    <row r="44" spans="2:22" ht="15.75" x14ac:dyDescent="0.25">
      <c r="B44" s="134" t="s">
        <v>53</v>
      </c>
      <c r="C44" s="135">
        <v>52853</v>
      </c>
      <c r="D44" s="135">
        <v>32717</v>
      </c>
      <c r="E44" s="135">
        <v>68599</v>
      </c>
      <c r="F44" s="135">
        <v>90712</v>
      </c>
      <c r="G44" s="135">
        <v>88492</v>
      </c>
      <c r="H44" s="135">
        <v>97268</v>
      </c>
      <c r="I44" s="136">
        <f t="shared" si="2"/>
        <v>9.9172806581385942E-2</v>
      </c>
      <c r="J44" s="135">
        <f t="shared" si="3"/>
        <v>8776</v>
      </c>
      <c r="K44" s="136">
        <f t="shared" si="0"/>
        <v>5.4537584440517095E-2</v>
      </c>
      <c r="L44" s="137">
        <f>H44/H44</f>
        <v>1</v>
      </c>
      <c r="M44" s="135">
        <v>0</v>
      </c>
      <c r="N44" s="135">
        <v>9597</v>
      </c>
      <c r="O44" s="135">
        <v>17340</v>
      </c>
      <c r="P44" s="135">
        <v>19154</v>
      </c>
      <c r="Q44" s="135">
        <v>19029</v>
      </c>
      <c r="R44" s="135">
        <v>20857</v>
      </c>
      <c r="S44" s="136">
        <f t="shared" si="4"/>
        <v>9.6063902464659234E-2</v>
      </c>
      <c r="T44" s="135">
        <f t="shared" si="1"/>
        <v>1828</v>
      </c>
      <c r="U44" s="136">
        <f t="shared" si="5"/>
        <v>4.2976348872639319E-2</v>
      </c>
      <c r="V44" s="137">
        <f>IFERROR(R44/R44,"-")</f>
        <v>1</v>
      </c>
    </row>
    <row r="45" spans="2:22" ht="15.75" x14ac:dyDescent="0.25">
      <c r="B45" s="138" t="s">
        <v>62</v>
      </c>
      <c r="C45" s="139">
        <v>52853</v>
      </c>
      <c r="D45" s="139">
        <v>32717</v>
      </c>
      <c r="E45" s="139">
        <v>68599</v>
      </c>
      <c r="F45" s="139">
        <v>90712</v>
      </c>
      <c r="G45" s="139">
        <v>88492</v>
      </c>
      <c r="H45" s="139">
        <v>97268</v>
      </c>
      <c r="I45" s="140">
        <f t="shared" si="2"/>
        <v>9.9172806581385942E-2</v>
      </c>
      <c r="J45" s="139">
        <f t="shared" si="3"/>
        <v>8776</v>
      </c>
      <c r="K45" s="140">
        <f t="shared" si="0"/>
        <v>5.4537584440517095E-2</v>
      </c>
      <c r="L45" s="140">
        <f>H45/H44</f>
        <v>1</v>
      </c>
      <c r="M45" s="139">
        <v>0</v>
      </c>
      <c r="N45" s="139">
        <v>9597</v>
      </c>
      <c r="O45" s="139">
        <v>17340</v>
      </c>
      <c r="P45" s="139">
        <v>19154</v>
      </c>
      <c r="Q45" s="139">
        <v>19029</v>
      </c>
      <c r="R45" s="139">
        <v>20857</v>
      </c>
      <c r="S45" s="140">
        <f t="shared" si="4"/>
        <v>9.6063902464659234E-2</v>
      </c>
      <c r="T45" s="139">
        <f t="shared" si="1"/>
        <v>1828</v>
      </c>
      <c r="U45" s="140">
        <f t="shared" si="5"/>
        <v>4.2976348872639319E-2</v>
      </c>
      <c r="V45" s="140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17286</v>
      </c>
      <c r="E46" s="53">
        <v>43114</v>
      </c>
      <c r="F46" s="53">
        <v>54708</v>
      </c>
      <c r="G46" s="53">
        <v>51194</v>
      </c>
      <c r="H46" s="53">
        <v>61921</v>
      </c>
      <c r="I46" s="100">
        <f t="shared" si="2"/>
        <v>0.20953627378208384</v>
      </c>
      <c r="J46" s="53">
        <f t="shared" si="3"/>
        <v>10727</v>
      </c>
      <c r="K46" s="100">
        <f t="shared" si="0"/>
        <v>3.4718733459526863E-2</v>
      </c>
      <c r="L46" s="100">
        <f>H46/H44</f>
        <v>0.63660196570300609</v>
      </c>
      <c r="M46" s="53">
        <v>0</v>
      </c>
      <c r="N46" s="53">
        <v>6275</v>
      </c>
      <c r="O46" s="53">
        <v>11294</v>
      </c>
      <c r="P46" s="53">
        <v>11713</v>
      </c>
      <c r="Q46" s="53">
        <v>11165</v>
      </c>
      <c r="R46" s="53">
        <v>13392</v>
      </c>
      <c r="S46" s="100">
        <f t="shared" si="4"/>
        <v>0.19946260635915802</v>
      </c>
      <c r="T46" s="53">
        <f t="shared" si="1"/>
        <v>2227</v>
      </c>
      <c r="U46" s="100">
        <f t="shared" si="5"/>
        <v>2.6280775521834832E-2</v>
      </c>
      <c r="V46" s="100">
        <f>IFERROR(R46/R44,"-")</f>
        <v>0.64208658963417553</v>
      </c>
    </row>
    <row r="47" spans="2:22" ht="15.75" thickBot="1" x14ac:dyDescent="0.3">
      <c r="B47" s="99" t="s">
        <v>144</v>
      </c>
      <c r="C47" s="53">
        <v>26561</v>
      </c>
      <c r="D47" s="53">
        <v>15431</v>
      </c>
      <c r="E47" s="53">
        <v>25485</v>
      </c>
      <c r="F47" s="53">
        <v>36004</v>
      </c>
      <c r="G47" s="53">
        <v>37298</v>
      </c>
      <c r="H47" s="53">
        <v>35347</v>
      </c>
      <c r="I47" s="100">
        <f t="shared" si="2"/>
        <v>-5.2308434768620349E-2</v>
      </c>
      <c r="J47" s="53">
        <f t="shared" si="3"/>
        <v>-1951</v>
      </c>
      <c r="K47" s="100">
        <f t="shared" si="0"/>
        <v>1.9818850980990229E-2</v>
      </c>
      <c r="L47" s="100">
        <f>H47/H44</f>
        <v>0.36339803429699385</v>
      </c>
      <c r="M47" s="53">
        <v>0</v>
      </c>
      <c r="N47" s="53">
        <v>3322</v>
      </c>
      <c r="O47" s="53">
        <v>6046</v>
      </c>
      <c r="P47" s="53">
        <v>7441</v>
      </c>
      <c r="Q47" s="53">
        <v>7864</v>
      </c>
      <c r="R47" s="53">
        <v>7465</v>
      </c>
      <c r="S47" s="100">
        <f t="shared" si="4"/>
        <v>-5.0737538148524886E-2</v>
      </c>
      <c r="T47" s="53">
        <f t="shared" si="1"/>
        <v>-399</v>
      </c>
      <c r="U47" s="100">
        <f t="shared" si="5"/>
        <v>1.6695573350804488E-2</v>
      </c>
      <c r="V47" s="100">
        <f>IFERROR(R47/R44,"-")</f>
        <v>0.35791341036582441</v>
      </c>
    </row>
    <row r="48" spans="2:22" ht="15.75" x14ac:dyDescent="0.25">
      <c r="B48" s="134" t="s">
        <v>54</v>
      </c>
      <c r="C48" s="135">
        <v>52299</v>
      </c>
      <c r="D48" s="135">
        <v>23234</v>
      </c>
      <c r="E48" s="135">
        <v>83389</v>
      </c>
      <c r="F48" s="135">
        <v>90749</v>
      </c>
      <c r="G48" s="135">
        <v>96132</v>
      </c>
      <c r="H48" s="135">
        <v>93370</v>
      </c>
      <c r="I48" s="136">
        <f t="shared" si="2"/>
        <v>-2.8731327757666514E-2</v>
      </c>
      <c r="J48" s="135">
        <f t="shared" si="3"/>
        <v>-2762</v>
      </c>
      <c r="K48" s="136">
        <f t="shared" si="0"/>
        <v>5.2351999210542843E-2</v>
      </c>
      <c r="L48" s="137">
        <f>H48/H48</f>
        <v>1</v>
      </c>
      <c r="M48" s="135">
        <v>0</v>
      </c>
      <c r="N48" s="135">
        <v>6463</v>
      </c>
      <c r="O48" s="135">
        <v>23894</v>
      </c>
      <c r="P48" s="135">
        <v>23484</v>
      </c>
      <c r="Q48" s="135">
        <v>22205</v>
      </c>
      <c r="R48" s="135">
        <v>23503</v>
      </c>
      <c r="S48" s="136">
        <f t="shared" si="4"/>
        <v>5.845530285971634E-2</v>
      </c>
      <c r="T48" s="135">
        <f t="shared" si="1"/>
        <v>1298</v>
      </c>
      <c r="U48" s="136">
        <f t="shared" si="5"/>
        <v>5.269168721546736E-2</v>
      </c>
      <c r="V48" s="137">
        <f>IFERROR(R48/R48,"-")</f>
        <v>1</v>
      </c>
    </row>
    <row r="49" spans="2:22" ht="15.75" x14ac:dyDescent="0.25">
      <c r="B49" s="138" t="s">
        <v>62</v>
      </c>
      <c r="C49" s="139">
        <v>39287</v>
      </c>
      <c r="D49" s="139">
        <v>19943</v>
      </c>
      <c r="E49" s="139">
        <v>67593</v>
      </c>
      <c r="F49" s="139">
        <v>74096</v>
      </c>
      <c r="G49" s="139">
        <v>79076</v>
      </c>
      <c r="H49" s="139">
        <v>76025</v>
      </c>
      <c r="I49" s="140">
        <f t="shared" si="2"/>
        <v>-3.8583135211695097E-2</v>
      </c>
      <c r="J49" s="139">
        <f t="shared" si="3"/>
        <v>-3051</v>
      </c>
      <c r="K49" s="140">
        <f t="shared" si="0"/>
        <v>4.2626761700562489E-2</v>
      </c>
      <c r="L49" s="140">
        <f>H49/H48</f>
        <v>0.81423369390596556</v>
      </c>
      <c r="M49" s="139">
        <v>0</v>
      </c>
      <c r="N49" s="139">
        <v>5151</v>
      </c>
      <c r="O49" s="139">
        <v>19923</v>
      </c>
      <c r="P49" s="139">
        <v>19332</v>
      </c>
      <c r="Q49" s="139">
        <v>18488</v>
      </c>
      <c r="R49" s="139">
        <v>19232</v>
      </c>
      <c r="S49" s="140">
        <f t="shared" si="4"/>
        <v>4.0242319342276067E-2</v>
      </c>
      <c r="T49" s="139">
        <f t="shared" si="1"/>
        <v>744</v>
      </c>
      <c r="U49" s="140">
        <f t="shared" si="5"/>
        <v>4.3375732296432247E-2</v>
      </c>
      <c r="V49" s="140">
        <f>IFERROR(R49/R48,"-")</f>
        <v>0.81827851763604642</v>
      </c>
    </row>
    <row r="50" spans="2:22" x14ac:dyDescent="0.25">
      <c r="B50" s="99" t="s">
        <v>142</v>
      </c>
      <c r="C50" s="53">
        <v>32534</v>
      </c>
      <c r="D50" s="53">
        <v>0</v>
      </c>
      <c r="E50" s="53">
        <v>52720</v>
      </c>
      <c r="F50" s="53">
        <v>59541</v>
      </c>
      <c r="G50" s="53">
        <v>62407</v>
      </c>
      <c r="H50" s="53">
        <v>60556</v>
      </c>
      <c r="I50" s="100">
        <f t="shared" si="2"/>
        <v>-2.9660134279808403E-2</v>
      </c>
      <c r="J50" s="53">
        <f t="shared" si="3"/>
        <v>-1851</v>
      </c>
      <c r="K50" s="100">
        <f t="shared" si="0"/>
        <v>3.395338614323265E-2</v>
      </c>
      <c r="L50" s="100">
        <f>H50/H48</f>
        <v>0.64855949448430972</v>
      </c>
      <c r="M50" s="53">
        <v>0</v>
      </c>
      <c r="N50" s="53">
        <v>0</v>
      </c>
      <c r="O50" s="53">
        <v>16004</v>
      </c>
      <c r="P50" s="53">
        <v>15420</v>
      </c>
      <c r="Q50" s="53">
        <v>14826</v>
      </c>
      <c r="R50" s="53">
        <v>15532</v>
      </c>
      <c r="S50" s="100">
        <f t="shared" si="4"/>
        <v>4.7619047619047672E-2</v>
      </c>
      <c r="T50" s="53">
        <f t="shared" si="1"/>
        <v>706</v>
      </c>
      <c r="U50" s="100">
        <f t="shared" si="5"/>
        <v>3.4598271881387609E-2</v>
      </c>
      <c r="V50" s="100">
        <f>IFERROR(R50/R48,"-")</f>
        <v>0.66085180615240613</v>
      </c>
    </row>
    <row r="51" spans="2:22" x14ac:dyDescent="0.25">
      <c r="B51" s="99" t="s">
        <v>144</v>
      </c>
      <c r="C51" s="53">
        <v>6753</v>
      </c>
      <c r="D51" s="53">
        <v>0</v>
      </c>
      <c r="E51" s="53">
        <v>14873</v>
      </c>
      <c r="F51" s="53">
        <v>14555</v>
      </c>
      <c r="G51" s="53">
        <v>16669</v>
      </c>
      <c r="H51" s="53">
        <v>15469</v>
      </c>
      <c r="I51" s="100">
        <f t="shared" si="2"/>
        <v>-7.1989921411002467E-2</v>
      </c>
      <c r="J51" s="53">
        <f t="shared" si="3"/>
        <v>-1200</v>
      </c>
      <c r="K51" s="100">
        <f t="shared" si="0"/>
        <v>8.6733755573298408E-3</v>
      </c>
      <c r="L51" s="100">
        <f>H51/H48</f>
        <v>0.16567419942165579</v>
      </c>
      <c r="M51" s="53">
        <v>0</v>
      </c>
      <c r="N51" s="53">
        <v>0</v>
      </c>
      <c r="O51" s="53">
        <v>3919</v>
      </c>
      <c r="P51" s="53">
        <v>3912</v>
      </c>
      <c r="Q51" s="53">
        <v>3662</v>
      </c>
      <c r="R51" s="53">
        <v>3700</v>
      </c>
      <c r="S51" s="100">
        <f t="shared" si="4"/>
        <v>1.0376843255051948E-2</v>
      </c>
      <c r="T51" s="53">
        <f t="shared" si="1"/>
        <v>38</v>
      </c>
      <c r="U51" s="100">
        <f t="shared" si="5"/>
        <v>8.7774604150446384E-3</v>
      </c>
      <c r="V51" s="100">
        <f>IFERROR(R51/R48,"-")</f>
        <v>0.15742671148364037</v>
      </c>
    </row>
    <row r="52" spans="2:22" ht="16.5" thickBot="1" x14ac:dyDescent="0.3">
      <c r="B52" s="141" t="s">
        <v>65</v>
      </c>
      <c r="C52" s="142">
        <v>13012</v>
      </c>
      <c r="D52" s="142">
        <v>3291</v>
      </c>
      <c r="E52" s="142">
        <v>15796</v>
      </c>
      <c r="F52" s="142">
        <v>16653</v>
      </c>
      <c r="G52" s="142">
        <v>17056</v>
      </c>
      <c r="H52" s="142">
        <v>17345</v>
      </c>
      <c r="I52" s="143">
        <f t="shared" si="2"/>
        <v>1.6944183864915585E-2</v>
      </c>
      <c r="J52" s="142">
        <f t="shared" si="3"/>
        <v>289</v>
      </c>
      <c r="K52" s="143">
        <f t="shared" si="0"/>
        <v>9.7252375099803525E-3</v>
      </c>
      <c r="L52" s="143">
        <f>H52/H48</f>
        <v>0.18576630609403449</v>
      </c>
      <c r="M52" s="142">
        <v>0</v>
      </c>
      <c r="N52" s="142">
        <v>1312</v>
      </c>
      <c r="O52" s="142">
        <v>3971</v>
      </c>
      <c r="P52" s="142">
        <v>4152</v>
      </c>
      <c r="Q52" s="142">
        <v>3717</v>
      </c>
      <c r="R52" s="142">
        <v>4271</v>
      </c>
      <c r="S52" s="143">
        <f t="shared" si="4"/>
        <v>0.14904492870594566</v>
      </c>
      <c r="T52" s="142">
        <f t="shared" si="1"/>
        <v>554</v>
      </c>
      <c r="U52" s="143">
        <f t="shared" si="5"/>
        <v>9.315954919035108E-3</v>
      </c>
      <c r="V52" s="143">
        <f>IFERROR(R52/R48,"-")</f>
        <v>0.18172148236395355</v>
      </c>
    </row>
    <row r="53" spans="2:22" ht="15.75" x14ac:dyDescent="0.25">
      <c r="B53" s="134" t="s">
        <v>55</v>
      </c>
      <c r="C53" s="135">
        <f t="shared" ref="C53:H56" si="6">C6-C11-C16-C21-C26-C30-C35-C39-C44-C48</f>
        <v>23569</v>
      </c>
      <c r="D53" s="135">
        <f t="shared" si="6"/>
        <v>11684</v>
      </c>
      <c r="E53" s="135">
        <f t="shared" si="6"/>
        <v>36452</v>
      </c>
      <c r="F53" s="135">
        <f t="shared" si="6"/>
        <v>39632</v>
      </c>
      <c r="G53" s="135">
        <f t="shared" si="6"/>
        <v>43344</v>
      </c>
      <c r="H53" s="135">
        <f t="shared" si="6"/>
        <v>40811</v>
      </c>
      <c r="I53" s="136">
        <f t="shared" si="2"/>
        <v>-5.8439461055740161E-2</v>
      </c>
      <c r="J53" s="135">
        <f t="shared" si="3"/>
        <v>-2533</v>
      </c>
      <c r="K53" s="136">
        <f t="shared" si="0"/>
        <v>2.288248302218554E-2</v>
      </c>
      <c r="L53" s="137">
        <f>H53/H53</f>
        <v>1</v>
      </c>
      <c r="M53" s="135">
        <v>0</v>
      </c>
      <c r="N53" s="135">
        <v>3528</v>
      </c>
      <c r="O53" s="135">
        <v>10102</v>
      </c>
      <c r="P53" s="135">
        <v>9762</v>
      </c>
      <c r="Q53" s="135">
        <v>9777</v>
      </c>
      <c r="R53" s="135">
        <v>9203</v>
      </c>
      <c r="S53" s="136">
        <f t="shared" si="4"/>
        <v>-5.87092155057789E-2</v>
      </c>
      <c r="T53" s="135">
        <f t="shared" si="1"/>
        <v>-574</v>
      </c>
      <c r="U53" s="136">
        <f t="shared" si="5"/>
        <v>2.1903263949812311E-2</v>
      </c>
      <c r="V53" s="137">
        <f>IFERROR(R53/R53,"-")</f>
        <v>1</v>
      </c>
    </row>
    <row r="54" spans="2:22" ht="15.75" x14ac:dyDescent="0.25">
      <c r="B54" s="138" t="s">
        <v>62</v>
      </c>
      <c r="C54" s="139">
        <f t="shared" si="6"/>
        <v>22394</v>
      </c>
      <c r="D54" s="139">
        <f t="shared" si="6"/>
        <v>13536</v>
      </c>
      <c r="E54" s="139">
        <f t="shared" si="6"/>
        <v>35683</v>
      </c>
      <c r="F54" s="139">
        <f t="shared" si="6"/>
        <v>36725</v>
      </c>
      <c r="G54" s="139">
        <f t="shared" si="6"/>
        <v>40047</v>
      </c>
      <c r="H54" s="139">
        <f t="shared" si="6"/>
        <v>37123</v>
      </c>
      <c r="I54" s="140">
        <f t="shared" si="2"/>
        <v>-7.3014208305241302E-2</v>
      </c>
      <c r="J54" s="139">
        <f t="shared" si="3"/>
        <v>-2924</v>
      </c>
      <c r="K54" s="140">
        <f t="shared" si="0"/>
        <v>2.081464353317963E-2</v>
      </c>
      <c r="L54" s="140">
        <f>H54/H53</f>
        <v>0.90963220700301395</v>
      </c>
      <c r="M54" s="139">
        <v>0</v>
      </c>
      <c r="N54" s="139">
        <v>3506</v>
      </c>
      <c r="O54" s="139">
        <v>9825</v>
      </c>
      <c r="P54" s="139">
        <v>8812</v>
      </c>
      <c r="Q54" s="139">
        <v>8976</v>
      </c>
      <c r="R54" s="139">
        <v>8172</v>
      </c>
      <c r="S54" s="140">
        <f t="shared" si="4"/>
        <v>-8.9572192513369009E-2</v>
      </c>
      <c r="T54" s="139">
        <f t="shared" si="1"/>
        <v>-804</v>
      </c>
      <c r="U54" s="140">
        <f t="shared" si="5"/>
        <v>1.9771723204850041E-2</v>
      </c>
      <c r="V54" s="140">
        <f>IFERROR(R54/R53,"-")</f>
        <v>0.88797131370205373</v>
      </c>
    </row>
    <row r="55" spans="2:22" x14ac:dyDescent="0.25">
      <c r="B55" s="99" t="s">
        <v>142</v>
      </c>
      <c r="C55" s="53">
        <f t="shared" si="6"/>
        <v>19498</v>
      </c>
      <c r="D55" s="53">
        <f t="shared" si="6"/>
        <v>36250</v>
      </c>
      <c r="E55" s="53">
        <f t="shared" si="6"/>
        <v>123521</v>
      </c>
      <c r="F55" s="53">
        <f t="shared" si="6"/>
        <v>144930</v>
      </c>
      <c r="G55" s="53">
        <f t="shared" si="6"/>
        <v>149536</v>
      </c>
      <c r="H55" s="53">
        <f t="shared" si="6"/>
        <v>134295</v>
      </c>
      <c r="I55" s="100">
        <f t="shared" si="2"/>
        <v>-0.10192194521720521</v>
      </c>
      <c r="J55" s="53">
        <f t="shared" si="3"/>
        <v>-15241</v>
      </c>
      <c r="K55" s="100">
        <f t="shared" si="0"/>
        <v>7.5298401349254057E-2</v>
      </c>
      <c r="L55" s="100">
        <f>H55/H53</f>
        <v>3.29065693072946</v>
      </c>
      <c r="M55" s="53">
        <v>0</v>
      </c>
      <c r="N55" s="53">
        <v>3094</v>
      </c>
      <c r="O55" s="53">
        <v>7065</v>
      </c>
      <c r="P55" s="53">
        <v>6530</v>
      </c>
      <c r="Q55" s="53">
        <v>6204</v>
      </c>
      <c r="R55" s="53">
        <v>6205</v>
      </c>
      <c r="S55" s="100">
        <f t="shared" si="4"/>
        <v>1.6118633139905469E-4</v>
      </c>
      <c r="T55" s="53">
        <f t="shared" si="1"/>
        <v>1</v>
      </c>
      <c r="U55" s="100">
        <f t="shared" si="5"/>
        <v>1.4651537962740668E-2</v>
      </c>
      <c r="V55" s="100">
        <f>IFERROR(R55/R53,"-")</f>
        <v>0.6742366619580572</v>
      </c>
    </row>
    <row r="56" spans="2:22" x14ac:dyDescent="0.25">
      <c r="B56" s="99" t="s">
        <v>144</v>
      </c>
      <c r="C56" s="53">
        <f t="shared" si="6"/>
        <v>11088</v>
      </c>
      <c r="D56" s="53">
        <f t="shared" si="6"/>
        <v>15286</v>
      </c>
      <c r="E56" s="53">
        <f t="shared" si="6"/>
        <v>30849</v>
      </c>
      <c r="F56" s="53">
        <f t="shared" si="6"/>
        <v>48096</v>
      </c>
      <c r="G56" s="53">
        <f t="shared" si="6"/>
        <v>41551</v>
      </c>
      <c r="H56" s="53">
        <f t="shared" si="6"/>
        <v>41833</v>
      </c>
      <c r="I56" s="100">
        <f t="shared" si="2"/>
        <v>6.7868402685855589E-3</v>
      </c>
      <c r="J56" s="53">
        <f t="shared" si="3"/>
        <v>282</v>
      </c>
      <c r="K56" s="100">
        <f t="shared" si="0"/>
        <v>2.3455512294898131E-2</v>
      </c>
      <c r="L56" s="100">
        <f>H56/H53</f>
        <v>1.0250422680159761</v>
      </c>
      <c r="M56" s="53">
        <v>0</v>
      </c>
      <c r="N56" s="53">
        <v>412</v>
      </c>
      <c r="O56" s="53">
        <v>2760</v>
      </c>
      <c r="P56" s="53">
        <v>2282</v>
      </c>
      <c r="Q56" s="53">
        <v>2772</v>
      </c>
      <c r="R56" s="53">
        <v>1967</v>
      </c>
      <c r="S56" s="100">
        <f t="shared" si="4"/>
        <v>-0.29040404040404044</v>
      </c>
      <c r="T56" s="53">
        <f t="shared" si="1"/>
        <v>-805</v>
      </c>
      <c r="U56" s="100">
        <f t="shared" si="5"/>
        <v>5.1201852421093727E-3</v>
      </c>
      <c r="V56" s="100">
        <f>IFERROR(R56/R53,"-")</f>
        <v>0.21373465174399653</v>
      </c>
    </row>
    <row r="57" spans="2:22" ht="15.75" x14ac:dyDescent="0.25">
      <c r="B57" s="141" t="s">
        <v>65</v>
      </c>
      <c r="C57" s="142">
        <f>C53-C54</f>
        <v>1175</v>
      </c>
      <c r="D57" s="142">
        <f t="shared" ref="D57:H57" si="7">D53-D54</f>
        <v>-1852</v>
      </c>
      <c r="E57" s="142">
        <f t="shared" si="7"/>
        <v>769</v>
      </c>
      <c r="F57" s="142">
        <f t="shared" si="7"/>
        <v>2907</v>
      </c>
      <c r="G57" s="142">
        <f t="shared" si="7"/>
        <v>3297</v>
      </c>
      <c r="H57" s="142">
        <f t="shared" si="7"/>
        <v>3688</v>
      </c>
      <c r="I57" s="143">
        <f t="shared" si="2"/>
        <v>0.11859265999393398</v>
      </c>
      <c r="J57" s="142">
        <f t="shared" si="3"/>
        <v>391</v>
      </c>
      <c r="K57" s="143">
        <f t="shared" si="0"/>
        <v>2.0678394890059119E-3</v>
      </c>
      <c r="L57" s="143">
        <f>H57/H53</f>
        <v>9.0367792996986107E-2</v>
      </c>
      <c r="M57" s="142">
        <v>0</v>
      </c>
      <c r="N57" s="142">
        <v>102</v>
      </c>
      <c r="O57" s="142">
        <v>1165</v>
      </c>
      <c r="P57" s="142">
        <v>1934</v>
      </c>
      <c r="Q57" s="142">
        <v>3361</v>
      </c>
      <c r="R57" s="142">
        <v>4480</v>
      </c>
      <c r="S57" s="143">
        <f t="shared" si="4"/>
        <v>0.33293662600416551</v>
      </c>
      <c r="T57" s="142">
        <f t="shared" si="1"/>
        <v>1119</v>
      </c>
      <c r="U57" s="143">
        <f t="shared" si="5"/>
        <v>4.339368211323193E-3</v>
      </c>
      <c r="V57" s="143">
        <f>IFERROR(R57/R53,"-")</f>
        <v>0.48679778333152235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F28C4-7566-4ED6-924B-429E7FD779E3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  <c r="N3" s="145" t="s">
        <v>259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1" t="s">
        <v>45</v>
      </c>
      <c r="D5" s="312"/>
      <c r="E5" s="312"/>
      <c r="F5" s="312"/>
      <c r="G5" s="312"/>
      <c r="H5" s="312"/>
      <c r="I5" s="312"/>
      <c r="J5" s="312"/>
      <c r="K5" s="312"/>
      <c r="N5" s="147"/>
      <c r="O5" s="311" t="s">
        <v>45</v>
      </c>
      <c r="P5" s="312"/>
      <c r="Q5" s="312"/>
      <c r="R5" s="312"/>
      <c r="S5" s="312"/>
      <c r="T5" s="312"/>
      <c r="U5" s="312"/>
      <c r="V5" s="312"/>
      <c r="W5" s="312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45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52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70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5188807</v>
      </c>
      <c r="H8" s="159">
        <v>5480280</v>
      </c>
      <c r="I8" s="160">
        <f>IFERROR(H8/G8-1,"-")</f>
        <v>5.6173413272068151E-2</v>
      </c>
      <c r="J8" s="159">
        <f t="shared" ref="J8:J20" si="0">H8-G8</f>
        <v>291473</v>
      </c>
      <c r="K8" s="160">
        <f t="shared" ref="K8:K20" si="1">H8/H$8</f>
        <v>1</v>
      </c>
      <c r="L8" s="81"/>
      <c r="N8" s="158" t="s">
        <v>70</v>
      </c>
      <c r="O8" s="159">
        <v>142901</v>
      </c>
      <c r="P8" s="159">
        <v>77467</v>
      </c>
      <c r="Q8" s="159">
        <v>107459</v>
      </c>
      <c r="R8" s="159">
        <v>198873</v>
      </c>
      <c r="S8" s="159">
        <v>252588</v>
      </c>
      <c r="T8" s="159">
        <v>239146</v>
      </c>
      <c r="U8" s="160">
        <f>IFERROR(T8/S8-1,"-")</f>
        <v>-5.3217096615832848E-2</v>
      </c>
      <c r="V8" s="159">
        <f>T8-S8</f>
        <v>-13442</v>
      </c>
      <c r="W8" s="160">
        <f>T8/T$8</f>
        <v>1</v>
      </c>
    </row>
    <row r="9" spans="1:23" x14ac:dyDescent="0.25">
      <c r="A9" s="1" t="s">
        <v>98</v>
      </c>
      <c r="B9" s="161" t="s">
        <v>99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1041269</v>
      </c>
      <c r="H9" s="162">
        <v>1058434</v>
      </c>
      <c r="I9" s="163">
        <f>IFERROR(H9/G9-1,"-")</f>
        <v>1.6484693196474609E-2</v>
      </c>
      <c r="J9" s="162">
        <f t="shared" si="0"/>
        <v>17165</v>
      </c>
      <c r="K9" s="163">
        <f t="shared" si="1"/>
        <v>0.19313502229813076</v>
      </c>
      <c r="L9" s="81"/>
      <c r="N9" s="161" t="s">
        <v>99</v>
      </c>
      <c r="O9" s="162">
        <v>31009</v>
      </c>
      <c r="P9" s="162">
        <v>30584</v>
      </c>
      <c r="Q9" s="162">
        <v>44398</v>
      </c>
      <c r="R9" s="162">
        <v>48630</v>
      </c>
      <c r="S9" s="162">
        <v>55684</v>
      </c>
      <c r="T9" s="162">
        <v>49807</v>
      </c>
      <c r="U9" s="163">
        <f>IFERROR(T9/S9-1,"-")</f>
        <v>-0.10554198692622652</v>
      </c>
      <c r="V9" s="162">
        <f t="shared" ref="V9:V19" si="2">T9-S9</f>
        <v>-5877</v>
      </c>
      <c r="W9" s="163">
        <f>T9/T$8</f>
        <v>0.20827026168114876</v>
      </c>
    </row>
    <row r="10" spans="1:23" x14ac:dyDescent="0.25">
      <c r="A10" s="164" t="s">
        <v>105</v>
      </c>
      <c r="B10" s="165" t="s">
        <v>105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428791</v>
      </c>
      <c r="H10" s="166">
        <v>421973</v>
      </c>
      <c r="I10" s="167">
        <f>IFERROR(H10/G10-1,"-")</f>
        <v>-1.5900520300099585E-2</v>
      </c>
      <c r="J10" s="166">
        <f t="shared" si="0"/>
        <v>-6818</v>
      </c>
      <c r="K10" s="167">
        <f t="shared" si="1"/>
        <v>7.6998438036012765E-2</v>
      </c>
      <c r="L10" s="81"/>
      <c r="N10" s="165" t="s">
        <v>105</v>
      </c>
      <c r="O10" s="166">
        <v>11886</v>
      </c>
      <c r="P10" s="166">
        <v>4963</v>
      </c>
      <c r="Q10" s="166">
        <v>24120</v>
      </c>
      <c r="R10" s="166">
        <v>16359</v>
      </c>
      <c r="S10" s="166">
        <v>19520</v>
      </c>
      <c r="T10" s="166">
        <v>16099</v>
      </c>
      <c r="U10" s="167">
        <f>IFERROR(T10/S10-1,"-")</f>
        <v>-0.17525614754098362</v>
      </c>
      <c r="V10" s="166">
        <f t="shared" si="2"/>
        <v>-3421</v>
      </c>
      <c r="W10" s="167">
        <f>T10/T$8</f>
        <v>6.7318709073118516E-2</v>
      </c>
    </row>
    <row r="11" spans="1:23" x14ac:dyDescent="0.25">
      <c r="A11" s="164" t="s">
        <v>102</v>
      </c>
      <c r="B11" s="165" t="s">
        <v>102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612478</v>
      </c>
      <c r="H11" s="166">
        <v>636461</v>
      </c>
      <c r="I11" s="167">
        <f>IFERROR(H11/G11-1,"-")</f>
        <v>3.915732483452472E-2</v>
      </c>
      <c r="J11" s="166">
        <f t="shared" si="0"/>
        <v>23983</v>
      </c>
      <c r="K11" s="167">
        <f t="shared" si="1"/>
        <v>0.116136584262118</v>
      </c>
      <c r="L11" s="81"/>
      <c r="N11" s="165" t="s">
        <v>102</v>
      </c>
      <c r="O11" s="166">
        <v>19123</v>
      </c>
      <c r="P11" s="166">
        <v>25621</v>
      </c>
      <c r="Q11" s="166">
        <v>20278</v>
      </c>
      <c r="R11" s="166">
        <v>32271</v>
      </c>
      <c r="S11" s="166">
        <v>36164</v>
      </c>
      <c r="T11" s="166">
        <v>33708</v>
      </c>
      <c r="U11" s="167">
        <f>IFERROR(T11/S11-1,"-")</f>
        <v>-6.791284149983412E-2</v>
      </c>
      <c r="V11" s="166">
        <f t="shared" si="2"/>
        <v>-2456</v>
      </c>
      <c r="W11" s="167">
        <f>T11/T$8</f>
        <v>0.14095155260803024</v>
      </c>
    </row>
    <row r="12" spans="1:23" x14ac:dyDescent="0.25">
      <c r="A12" s="1"/>
      <c r="B12" s="161" t="s">
        <v>109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4147538</v>
      </c>
      <c r="H12" s="162">
        <v>4421846</v>
      </c>
      <c r="I12" s="163">
        <f>IFERROR(H12/G12-1,"-")</f>
        <v>6.6137549553494157E-2</v>
      </c>
      <c r="J12" s="162">
        <f t="shared" si="0"/>
        <v>274308</v>
      </c>
      <c r="K12" s="163">
        <f t="shared" si="1"/>
        <v>0.80686497770186927</v>
      </c>
      <c r="L12" s="81"/>
      <c r="N12" s="161" t="s">
        <v>109</v>
      </c>
      <c r="O12" s="162">
        <v>111892</v>
      </c>
      <c r="P12" s="162">
        <v>46883</v>
      </c>
      <c r="Q12" s="162">
        <v>63061</v>
      </c>
      <c r="R12" s="162">
        <v>150243</v>
      </c>
      <c r="S12" s="162">
        <v>196904</v>
      </c>
      <c r="T12" s="162">
        <v>189339</v>
      </c>
      <c r="U12" s="163">
        <f>IFERROR(T12/S12-1,"-")</f>
        <v>-3.841973753707395E-2</v>
      </c>
      <c r="V12" s="162">
        <f t="shared" si="2"/>
        <v>-7565</v>
      </c>
      <c r="W12" s="163">
        <f>T12/T$8</f>
        <v>0.79172973831885129</v>
      </c>
    </row>
    <row r="13" spans="1:23" s="57" customFormat="1" x14ac:dyDescent="0.25">
      <c r="B13" s="165" t="s">
        <v>112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1939344</v>
      </c>
      <c r="H13" s="166">
        <v>2075266</v>
      </c>
      <c r="I13" s="167">
        <f t="shared" ref="I13:I20" si="3">IFERROR(H13/G13-1,"-")</f>
        <v>7.0086585979588945E-2</v>
      </c>
      <c r="J13" s="166">
        <f t="shared" si="0"/>
        <v>135922</v>
      </c>
      <c r="K13" s="167">
        <f t="shared" si="1"/>
        <v>0.37867882662929631</v>
      </c>
      <c r="L13" s="168"/>
      <c r="N13" s="165" t="s">
        <v>112</v>
      </c>
      <c r="O13" s="166">
        <v>61414</v>
      </c>
      <c r="P13" s="166">
        <v>26382</v>
      </c>
      <c r="Q13" s="166">
        <v>26812</v>
      </c>
      <c r="R13" s="166">
        <v>90804</v>
      </c>
      <c r="S13" s="166">
        <v>128108</v>
      </c>
      <c r="T13" s="166">
        <v>116734</v>
      </c>
      <c r="U13" s="167">
        <f t="shared" ref="U13:U20" si="4">IFERROR(T13/S13-1,"-")</f>
        <v>-8.8784463109251588E-2</v>
      </c>
      <c r="V13" s="166">
        <f t="shared" si="2"/>
        <v>-11374</v>
      </c>
      <c r="W13" s="167">
        <f t="shared" ref="W13:W20" si="5">T13/T$8</f>
        <v>0.4881285909026285</v>
      </c>
    </row>
    <row r="14" spans="1:23" s="57" customFormat="1" x14ac:dyDescent="0.25">
      <c r="B14" s="165" t="s">
        <v>115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431586</v>
      </c>
      <c r="H14" s="166">
        <v>447017</v>
      </c>
      <c r="I14" s="167">
        <f t="shared" si="3"/>
        <v>3.5754171822070191E-2</v>
      </c>
      <c r="J14" s="166">
        <f t="shared" si="0"/>
        <v>15431</v>
      </c>
      <c r="K14" s="167">
        <f t="shared" si="1"/>
        <v>8.1568277533264719E-2</v>
      </c>
      <c r="L14" s="168"/>
      <c r="N14" s="165" t="s">
        <v>115</v>
      </c>
      <c r="O14" s="166">
        <v>9783</v>
      </c>
      <c r="P14" s="166">
        <v>3197</v>
      </c>
      <c r="Q14" s="166">
        <v>7197</v>
      </c>
      <c r="R14" s="166">
        <v>6944</v>
      </c>
      <c r="S14" s="166">
        <v>8880</v>
      </c>
      <c r="T14" s="166">
        <v>8516</v>
      </c>
      <c r="U14" s="167">
        <f t="shared" si="4"/>
        <v>-4.0990990990991016E-2</v>
      </c>
      <c r="V14" s="166">
        <f t="shared" si="2"/>
        <v>-364</v>
      </c>
      <c r="W14" s="167">
        <f t="shared" si="5"/>
        <v>3.5610045746113254E-2</v>
      </c>
    </row>
    <row r="15" spans="1:23" x14ac:dyDescent="0.25">
      <c r="A15" s="1"/>
      <c r="B15" s="165" t="s">
        <v>118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216824</v>
      </c>
      <c r="H15" s="166">
        <v>230379</v>
      </c>
      <c r="I15" s="167">
        <f t="shared" si="3"/>
        <v>6.2516142124487972E-2</v>
      </c>
      <c r="J15" s="166">
        <f t="shared" si="0"/>
        <v>13555</v>
      </c>
      <c r="K15" s="167">
        <f t="shared" si="1"/>
        <v>4.2037815586064946E-2</v>
      </c>
      <c r="L15" s="81"/>
      <c r="N15" s="165" t="s">
        <v>118</v>
      </c>
      <c r="O15" s="166">
        <v>11371</v>
      </c>
      <c r="P15" s="166">
        <v>2498</v>
      </c>
      <c r="Q15" s="166">
        <v>6746</v>
      </c>
      <c r="R15" s="166">
        <v>9830</v>
      </c>
      <c r="S15" s="166">
        <v>13414</v>
      </c>
      <c r="T15" s="166">
        <v>14245</v>
      </c>
      <c r="U15" s="167">
        <f t="shared" si="4"/>
        <v>6.1950201282242379E-2</v>
      </c>
      <c r="V15" s="166">
        <f t="shared" si="2"/>
        <v>831</v>
      </c>
      <c r="W15" s="167">
        <f t="shared" si="5"/>
        <v>5.9566122786916781E-2</v>
      </c>
    </row>
    <row r="16" spans="1:23" x14ac:dyDescent="0.25">
      <c r="A16" s="1"/>
      <c r="B16" s="165" t="s">
        <v>125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165044</v>
      </c>
      <c r="H16" s="166">
        <v>174675</v>
      </c>
      <c r="I16" s="167">
        <f t="shared" si="3"/>
        <v>5.8354135866799162E-2</v>
      </c>
      <c r="J16" s="166">
        <f t="shared" si="0"/>
        <v>9631</v>
      </c>
      <c r="K16" s="167">
        <f t="shared" si="1"/>
        <v>3.1873371433576388E-2</v>
      </c>
      <c r="L16" s="81"/>
      <c r="N16" s="165" t="s">
        <v>125</v>
      </c>
      <c r="O16" s="166">
        <v>2496</v>
      </c>
      <c r="P16" s="166">
        <v>1300</v>
      </c>
      <c r="Q16" s="166">
        <v>3663</v>
      </c>
      <c r="R16" s="166">
        <v>6290</v>
      </c>
      <c r="S16" s="166">
        <v>6514</v>
      </c>
      <c r="T16" s="166">
        <v>6482</v>
      </c>
      <c r="U16" s="167">
        <f t="shared" si="4"/>
        <v>-4.912496162112423E-3</v>
      </c>
      <c r="V16" s="166">
        <f t="shared" si="2"/>
        <v>-32</v>
      </c>
      <c r="W16" s="167">
        <f t="shared" si="5"/>
        <v>2.7104781179697758E-2</v>
      </c>
    </row>
    <row r="17" spans="1:23" x14ac:dyDescent="0.25">
      <c r="A17" s="1"/>
      <c r="B17" s="165" t="s">
        <v>121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151265</v>
      </c>
      <c r="H17" s="166">
        <v>157483</v>
      </c>
      <c r="I17" s="167">
        <f t="shared" si="3"/>
        <v>4.1106667107394301E-2</v>
      </c>
      <c r="J17" s="166">
        <f t="shared" si="0"/>
        <v>6218</v>
      </c>
      <c r="K17" s="167">
        <f t="shared" si="1"/>
        <v>2.8736305444247375E-2</v>
      </c>
      <c r="L17" s="81"/>
      <c r="N17" s="165" t="s">
        <v>121</v>
      </c>
      <c r="O17" s="166">
        <v>3749</v>
      </c>
      <c r="P17" s="166">
        <v>2838</v>
      </c>
      <c r="Q17" s="166">
        <v>4368</v>
      </c>
      <c r="R17" s="166">
        <v>4750</v>
      </c>
      <c r="S17" s="166">
        <v>5340</v>
      </c>
      <c r="T17" s="166">
        <v>5146</v>
      </c>
      <c r="U17" s="167">
        <f t="shared" si="4"/>
        <v>-3.6329588014981318E-2</v>
      </c>
      <c r="V17" s="166">
        <f t="shared" si="2"/>
        <v>-194</v>
      </c>
      <c r="W17" s="167">
        <f t="shared" si="5"/>
        <v>2.151823572211118E-2</v>
      </c>
    </row>
    <row r="18" spans="1:23" x14ac:dyDescent="0.25">
      <c r="A18" s="1"/>
      <c r="B18" s="165" t="s">
        <v>130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67966</v>
      </c>
      <c r="H18" s="166">
        <v>63716</v>
      </c>
      <c r="I18" s="167">
        <f t="shared" si="3"/>
        <v>-6.2531265632816413E-2</v>
      </c>
      <c r="J18" s="166">
        <f t="shared" si="0"/>
        <v>-4250</v>
      </c>
      <c r="K18" s="167">
        <f t="shared" si="1"/>
        <v>1.1626413248958082E-2</v>
      </c>
      <c r="L18" s="81"/>
      <c r="N18" s="165" t="s">
        <v>130</v>
      </c>
      <c r="O18" s="166">
        <v>826</v>
      </c>
      <c r="P18" s="166">
        <v>406</v>
      </c>
      <c r="Q18" s="166">
        <v>369</v>
      </c>
      <c r="R18" s="166">
        <v>1261</v>
      </c>
      <c r="S18" s="166">
        <v>1457</v>
      </c>
      <c r="T18" s="166">
        <v>1177</v>
      </c>
      <c r="U18" s="167">
        <f t="shared" si="4"/>
        <v>-0.19217570350034319</v>
      </c>
      <c r="V18" s="166">
        <f t="shared" si="2"/>
        <v>-280</v>
      </c>
      <c r="W18" s="167">
        <f t="shared" si="5"/>
        <v>4.9216796433977569E-3</v>
      </c>
    </row>
    <row r="19" spans="1:23" x14ac:dyDescent="0.25">
      <c r="A19" s="164" t="s">
        <v>146</v>
      </c>
      <c r="B19" s="165" t="s">
        <v>133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70972</v>
      </c>
      <c r="H19" s="166">
        <v>68752</v>
      </c>
      <c r="I19" s="167">
        <f t="shared" si="3"/>
        <v>-3.1279941385335075E-2</v>
      </c>
      <c r="J19" s="166">
        <f t="shared" si="0"/>
        <v>-2220</v>
      </c>
      <c r="K19" s="167">
        <f t="shared" si="1"/>
        <v>1.2545344398461392E-2</v>
      </c>
      <c r="L19" s="81"/>
      <c r="N19" s="165" t="s">
        <v>133</v>
      </c>
      <c r="O19" s="166">
        <v>1664</v>
      </c>
      <c r="P19" s="166">
        <v>932</v>
      </c>
      <c r="Q19" s="166">
        <v>521</v>
      </c>
      <c r="R19" s="166">
        <v>980</v>
      </c>
      <c r="S19" s="166">
        <v>944</v>
      </c>
      <c r="T19" s="166">
        <v>1508</v>
      </c>
      <c r="U19" s="167">
        <f t="shared" si="4"/>
        <v>0.59745762711864403</v>
      </c>
      <c r="V19" s="166">
        <f t="shared" si="2"/>
        <v>564</v>
      </c>
      <c r="W19" s="167">
        <f t="shared" si="5"/>
        <v>6.3057713697908394E-3</v>
      </c>
    </row>
    <row r="20" spans="1:23" x14ac:dyDescent="0.25">
      <c r="A20" s="169" t="s">
        <v>147</v>
      </c>
      <c r="B20" s="170" t="s">
        <v>147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1104537</v>
      </c>
      <c r="H20" s="171">
        <f t="shared" si="6"/>
        <v>1204558</v>
      </c>
      <c r="I20" s="172">
        <f t="shared" si="3"/>
        <v>9.0554684904172511E-2</v>
      </c>
      <c r="J20" s="171">
        <f t="shared" si="0"/>
        <v>100021</v>
      </c>
      <c r="K20" s="172">
        <f t="shared" si="1"/>
        <v>0.21979862342800002</v>
      </c>
      <c r="L20" s="81"/>
      <c r="N20" s="170" t="s">
        <v>147</v>
      </c>
      <c r="O20" s="171">
        <f t="shared" ref="O20:T20" si="7">O12-SUM(O13:O19)</f>
        <v>20589</v>
      </c>
      <c r="P20" s="171">
        <f t="shared" si="7"/>
        <v>9330</v>
      </c>
      <c r="Q20" s="171">
        <f t="shared" si="7"/>
        <v>13385</v>
      </c>
      <c r="R20" s="171">
        <f t="shared" si="7"/>
        <v>29384</v>
      </c>
      <c r="S20" s="171">
        <f t="shared" si="7"/>
        <v>32247</v>
      </c>
      <c r="T20" s="171">
        <f t="shared" si="7"/>
        <v>35531</v>
      </c>
      <c r="U20" s="172">
        <f t="shared" si="4"/>
        <v>0.10183893075324835</v>
      </c>
      <c r="V20" s="171">
        <f>T20-S20</f>
        <v>3284</v>
      </c>
      <c r="W20" s="172">
        <f t="shared" si="5"/>
        <v>0.14857451096819516</v>
      </c>
    </row>
    <row r="21" spans="1:23" x14ac:dyDescent="0.25">
      <c r="B21" s="157" t="s">
        <v>46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70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1888332</v>
      </c>
      <c r="H22" s="159">
        <v>1938898</v>
      </c>
      <c r="I22" s="160">
        <f>IFERROR(H22/G22-1,"-")</f>
        <v>2.677813011694985E-2</v>
      </c>
      <c r="J22" s="159">
        <f>H22-G22</f>
        <v>50566</v>
      </c>
      <c r="K22" s="160">
        <f>H22/H$8</f>
        <v>0.35379542651105417</v>
      </c>
      <c r="L22" s="107"/>
      <c r="M22" s="107"/>
      <c r="N22" s="107"/>
    </row>
    <row r="23" spans="1:23" x14ac:dyDescent="0.25">
      <c r="B23" s="161" t="s">
        <v>99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181512</v>
      </c>
      <c r="H23" s="162">
        <v>161819</v>
      </c>
      <c r="I23" s="163">
        <f>IFERROR(H23/G23-1,"-")</f>
        <v>-0.10849420423994005</v>
      </c>
      <c r="J23" s="162">
        <f t="shared" ref="J23:J33" si="8">H23-G23</f>
        <v>-19693</v>
      </c>
      <c r="K23" s="163">
        <f>H23/H$8</f>
        <v>2.9527505893859437E-2</v>
      </c>
    </row>
    <row r="24" spans="1:23" x14ac:dyDescent="0.25">
      <c r="B24" s="165" t="s">
        <v>105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75374</v>
      </c>
      <c r="H24" s="166">
        <v>60650</v>
      </c>
      <c r="I24" s="167">
        <f>IFERROR(H24/G24-1,"-")</f>
        <v>-0.19534587523549229</v>
      </c>
      <c r="J24" s="166">
        <f t="shared" si="8"/>
        <v>-14724</v>
      </c>
      <c r="K24" s="167">
        <f>H24/H$8</f>
        <v>1.1066952783434423E-2</v>
      </c>
    </row>
    <row r="25" spans="1:23" x14ac:dyDescent="0.25">
      <c r="B25" s="165" t="s">
        <v>102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106138</v>
      </c>
      <c r="H25" s="166">
        <v>101169</v>
      </c>
      <c r="I25" s="167">
        <f>IFERROR(H25/G25-1,"-")</f>
        <v>-4.6816408826245048E-2</v>
      </c>
      <c r="J25" s="166">
        <f t="shared" si="8"/>
        <v>-4969</v>
      </c>
      <c r="K25" s="167">
        <f>H25/H$8</f>
        <v>1.8460553110425014E-2</v>
      </c>
    </row>
    <row r="26" spans="1:23" x14ac:dyDescent="0.25">
      <c r="B26" s="161" t="s">
        <v>109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1706820</v>
      </c>
      <c r="H26" s="162">
        <v>1777079</v>
      </c>
      <c r="I26" s="163">
        <f>IFERROR(H26/G26-1,"-")</f>
        <v>4.1163684512719456E-2</v>
      </c>
      <c r="J26" s="162">
        <f t="shared" si="8"/>
        <v>70259</v>
      </c>
      <c r="K26" s="163">
        <f>H26/H$8</f>
        <v>0.32426792061719473</v>
      </c>
    </row>
    <row r="27" spans="1:23" x14ac:dyDescent="0.25">
      <c r="B27" s="165" t="s">
        <v>112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883653</v>
      </c>
      <c r="H27" s="166">
        <v>930359</v>
      </c>
      <c r="I27" s="167">
        <f t="shared" ref="I27:I34" si="9">IFERROR(H27/G27-1,"-")</f>
        <v>5.2855589241478373E-2</v>
      </c>
      <c r="J27" s="166">
        <f t="shared" si="8"/>
        <v>46706</v>
      </c>
      <c r="K27" s="167">
        <f t="shared" ref="K27:K34" si="10">H27/H$8</f>
        <v>0.16976486602874305</v>
      </c>
    </row>
    <row r="28" spans="1:23" x14ac:dyDescent="0.25">
      <c r="B28" s="165" t="s">
        <v>115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182538</v>
      </c>
      <c r="H28" s="166">
        <v>183463</v>
      </c>
      <c r="I28" s="167">
        <f t="shared" si="9"/>
        <v>5.0674380129069885E-3</v>
      </c>
      <c r="J28" s="166">
        <f t="shared" si="8"/>
        <v>925</v>
      </c>
      <c r="K28" s="167">
        <f t="shared" si="10"/>
        <v>3.3476939134496779E-2</v>
      </c>
    </row>
    <row r="29" spans="1:23" x14ac:dyDescent="0.25">
      <c r="B29" s="165" t="s">
        <v>118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65334</v>
      </c>
      <c r="H29" s="166">
        <v>57978</v>
      </c>
      <c r="I29" s="167">
        <f t="shared" si="9"/>
        <v>-0.11259068785012394</v>
      </c>
      <c r="J29" s="166">
        <f t="shared" si="8"/>
        <v>-7356</v>
      </c>
      <c r="K29" s="167">
        <f t="shared" si="10"/>
        <v>1.0579386454706694E-2</v>
      </c>
    </row>
    <row r="30" spans="1:23" x14ac:dyDescent="0.25">
      <c r="B30" s="165" t="s">
        <v>125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70878</v>
      </c>
      <c r="H30" s="166">
        <v>71598</v>
      </c>
      <c r="I30" s="167">
        <f t="shared" si="9"/>
        <v>1.0158300177770307E-2</v>
      </c>
      <c r="J30" s="166">
        <f t="shared" si="8"/>
        <v>720</v>
      </c>
      <c r="K30" s="167">
        <f t="shared" si="10"/>
        <v>1.3064660929733518E-2</v>
      </c>
    </row>
    <row r="31" spans="1:23" x14ac:dyDescent="0.25">
      <c r="B31" s="165" t="s">
        <v>121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80226</v>
      </c>
      <c r="H31" s="166">
        <v>81717</v>
      </c>
      <c r="I31" s="167">
        <f t="shared" si="9"/>
        <v>1.858499738239483E-2</v>
      </c>
      <c r="J31" s="166">
        <f t="shared" si="8"/>
        <v>1491</v>
      </c>
      <c r="K31" s="167">
        <f t="shared" si="10"/>
        <v>1.4911099432875692E-2</v>
      </c>
    </row>
    <row r="32" spans="1:23" x14ac:dyDescent="0.25">
      <c r="B32" s="165" t="s">
        <v>130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24590</v>
      </c>
      <c r="H32" s="166">
        <v>24160</v>
      </c>
      <c r="I32" s="167">
        <f t="shared" si="9"/>
        <v>-1.7486783245221682E-2</v>
      </c>
      <c r="J32" s="166">
        <f t="shared" si="8"/>
        <v>-430</v>
      </c>
      <c r="K32" s="167">
        <f t="shared" si="10"/>
        <v>4.4085338705321629E-3</v>
      </c>
    </row>
    <row r="33" spans="2:14" x14ac:dyDescent="0.25">
      <c r="B33" s="165" t="s">
        <v>133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25667</v>
      </c>
      <c r="H33" s="166">
        <v>23273</v>
      </c>
      <c r="I33" s="167">
        <f t="shared" si="9"/>
        <v>-9.3271515954338247E-2</v>
      </c>
      <c r="J33" s="166">
        <f t="shared" si="8"/>
        <v>-2394</v>
      </c>
      <c r="K33" s="167">
        <f t="shared" si="10"/>
        <v>4.2466808265271116E-3</v>
      </c>
    </row>
    <row r="34" spans="2:14" x14ac:dyDescent="0.25">
      <c r="B34" s="170" t="s">
        <v>147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373934</v>
      </c>
      <c r="H34" s="171">
        <f t="shared" si="11"/>
        <v>404531</v>
      </c>
      <c r="I34" s="172">
        <f t="shared" si="9"/>
        <v>8.1824600063112651E-2</v>
      </c>
      <c r="J34" s="171">
        <f>H34-G34</f>
        <v>30597</v>
      </c>
      <c r="K34" s="172">
        <f t="shared" si="10"/>
        <v>7.3815753939579731E-2</v>
      </c>
    </row>
    <row r="35" spans="2:14" x14ac:dyDescent="0.25">
      <c r="B35" s="157" t="s">
        <v>47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70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1319978</v>
      </c>
      <c r="H36" s="159">
        <v>1387823</v>
      </c>
      <c r="I36" s="160">
        <f>IFERROR(H36/G36-1,"-")</f>
        <v>5.139858391579244E-2</v>
      </c>
      <c r="J36" s="159">
        <f>H36-G36</f>
        <v>67845</v>
      </c>
      <c r="K36" s="160">
        <f>H36/H$8</f>
        <v>0.2532394330216704</v>
      </c>
      <c r="L36" s="107"/>
      <c r="M36" s="107"/>
      <c r="N36" s="107"/>
    </row>
    <row r="37" spans="2:14" x14ac:dyDescent="0.25">
      <c r="B37" s="161" t="s">
        <v>99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118966</v>
      </c>
      <c r="H37" s="162">
        <v>114660</v>
      </c>
      <c r="I37" s="163">
        <f>IFERROR(H37/G37-1,"-")</f>
        <v>-3.6195215439705497E-2</v>
      </c>
      <c r="J37" s="162">
        <f t="shared" ref="J37:J47" si="12">H37-G37</f>
        <v>-4306</v>
      </c>
      <c r="K37" s="163">
        <f>H37/H$8</f>
        <v>2.0922288642186166E-2</v>
      </c>
    </row>
    <row r="38" spans="2:14" x14ac:dyDescent="0.25">
      <c r="B38" s="165" t="s">
        <v>105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51902</v>
      </c>
      <c r="H38" s="166">
        <v>50245</v>
      </c>
      <c r="I38" s="167">
        <f>IFERROR(H38/G38-1,"-")</f>
        <v>-3.1925552001849655E-2</v>
      </c>
      <c r="J38" s="166">
        <f t="shared" si="12"/>
        <v>-1657</v>
      </c>
      <c r="K38" s="167">
        <f>H38/H$8</f>
        <v>9.1683271657652526E-3</v>
      </c>
    </row>
    <row r="39" spans="2:14" x14ac:dyDescent="0.25">
      <c r="B39" s="165" t="s">
        <v>102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67064</v>
      </c>
      <c r="H39" s="166">
        <v>64415</v>
      </c>
      <c r="I39" s="167">
        <f>IFERROR(H39/G39-1,"-")</f>
        <v>-3.9499582488369267E-2</v>
      </c>
      <c r="J39" s="166">
        <f t="shared" si="12"/>
        <v>-2649</v>
      </c>
      <c r="K39" s="167">
        <f>H39/H$8</f>
        <v>1.1753961476420913E-2</v>
      </c>
    </row>
    <row r="40" spans="2:14" x14ac:dyDescent="0.25">
      <c r="B40" s="161" t="s">
        <v>109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1201012</v>
      </c>
      <c r="H40" s="162">
        <v>1273163</v>
      </c>
      <c r="I40" s="163">
        <f>IFERROR(H40/G40-1,"-")</f>
        <v>6.007516994001727E-2</v>
      </c>
      <c r="J40" s="162">
        <f t="shared" si="12"/>
        <v>72151</v>
      </c>
      <c r="K40" s="163">
        <f>H40/H$8</f>
        <v>0.23231714437948425</v>
      </c>
    </row>
    <row r="41" spans="2:14" x14ac:dyDescent="0.25">
      <c r="B41" s="165" t="s">
        <v>112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634691</v>
      </c>
      <c r="H41" s="166">
        <v>683651</v>
      </c>
      <c r="I41" s="167">
        <f t="shared" ref="I41:I48" si="13">IFERROR(H41/G41-1,"-")</f>
        <v>7.7139899573178239E-2</v>
      </c>
      <c r="J41" s="166">
        <f t="shared" si="12"/>
        <v>48960</v>
      </c>
      <c r="K41" s="167">
        <f t="shared" ref="K41:K48" si="14">H41/H$8</f>
        <v>0.12474745815907216</v>
      </c>
    </row>
    <row r="42" spans="2:14" x14ac:dyDescent="0.25">
      <c r="B42" s="165" t="s">
        <v>115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45133</v>
      </c>
      <c r="H42" s="166">
        <v>44501</v>
      </c>
      <c r="I42" s="167">
        <f t="shared" si="13"/>
        <v>-1.4003057629672355E-2</v>
      </c>
      <c r="J42" s="166">
        <f t="shared" si="12"/>
        <v>-632</v>
      </c>
      <c r="K42" s="167">
        <f t="shared" si="14"/>
        <v>8.1202055369433684E-3</v>
      </c>
    </row>
    <row r="43" spans="2:14" x14ac:dyDescent="0.25">
      <c r="B43" s="165" t="s">
        <v>118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28898</v>
      </c>
      <c r="H43" s="166">
        <v>29098</v>
      </c>
      <c r="I43" s="167">
        <f t="shared" si="13"/>
        <v>6.9208941795280143E-3</v>
      </c>
      <c r="J43" s="166">
        <f t="shared" si="12"/>
        <v>200</v>
      </c>
      <c r="K43" s="167">
        <f t="shared" si="14"/>
        <v>5.3095827220506981E-3</v>
      </c>
    </row>
    <row r="44" spans="2:14" x14ac:dyDescent="0.25">
      <c r="B44" s="165" t="s">
        <v>125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55478</v>
      </c>
      <c r="H44" s="166">
        <v>57898</v>
      </c>
      <c r="I44" s="167">
        <f t="shared" si="13"/>
        <v>4.3620894769097696E-2</v>
      </c>
      <c r="J44" s="166">
        <f t="shared" si="12"/>
        <v>2420</v>
      </c>
      <c r="K44" s="167">
        <f t="shared" si="14"/>
        <v>1.0564788660433408E-2</v>
      </c>
    </row>
    <row r="45" spans="2:14" x14ac:dyDescent="0.25">
      <c r="B45" s="165" t="s">
        <v>121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44187</v>
      </c>
      <c r="H45" s="166">
        <v>44633</v>
      </c>
      <c r="I45" s="167">
        <f t="shared" si="13"/>
        <v>1.0093466404146101E-2</v>
      </c>
      <c r="J45" s="166">
        <f t="shared" si="12"/>
        <v>446</v>
      </c>
      <c r="K45" s="167">
        <f t="shared" si="14"/>
        <v>8.1442918974942886E-3</v>
      </c>
    </row>
    <row r="46" spans="2:14" x14ac:dyDescent="0.25">
      <c r="B46" s="165" t="s">
        <v>130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23505</v>
      </c>
      <c r="H46" s="166">
        <v>22219</v>
      </c>
      <c r="I46" s="167">
        <f t="shared" si="13"/>
        <v>-5.4711763454584172E-2</v>
      </c>
      <c r="J46" s="166">
        <f t="shared" si="12"/>
        <v>-1286</v>
      </c>
      <c r="K46" s="167">
        <f t="shared" si="14"/>
        <v>4.0543548869765777E-3</v>
      </c>
    </row>
    <row r="47" spans="2:14" x14ac:dyDescent="0.25">
      <c r="B47" s="165" t="s">
        <v>133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4.5134555168714011E-3</v>
      </c>
    </row>
    <row r="48" spans="2:14" x14ac:dyDescent="0.25">
      <c r="B48" s="170" t="s">
        <v>147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342594</v>
      </c>
      <c r="H48" s="171">
        <f t="shared" si="15"/>
        <v>366428</v>
      </c>
      <c r="I48" s="172">
        <f t="shared" si="13"/>
        <v>6.9569227715605031E-2</v>
      </c>
      <c r="J48" s="171">
        <f>H48-G48</f>
        <v>23834</v>
      </c>
      <c r="K48" s="172">
        <f t="shared" si="14"/>
        <v>6.6863006999642358E-2</v>
      </c>
    </row>
    <row r="49" spans="2:14" x14ac:dyDescent="0.25">
      <c r="B49" s="157" t="s">
        <v>48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70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51166</v>
      </c>
      <c r="H50" s="159">
        <v>43737</v>
      </c>
      <c r="I50" s="160">
        <f>IFERROR(H50/G50-1,"-")</f>
        <v>-0.14519407418989172</v>
      </c>
      <c r="J50" s="159">
        <f>H50-G50</f>
        <v>-7429</v>
      </c>
      <c r="K50" s="160">
        <f>H50/H$8</f>
        <v>7.9807966016334931E-3</v>
      </c>
      <c r="L50" s="107"/>
      <c r="M50" s="107"/>
      <c r="N50" s="107"/>
    </row>
    <row r="51" spans="2:14" x14ac:dyDescent="0.25">
      <c r="B51" s="161" t="s">
        <v>99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20250</v>
      </c>
      <c r="H51" s="162">
        <v>11054</v>
      </c>
      <c r="I51" s="163">
        <f>IFERROR(H51/G51-1,"-")</f>
        <v>-0.45412345679012345</v>
      </c>
      <c r="J51" s="162">
        <f t="shared" ref="J51:J61" si="16">H51-G51</f>
        <v>-9196</v>
      </c>
      <c r="K51" s="163">
        <f>H51/H$8</f>
        <v>2.0170502237111974E-3</v>
      </c>
    </row>
    <row r="52" spans="2:14" x14ac:dyDescent="0.25">
      <c r="B52" s="165" t="s">
        <v>105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14811</v>
      </c>
      <c r="H52" s="166">
        <v>7251</v>
      </c>
      <c r="I52" s="167">
        <f>IFERROR(H52/G52-1,"-")</f>
        <v>-0.51043143609479436</v>
      </c>
      <c r="J52" s="166">
        <f t="shared" si="16"/>
        <v>-7560</v>
      </c>
      <c r="K52" s="167">
        <f>H52/H$8</f>
        <v>1.323107578444897E-3</v>
      </c>
    </row>
    <row r="53" spans="2:14" x14ac:dyDescent="0.25">
      <c r="B53" s="165" t="s">
        <v>102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3803</v>
      </c>
      <c r="I53" s="167">
        <f>IFERROR(H53/G53-1,"-")</f>
        <v>-0.30079058650487223</v>
      </c>
      <c r="J53" s="166">
        <f t="shared" si="16"/>
        <v>-1636</v>
      </c>
      <c r="K53" s="167">
        <f>H53/H$8</f>
        <v>6.9394264526630026E-4</v>
      </c>
    </row>
    <row r="54" spans="2:14" x14ac:dyDescent="0.25">
      <c r="B54" s="161" t="s">
        <v>109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32683</v>
      </c>
      <c r="I54" s="163">
        <f>IFERROR(H54/G54-1,"-")</f>
        <v>5.7154871264070373E-2</v>
      </c>
      <c r="J54" s="162">
        <f t="shared" si="16"/>
        <v>1767</v>
      </c>
      <c r="K54" s="163">
        <f>H54/H$8</f>
        <v>5.9637463779222957E-3</v>
      </c>
    </row>
    <row r="55" spans="2:14" x14ac:dyDescent="0.25">
      <c r="B55" s="165" t="s">
        <v>112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11037</v>
      </c>
      <c r="I55" s="167">
        <f t="shared" ref="I55:I62" si="17">IFERROR(H55/G55-1,"-")</f>
        <v>0.18575418994413417</v>
      </c>
      <c r="J55" s="166">
        <f t="shared" si="16"/>
        <v>1729</v>
      </c>
      <c r="K55" s="167">
        <f t="shared" ref="K55:K62" si="18">H55/H$8</f>
        <v>2.013948192428124E-3</v>
      </c>
    </row>
    <row r="56" spans="2:14" x14ac:dyDescent="0.25">
      <c r="B56" s="165" t="s">
        <v>115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6595</v>
      </c>
      <c r="I56" s="167">
        <f t="shared" si="17"/>
        <v>6.1825792947995506E-2</v>
      </c>
      <c r="J56" s="166">
        <f t="shared" si="16"/>
        <v>384</v>
      </c>
      <c r="K56" s="167">
        <f t="shared" si="18"/>
        <v>1.2034056654039575E-3</v>
      </c>
    </row>
    <row r="57" spans="2:14" x14ac:dyDescent="0.25">
      <c r="B57" s="165" t="s">
        <v>118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2300</v>
      </c>
      <c r="I57" s="167">
        <f t="shared" si="17"/>
        <v>-0.21821889870836164</v>
      </c>
      <c r="J57" s="166">
        <f t="shared" si="16"/>
        <v>-642</v>
      </c>
      <c r="K57" s="167">
        <f t="shared" si="18"/>
        <v>4.1968658535695259E-4</v>
      </c>
    </row>
    <row r="58" spans="2:14" x14ac:dyDescent="0.25">
      <c r="B58" s="165" t="s">
        <v>125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1093</v>
      </c>
      <c r="I58" s="167">
        <f t="shared" si="17"/>
        <v>0.31370192307692313</v>
      </c>
      <c r="J58" s="166">
        <f t="shared" si="16"/>
        <v>261</v>
      </c>
      <c r="K58" s="167">
        <f t="shared" si="18"/>
        <v>1.994423642587605E-4</v>
      </c>
    </row>
    <row r="59" spans="2:14" x14ac:dyDescent="0.25">
      <c r="B59" s="165" t="s">
        <v>121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810</v>
      </c>
      <c r="I59" s="167">
        <f t="shared" si="17"/>
        <v>0.14245416078984485</v>
      </c>
      <c r="J59" s="166">
        <f t="shared" si="16"/>
        <v>101</v>
      </c>
      <c r="K59" s="167">
        <f t="shared" si="18"/>
        <v>1.4780266701701372E-4</v>
      </c>
    </row>
    <row r="60" spans="2:14" x14ac:dyDescent="0.25">
      <c r="B60" s="165" t="s">
        <v>130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141</v>
      </c>
      <c r="I60" s="167">
        <f t="shared" si="17"/>
        <v>-0.41975308641975306</v>
      </c>
      <c r="J60" s="166">
        <f t="shared" si="16"/>
        <v>-102</v>
      </c>
      <c r="K60" s="167">
        <f t="shared" si="18"/>
        <v>2.5728612406665352E-5</v>
      </c>
    </row>
    <row r="61" spans="2:14" x14ac:dyDescent="0.25">
      <c r="B61" s="165" t="s">
        <v>133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2.8465698832906347E-5</v>
      </c>
    </row>
    <row r="62" spans="2:14" x14ac:dyDescent="0.25">
      <c r="B62" s="170" t="s">
        <v>147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10551</v>
      </c>
      <c r="I62" s="172">
        <f t="shared" si="17"/>
        <v>7.1592210767468245E-3</v>
      </c>
      <c r="J62" s="171">
        <f>H62-G62</f>
        <v>75</v>
      </c>
      <c r="K62" s="172">
        <f t="shared" si="18"/>
        <v>1.9252665922179159E-3</v>
      </c>
    </row>
    <row r="63" spans="2:14" x14ac:dyDescent="0.25">
      <c r="B63" s="157" t="s">
        <v>49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70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179837</v>
      </c>
      <c r="H64" s="159">
        <v>231856</v>
      </c>
      <c r="I64" s="160">
        <f>IFERROR(H64/G64-1,"-")</f>
        <v>0.28925638216829674</v>
      </c>
      <c r="J64" s="159">
        <f>H64-G64</f>
        <v>52019</v>
      </c>
      <c r="K64" s="160">
        <f>H64/H$8</f>
        <v>4.2307327362835476E-2</v>
      </c>
      <c r="L64" s="107"/>
      <c r="M64" s="107"/>
      <c r="N64" s="107"/>
    </row>
    <row r="65" spans="2:14" x14ac:dyDescent="0.25">
      <c r="B65" s="161" t="s">
        <v>99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47068</v>
      </c>
      <c r="H65" s="162">
        <v>61312</v>
      </c>
      <c r="I65" s="163">
        <f>IFERROR(H65/G65-1,"-")</f>
        <v>0.30262598793235318</v>
      </c>
      <c r="J65" s="162">
        <f t="shared" ref="J65:J75" si="20">H65-G65</f>
        <v>14244</v>
      </c>
      <c r="K65" s="163">
        <f>H65/H$8</f>
        <v>1.1187749531045859E-2</v>
      </c>
    </row>
    <row r="66" spans="2:14" x14ac:dyDescent="0.25">
      <c r="B66" s="165" t="s">
        <v>105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31999</v>
      </c>
      <c r="H66" s="166">
        <v>37562</v>
      </c>
      <c r="I66" s="167">
        <f>IFERROR(H66/G66-1,"-")</f>
        <v>0.17384918278696215</v>
      </c>
      <c r="J66" s="166">
        <f t="shared" si="20"/>
        <v>5563</v>
      </c>
      <c r="K66" s="167">
        <f>H66/H$8</f>
        <v>6.8540293561642832E-3</v>
      </c>
    </row>
    <row r="67" spans="2:14" x14ac:dyDescent="0.25">
      <c r="B67" s="165" t="s">
        <v>102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15069</v>
      </c>
      <c r="H67" s="166">
        <v>23750</v>
      </c>
      <c r="I67" s="167">
        <f>IFERROR(H67/G67-1,"-")</f>
        <v>0.57608334992368437</v>
      </c>
      <c r="J67" s="166">
        <f t="shared" si="20"/>
        <v>8681</v>
      </c>
      <c r="K67" s="167">
        <f>H67/H$8</f>
        <v>4.3337201748815755E-3</v>
      </c>
    </row>
    <row r="68" spans="2:14" x14ac:dyDescent="0.25">
      <c r="B68" s="161" t="s">
        <v>109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132769</v>
      </c>
      <c r="H68" s="162">
        <v>170544</v>
      </c>
      <c r="I68" s="163">
        <f>IFERROR(H68/G68-1,"-")</f>
        <v>0.28451671700472247</v>
      </c>
      <c r="J68" s="162">
        <f t="shared" si="20"/>
        <v>37775</v>
      </c>
      <c r="K68" s="163">
        <f>H68/H$8</f>
        <v>3.1119577831789615E-2</v>
      </c>
    </row>
    <row r="69" spans="2:14" x14ac:dyDescent="0.25">
      <c r="B69" s="165" t="s">
        <v>112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50457</v>
      </c>
      <c r="H69" s="166">
        <v>73242</v>
      </c>
      <c r="I69" s="167">
        <f t="shared" ref="I69:I76" si="21">IFERROR(H69/G69-1,"-")</f>
        <v>0.45157262619656335</v>
      </c>
      <c r="J69" s="166">
        <f t="shared" si="20"/>
        <v>22785</v>
      </c>
      <c r="K69" s="167">
        <f t="shared" ref="K69:K76" si="22">H69/H$8</f>
        <v>1.336464560204953E-2</v>
      </c>
    </row>
    <row r="70" spans="2:14" x14ac:dyDescent="0.25">
      <c r="B70" s="165" t="s">
        <v>115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10955</v>
      </c>
      <c r="H70" s="166">
        <v>10731</v>
      </c>
      <c r="I70" s="167">
        <f t="shared" si="21"/>
        <v>-2.0447284345047945E-2</v>
      </c>
      <c r="J70" s="166">
        <f t="shared" si="20"/>
        <v>-224</v>
      </c>
      <c r="K70" s="167">
        <f t="shared" si="22"/>
        <v>1.9581116293328079E-3</v>
      </c>
    </row>
    <row r="71" spans="2:14" x14ac:dyDescent="0.25">
      <c r="B71" s="165" t="s">
        <v>118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15837</v>
      </c>
      <c r="H71" s="166">
        <v>19123</v>
      </c>
      <c r="I71" s="167">
        <f t="shared" si="21"/>
        <v>0.20748879206920501</v>
      </c>
      <c r="J71" s="166">
        <f t="shared" si="20"/>
        <v>3286</v>
      </c>
      <c r="K71" s="167">
        <f t="shared" si="22"/>
        <v>3.4894202486004363E-3</v>
      </c>
    </row>
    <row r="72" spans="2:14" x14ac:dyDescent="0.25">
      <c r="B72" s="165" t="s">
        <v>125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3947</v>
      </c>
      <c r="H72" s="166">
        <v>6454</v>
      </c>
      <c r="I72" s="167">
        <f t="shared" si="21"/>
        <v>0.63516594882189015</v>
      </c>
      <c r="J72" s="166">
        <f t="shared" si="20"/>
        <v>2507</v>
      </c>
      <c r="K72" s="167">
        <f t="shared" si="22"/>
        <v>1.1776770529972921E-3</v>
      </c>
    </row>
    <row r="73" spans="2:14" x14ac:dyDescent="0.25">
      <c r="B73" s="165" t="s">
        <v>121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2699</v>
      </c>
      <c r="H73" s="166">
        <v>4219</v>
      </c>
      <c r="I73" s="167">
        <f t="shared" si="21"/>
        <v>0.56317154501667277</v>
      </c>
      <c r="J73" s="166">
        <f t="shared" si="20"/>
        <v>1520</v>
      </c>
      <c r="K73" s="167">
        <f t="shared" si="22"/>
        <v>7.6985117548738385E-4</v>
      </c>
    </row>
    <row r="74" spans="2:14" x14ac:dyDescent="0.25">
      <c r="B74" s="165" t="s">
        <v>130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3786</v>
      </c>
      <c r="H74" s="166">
        <v>3186</v>
      </c>
      <c r="I74" s="167">
        <f t="shared" si="21"/>
        <v>-0.15847860538827263</v>
      </c>
      <c r="J74" s="166">
        <f t="shared" si="20"/>
        <v>-600</v>
      </c>
      <c r="K74" s="167">
        <f t="shared" si="22"/>
        <v>5.8135715693358734E-4</v>
      </c>
    </row>
    <row r="75" spans="2:14" x14ac:dyDescent="0.25">
      <c r="B75" s="165" t="s">
        <v>133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1128</v>
      </c>
      <c r="H75" s="166">
        <v>3135</v>
      </c>
      <c r="I75" s="167">
        <f t="shared" si="21"/>
        <v>1.7792553191489362</v>
      </c>
      <c r="J75" s="166">
        <f t="shared" si="20"/>
        <v>2007</v>
      </c>
      <c r="K75" s="167">
        <f t="shared" si="22"/>
        <v>5.7205106308436799E-4</v>
      </c>
    </row>
    <row r="76" spans="2:14" x14ac:dyDescent="0.25">
      <c r="B76" s="170" t="s">
        <v>147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43960</v>
      </c>
      <c r="H76" s="171">
        <f t="shared" si="23"/>
        <v>50454</v>
      </c>
      <c r="I76" s="172">
        <f t="shared" si="21"/>
        <v>0.14772520473157424</v>
      </c>
      <c r="J76" s="171">
        <f>H76-G76</f>
        <v>6494</v>
      </c>
      <c r="K76" s="172">
        <f t="shared" si="22"/>
        <v>9.2064639033042107E-3</v>
      </c>
    </row>
    <row r="77" spans="2:14" x14ac:dyDescent="0.25">
      <c r="B77" s="157" t="s">
        <v>50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70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797848</v>
      </c>
      <c r="H78" s="159">
        <v>914356</v>
      </c>
      <c r="I78" s="160">
        <f>IFERROR(H78/G78-1,"-")</f>
        <v>0.14602781482187077</v>
      </c>
      <c r="J78" s="159">
        <f>H78-G78</f>
        <v>116508</v>
      </c>
      <c r="K78" s="160">
        <f>H78/H$8</f>
        <v>0.16684475975680074</v>
      </c>
      <c r="L78" s="107"/>
      <c r="M78" s="107"/>
      <c r="N78" s="107"/>
    </row>
    <row r="79" spans="2:14" x14ac:dyDescent="0.25">
      <c r="B79" s="161" t="s">
        <v>99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341923</v>
      </c>
      <c r="H79" s="162">
        <v>382237</v>
      </c>
      <c r="I79" s="163">
        <f>IFERROR(H79/G79-1,"-")</f>
        <v>0.1179037385610211</v>
      </c>
      <c r="J79" s="162">
        <f t="shared" ref="J79:J89" si="24">H79-G79</f>
        <v>40314</v>
      </c>
      <c r="K79" s="163">
        <f>H79/H$8</f>
        <v>6.9747713620471941E-2</v>
      </c>
    </row>
    <row r="80" spans="2:14" x14ac:dyDescent="0.25">
      <c r="B80" s="165" t="s">
        <v>105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92103</v>
      </c>
      <c r="H80" s="166">
        <v>106284</v>
      </c>
      <c r="I80" s="167">
        <f>IFERROR(H80/G80-1,"-")</f>
        <v>0.15396892609361257</v>
      </c>
      <c r="J80" s="166">
        <f t="shared" si="24"/>
        <v>14181</v>
      </c>
      <c r="K80" s="167">
        <f>H80/H$8</f>
        <v>1.9393899581773195E-2</v>
      </c>
    </row>
    <row r="81" spans="2:14" x14ac:dyDescent="0.25">
      <c r="B81" s="165" t="s">
        <v>102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249820</v>
      </c>
      <c r="H81" s="166">
        <v>275953</v>
      </c>
      <c r="I81" s="167">
        <f>IFERROR(H81/G81-1,"-")</f>
        <v>0.1046073172684332</v>
      </c>
      <c r="J81" s="166">
        <f t="shared" si="24"/>
        <v>26133</v>
      </c>
      <c r="K81" s="167">
        <f>H81/H$8</f>
        <v>5.0353814038698749E-2</v>
      </c>
    </row>
    <row r="82" spans="2:14" x14ac:dyDescent="0.25">
      <c r="B82" s="161" t="s">
        <v>109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455925</v>
      </c>
      <c r="H82" s="162">
        <v>532119</v>
      </c>
      <c r="I82" s="163">
        <f>IFERROR(H82/G82-1,"-")</f>
        <v>0.16711959203816407</v>
      </c>
      <c r="J82" s="162">
        <f t="shared" si="24"/>
        <v>76194</v>
      </c>
      <c r="K82" s="163">
        <f>H82/H$8</f>
        <v>9.7097046136328802E-2</v>
      </c>
    </row>
    <row r="83" spans="2:14" x14ac:dyDescent="0.25">
      <c r="B83" s="165" t="s">
        <v>112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93860</v>
      </c>
      <c r="H83" s="166">
        <v>110313</v>
      </c>
      <c r="I83" s="167">
        <f t="shared" ref="I83:I90" si="25">IFERROR(H83/G83-1,"-")</f>
        <v>0.17529298955891748</v>
      </c>
      <c r="J83" s="166">
        <f t="shared" si="24"/>
        <v>16453</v>
      </c>
      <c r="K83" s="167">
        <f t="shared" ref="K83:K90" si="26">H83/H$8</f>
        <v>2.0129080995861526E-2</v>
      </c>
    </row>
    <row r="84" spans="2:14" x14ac:dyDescent="0.25">
      <c r="B84" s="165" t="s">
        <v>115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127349</v>
      </c>
      <c r="H84" s="166">
        <v>141364</v>
      </c>
      <c r="I84" s="167">
        <f t="shared" si="25"/>
        <v>0.11005190460859526</v>
      </c>
      <c r="J84" s="166">
        <f t="shared" si="24"/>
        <v>14015</v>
      </c>
      <c r="K84" s="167">
        <f t="shared" si="26"/>
        <v>2.57950323706088E-2</v>
      </c>
    </row>
    <row r="85" spans="2:14" x14ac:dyDescent="0.25">
      <c r="B85" s="165" t="s">
        <v>118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42539</v>
      </c>
      <c r="H85" s="166">
        <v>57925</v>
      </c>
      <c r="I85" s="167">
        <f t="shared" si="25"/>
        <v>0.36169162415665634</v>
      </c>
      <c r="J85" s="166">
        <f t="shared" si="24"/>
        <v>15386</v>
      </c>
      <c r="K85" s="167">
        <f t="shared" si="26"/>
        <v>1.0569715416000642E-2</v>
      </c>
    </row>
    <row r="86" spans="2:14" x14ac:dyDescent="0.25">
      <c r="B86" s="165" t="s">
        <v>125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12911</v>
      </c>
      <c r="H86" s="166">
        <v>18498</v>
      </c>
      <c r="I86" s="167">
        <f t="shared" si="25"/>
        <v>0.43273177910309046</v>
      </c>
      <c r="J86" s="166">
        <f t="shared" si="24"/>
        <v>5587</v>
      </c>
      <c r="K86" s="167">
        <f t="shared" si="26"/>
        <v>3.375374980840395E-3</v>
      </c>
    </row>
    <row r="87" spans="2:14" x14ac:dyDescent="0.25">
      <c r="B87" s="165" t="s">
        <v>121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6968</v>
      </c>
      <c r="H87" s="166">
        <v>8896</v>
      </c>
      <c r="I87" s="167">
        <f t="shared" si="25"/>
        <v>0.27669345579793347</v>
      </c>
      <c r="J87" s="166">
        <f t="shared" si="24"/>
        <v>1928</v>
      </c>
      <c r="K87" s="167">
        <f t="shared" si="26"/>
        <v>1.623274723189326E-3</v>
      </c>
    </row>
    <row r="88" spans="2:14" x14ac:dyDescent="0.25">
      <c r="B88" s="165" t="s">
        <v>130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8524</v>
      </c>
      <c r="H88" s="166">
        <v>7383</v>
      </c>
      <c r="I88" s="167">
        <f t="shared" si="25"/>
        <v>-0.13385734396996718</v>
      </c>
      <c r="J88" s="166">
        <f t="shared" si="24"/>
        <v>-1141</v>
      </c>
      <c r="K88" s="167">
        <f t="shared" si="26"/>
        <v>1.3471939389958177E-3</v>
      </c>
    </row>
    <row r="89" spans="2:14" x14ac:dyDescent="0.25">
      <c r="B89" s="165" t="s">
        <v>133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9961</v>
      </c>
      <c r="H89" s="166">
        <v>9541</v>
      </c>
      <c r="I89" s="167">
        <f t="shared" si="25"/>
        <v>-4.216444132115249E-2</v>
      </c>
      <c r="J89" s="166">
        <f t="shared" si="24"/>
        <v>-420</v>
      </c>
      <c r="K89" s="167">
        <f t="shared" si="26"/>
        <v>1.7409694395176889E-3</v>
      </c>
    </row>
    <row r="90" spans="2:14" x14ac:dyDescent="0.25">
      <c r="B90" s="170" t="s">
        <v>147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153813</v>
      </c>
      <c r="H90" s="171">
        <f t="shared" si="27"/>
        <v>178199</v>
      </c>
      <c r="I90" s="172">
        <f t="shared" si="25"/>
        <v>0.15854316605228425</v>
      </c>
      <c r="J90" s="171">
        <f>H90-G90</f>
        <v>24386</v>
      </c>
      <c r="K90" s="172">
        <f t="shared" si="26"/>
        <v>3.2516404271314601E-2</v>
      </c>
    </row>
    <row r="91" spans="2:14" x14ac:dyDescent="0.25">
      <c r="B91" s="157" t="s">
        <v>51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70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1.0471727721941215E-2</v>
      </c>
      <c r="L92" s="107"/>
      <c r="M92" s="107"/>
      <c r="N92" s="107"/>
    </row>
    <row r="93" spans="2:14" x14ac:dyDescent="0.25">
      <c r="B93" s="161" t="s">
        <v>99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6.5363448582919119E-3</v>
      </c>
    </row>
    <row r="94" spans="2:14" x14ac:dyDescent="0.25">
      <c r="B94" s="165" t="s">
        <v>105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2.1672250322976199E-3</v>
      </c>
    </row>
    <row r="95" spans="2:14" x14ac:dyDescent="0.25">
      <c r="B95" s="165" t="s">
        <v>102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4.3691198259942924E-3</v>
      </c>
    </row>
    <row r="96" spans="2:14" x14ac:dyDescent="0.25">
      <c r="B96" s="161" t="s">
        <v>109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3.9353828636493025E-3</v>
      </c>
    </row>
    <row r="97" spans="2:14" x14ac:dyDescent="0.25">
      <c r="B97" s="165" t="s">
        <v>112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5.5289145810068099E-4</v>
      </c>
    </row>
    <row r="98" spans="2:14" x14ac:dyDescent="0.25">
      <c r="B98" s="165" t="s">
        <v>115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7.7258826191362485E-4</v>
      </c>
    </row>
    <row r="99" spans="2:14" x14ac:dyDescent="0.25">
      <c r="B99" s="165" t="s">
        <v>118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6.7241089871320446E-4</v>
      </c>
    </row>
    <row r="100" spans="2:14" x14ac:dyDescent="0.25">
      <c r="B100" s="165" t="s">
        <v>125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1.7024677571218989E-4</v>
      </c>
    </row>
    <row r="101" spans="2:14" x14ac:dyDescent="0.25">
      <c r="B101" s="165" t="s">
        <v>121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1.6477260285970789E-4</v>
      </c>
    </row>
    <row r="102" spans="2:14" x14ac:dyDescent="0.25">
      <c r="B102" s="165" t="s">
        <v>130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4.1968658535695256E-5</v>
      </c>
    </row>
    <row r="103" spans="2:14" x14ac:dyDescent="0.25">
      <c r="B103" s="165" t="s">
        <v>133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7.0069412511769477E-5</v>
      </c>
    </row>
    <row r="104" spans="2:14" x14ac:dyDescent="0.25">
      <c r="B104" s="170" t="s">
        <v>147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1.4904347953024297E-3</v>
      </c>
    </row>
    <row r="105" spans="2:14" x14ac:dyDescent="0.25">
      <c r="B105" s="157" t="s">
        <v>52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70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4.3637551365988597E-2</v>
      </c>
      <c r="L106" s="107"/>
      <c r="M106" s="107"/>
      <c r="N106" s="107"/>
    </row>
    <row r="107" spans="2:14" x14ac:dyDescent="0.25">
      <c r="B107" s="161" t="s">
        <v>99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9.0884042421190154E-3</v>
      </c>
    </row>
    <row r="108" spans="2:14" x14ac:dyDescent="0.25">
      <c r="B108" s="165" t="s">
        <v>105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2.937623625070252E-3</v>
      </c>
    </row>
    <row r="109" spans="2:14" x14ac:dyDescent="0.25">
      <c r="B109" s="165" t="s">
        <v>102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6.1507806170487643E-3</v>
      </c>
    </row>
    <row r="110" spans="2:14" x14ac:dyDescent="0.25">
      <c r="B110" s="161" t="s">
        <v>109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3.4549147123869584E-2</v>
      </c>
    </row>
    <row r="111" spans="2:14" x14ac:dyDescent="0.25">
      <c r="B111" s="165" t="s">
        <v>112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2.1300736458721086E-2</v>
      </c>
    </row>
    <row r="112" spans="2:14" x14ac:dyDescent="0.25">
      <c r="B112" s="165" t="s">
        <v>115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1.553935200391221E-3</v>
      </c>
    </row>
    <row r="113" spans="2:14" x14ac:dyDescent="0.25">
      <c r="B113" s="165" t="s">
        <v>118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2.5993197427868651E-3</v>
      </c>
    </row>
    <row r="114" spans="2:14" x14ac:dyDescent="0.25">
      <c r="B114" s="165" t="s">
        <v>125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1.1827862809929419E-3</v>
      </c>
    </row>
    <row r="115" spans="2:14" x14ac:dyDescent="0.25">
      <c r="B115" s="165" t="s">
        <v>121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9.3900311662907738E-4</v>
      </c>
    </row>
    <row r="116" spans="2:14" x14ac:dyDescent="0.25">
      <c r="B116" s="165" t="s">
        <v>130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2.1477004824571009E-4</v>
      </c>
    </row>
    <row r="117" spans="2:14" x14ac:dyDescent="0.25">
      <c r="B117" s="165" t="s">
        <v>133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2.7516842205142805E-4</v>
      </c>
    </row>
    <row r="118" spans="2:14" x14ac:dyDescent="0.25">
      <c r="B118" s="170" t="s">
        <v>147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6.4834278540512533E-3</v>
      </c>
    </row>
    <row r="119" spans="2:14" x14ac:dyDescent="0.25">
      <c r="B119" s="157" t="s">
        <v>53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70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239109</v>
      </c>
      <c r="H120" s="159">
        <v>250871</v>
      </c>
      <c r="I120" s="160">
        <f>IFERROR(H120/G120-1,"-")</f>
        <v>4.9190954752853289E-2</v>
      </c>
      <c r="J120" s="159">
        <f>H120-G120</f>
        <v>11762</v>
      </c>
      <c r="K120" s="160">
        <f>H120/H$8</f>
        <v>4.5777040589166977E-2</v>
      </c>
      <c r="L120" s="107"/>
      <c r="M120" s="107"/>
      <c r="N120" s="107"/>
    </row>
    <row r="121" spans="2:14" x14ac:dyDescent="0.25">
      <c r="B121" s="161" t="s">
        <v>99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146430</v>
      </c>
      <c r="H121" s="162">
        <v>156566</v>
      </c>
      <c r="I121" s="163">
        <f>IFERROR(H121/G121-1,"-")</f>
        <v>6.9220788089872309E-2</v>
      </c>
      <c r="J121" s="162">
        <f t="shared" ref="J121:J131" si="36">H121-G121</f>
        <v>10136</v>
      </c>
      <c r="K121" s="163">
        <f>H121/H$8</f>
        <v>2.8568978227389841E-2</v>
      </c>
    </row>
    <row r="122" spans="2:14" x14ac:dyDescent="0.25">
      <c r="B122" s="165" t="s">
        <v>105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66121</v>
      </c>
      <c r="H122" s="166">
        <v>75793</v>
      </c>
      <c r="I122" s="167">
        <f>IFERROR(H122/G122-1,"-")</f>
        <v>0.14627727953297742</v>
      </c>
      <c r="J122" s="166">
        <f t="shared" si="36"/>
        <v>9672</v>
      </c>
      <c r="K122" s="167">
        <f>H122/H$8</f>
        <v>1.3830132766938915E-2</v>
      </c>
    </row>
    <row r="123" spans="2:14" x14ac:dyDescent="0.25">
      <c r="B123" s="165" t="s">
        <v>102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80309</v>
      </c>
      <c r="H123" s="166">
        <v>80773</v>
      </c>
      <c r="I123" s="167">
        <f>IFERROR(H123/G123-1,"-")</f>
        <v>5.7776836967213807E-3</v>
      </c>
      <c r="J123" s="166">
        <f t="shared" si="36"/>
        <v>464</v>
      </c>
      <c r="K123" s="167">
        <f>H123/H$8</f>
        <v>1.4738845460450926E-2</v>
      </c>
    </row>
    <row r="124" spans="2:14" x14ac:dyDescent="0.25">
      <c r="B124" s="161" t="s">
        <v>109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92679</v>
      </c>
      <c r="H124" s="162">
        <v>94305</v>
      </c>
      <c r="I124" s="163">
        <f>IFERROR(H124/G124-1,"-")</f>
        <v>1.7544427540219454E-2</v>
      </c>
      <c r="J124" s="162">
        <f t="shared" si="36"/>
        <v>1626</v>
      </c>
      <c r="K124" s="163">
        <f>H124/H$8</f>
        <v>1.7208062361777136E-2</v>
      </c>
    </row>
    <row r="125" spans="2:14" x14ac:dyDescent="0.25">
      <c r="B125" s="165" t="s">
        <v>112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11646</v>
      </c>
      <c r="H125" s="166">
        <v>10656</v>
      </c>
      <c r="I125" s="167">
        <f t="shared" ref="I125:I132" si="37">IFERROR(H125/G125-1,"-")</f>
        <v>-8.5007727975270453E-2</v>
      </c>
      <c r="J125" s="166">
        <f t="shared" si="36"/>
        <v>-990</v>
      </c>
      <c r="K125" s="167">
        <f t="shared" ref="K125:K132" si="38">H125/H$8</f>
        <v>1.9444261972016029E-3</v>
      </c>
    </row>
    <row r="126" spans="2:14" x14ac:dyDescent="0.25">
      <c r="B126" s="165" t="s">
        <v>115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13316</v>
      </c>
      <c r="H126" s="166">
        <v>13127</v>
      </c>
      <c r="I126" s="167">
        <f t="shared" si="37"/>
        <v>-1.4193451486932962E-2</v>
      </c>
      <c r="J126" s="166">
        <f t="shared" si="36"/>
        <v>-189</v>
      </c>
      <c r="K126" s="167">
        <f t="shared" si="38"/>
        <v>2.3953155678177029E-3</v>
      </c>
    </row>
    <row r="127" spans="2:14" x14ac:dyDescent="0.25">
      <c r="B127" s="165" t="s">
        <v>118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8756</v>
      </c>
      <c r="H127" s="166">
        <v>8567</v>
      </c>
      <c r="I127" s="167">
        <f t="shared" si="37"/>
        <v>-2.1585198720877163E-2</v>
      </c>
      <c r="J127" s="166">
        <f t="shared" si="36"/>
        <v>-189</v>
      </c>
      <c r="K127" s="167">
        <f t="shared" si="38"/>
        <v>1.5632412942404403E-3</v>
      </c>
    </row>
    <row r="128" spans="2:14" x14ac:dyDescent="0.25">
      <c r="B128" s="165" t="s">
        <v>125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4.2990504134825225E-4</v>
      </c>
    </row>
    <row r="129" spans="2:14" x14ac:dyDescent="0.25">
      <c r="B129" s="165" t="s">
        <v>121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1934</v>
      </c>
      <c r="H129" s="166">
        <v>2091</v>
      </c>
      <c r="I129" s="167">
        <f t="shared" si="37"/>
        <v>8.1178903826266913E-2</v>
      </c>
      <c r="J129" s="166">
        <f t="shared" si="36"/>
        <v>157</v>
      </c>
      <c r="K129" s="167">
        <f t="shared" si="38"/>
        <v>3.815498478179947E-4</v>
      </c>
    </row>
    <row r="130" spans="2:14" x14ac:dyDescent="0.25">
      <c r="B130" s="165" t="s">
        <v>130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1341</v>
      </c>
      <c r="H130" s="166">
        <v>1334</v>
      </c>
      <c r="I130" s="167">
        <f t="shared" si="37"/>
        <v>-5.2199850857569396E-3</v>
      </c>
      <c r="J130" s="166">
        <f t="shared" si="36"/>
        <v>-7</v>
      </c>
      <c r="K130" s="167">
        <f t="shared" si="38"/>
        <v>2.434182195070325E-4</v>
      </c>
    </row>
    <row r="131" spans="2:14" x14ac:dyDescent="0.25">
      <c r="B131" s="165" t="s">
        <v>133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2493</v>
      </c>
      <c r="I131" s="167">
        <f t="shared" si="37"/>
        <v>1.5478615071283119E-2</v>
      </c>
      <c r="J131" s="166">
        <f t="shared" si="36"/>
        <v>38</v>
      </c>
      <c r="K131" s="167">
        <f t="shared" si="38"/>
        <v>4.5490376404125338E-4</v>
      </c>
    </row>
    <row r="132" spans="2:14" x14ac:dyDescent="0.25">
      <c r="B132" s="170" t="s">
        <v>147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50594</v>
      </c>
      <c r="H132" s="171">
        <f t="shared" si="39"/>
        <v>53681</v>
      </c>
      <c r="I132" s="172">
        <f t="shared" si="37"/>
        <v>6.1015140135193935E-2</v>
      </c>
      <c r="J132" s="171">
        <f>H132-G132</f>
        <v>3087</v>
      </c>
      <c r="K132" s="172">
        <f t="shared" si="38"/>
        <v>9.795302429802857E-3</v>
      </c>
    </row>
    <row r="133" spans="2:14" x14ac:dyDescent="0.25">
      <c r="B133" s="157" t="s">
        <v>54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70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278594</v>
      </c>
      <c r="H134" s="159">
        <v>287810</v>
      </c>
      <c r="I134" s="160">
        <f>IFERROR(H134/G134-1,"-")</f>
        <v>3.3080396562739978E-2</v>
      </c>
      <c r="J134" s="159">
        <f>H134-G134</f>
        <v>9216</v>
      </c>
      <c r="K134" s="160">
        <f>H134/H$8</f>
        <v>5.2517389622428051E-2</v>
      </c>
      <c r="L134" s="107"/>
      <c r="M134" s="107"/>
      <c r="N134" s="107"/>
    </row>
    <row r="135" spans="2:14" x14ac:dyDescent="0.25">
      <c r="B135" s="161" t="s">
        <v>99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32018</v>
      </c>
      <c r="H135" s="162">
        <v>29188</v>
      </c>
      <c r="I135" s="163">
        <f>IFERROR(H135/G135-1,"-")</f>
        <v>-8.838778187269658E-2</v>
      </c>
      <c r="J135" s="162">
        <f t="shared" ref="J135:J145" si="40">H135-G135</f>
        <v>-2830</v>
      </c>
      <c r="K135" s="163">
        <f>H135/H$8</f>
        <v>5.3260052406081445E-3</v>
      </c>
    </row>
    <row r="136" spans="2:14" x14ac:dyDescent="0.25">
      <c r="B136" s="165" t="s">
        <v>105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20738</v>
      </c>
      <c r="H136" s="166">
        <v>18376</v>
      </c>
      <c r="I136" s="167">
        <f>IFERROR(H136/G136-1,"-")</f>
        <v>-0.1138971935577201</v>
      </c>
      <c r="J136" s="166">
        <f t="shared" si="40"/>
        <v>-2362</v>
      </c>
      <c r="K136" s="167">
        <f>H136/H$8</f>
        <v>3.3531133445736348E-3</v>
      </c>
    </row>
    <row r="137" spans="2:14" x14ac:dyDescent="0.25">
      <c r="B137" s="165" t="s">
        <v>102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11280</v>
      </c>
      <c r="H137" s="166">
        <v>10812</v>
      </c>
      <c r="I137" s="167">
        <f>IFERROR(H137/G137-1,"-")</f>
        <v>-4.1489361702127692E-2</v>
      </c>
      <c r="J137" s="166">
        <f t="shared" si="40"/>
        <v>-468</v>
      </c>
      <c r="K137" s="167">
        <f>H137/H$8</f>
        <v>1.9728918960345092E-3</v>
      </c>
    </row>
    <row r="138" spans="2:14" x14ac:dyDescent="0.25">
      <c r="B138" s="161" t="s">
        <v>109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246576</v>
      </c>
      <c r="H138" s="162">
        <v>258622</v>
      </c>
      <c r="I138" s="163">
        <f>IFERROR(H138/G138-1,"-")</f>
        <v>4.8853091947310467E-2</v>
      </c>
      <c r="J138" s="162">
        <f t="shared" si="40"/>
        <v>12046</v>
      </c>
      <c r="K138" s="163">
        <f>H138/H$8</f>
        <v>4.7191384381819905E-2</v>
      </c>
    </row>
    <row r="139" spans="2:14" x14ac:dyDescent="0.25">
      <c r="B139" s="165" t="s">
        <v>112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105830</v>
      </c>
      <c r="H139" s="166">
        <v>116159</v>
      </c>
      <c r="I139" s="167">
        <f t="shared" ref="I139:I146" si="41">IFERROR(H139/G139-1,"-")</f>
        <v>9.7599924407067995E-2</v>
      </c>
      <c r="J139" s="166">
        <f t="shared" si="40"/>
        <v>10329</v>
      </c>
      <c r="K139" s="167">
        <f t="shared" ref="K139:K146" si="42">H139/H$8</f>
        <v>2.119581481238185E-2</v>
      </c>
    </row>
    <row r="140" spans="2:14" x14ac:dyDescent="0.25">
      <c r="B140" s="165" t="s">
        <v>115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20785</v>
      </c>
      <c r="H140" s="166">
        <v>21459</v>
      </c>
      <c r="I140" s="167">
        <f t="shared" si="41"/>
        <v>3.2427231176329174E-2</v>
      </c>
      <c r="J140" s="166">
        <f t="shared" si="40"/>
        <v>674</v>
      </c>
      <c r="K140" s="167">
        <f t="shared" si="42"/>
        <v>3.9156758413803677E-3</v>
      </c>
    </row>
    <row r="141" spans="2:14" x14ac:dyDescent="0.25">
      <c r="B141" s="165" t="s">
        <v>118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25089</v>
      </c>
      <c r="H141" s="166">
        <v>24579</v>
      </c>
      <c r="I141" s="167">
        <f t="shared" si="41"/>
        <v>-2.0327633624297459E-2</v>
      </c>
      <c r="J141" s="166">
        <f t="shared" si="40"/>
        <v>-510</v>
      </c>
      <c r="K141" s="167">
        <f t="shared" si="42"/>
        <v>4.4849898180384946E-3</v>
      </c>
    </row>
    <row r="142" spans="2:14" x14ac:dyDescent="0.25">
      <c r="B142" s="165" t="s">
        <v>125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8878</v>
      </c>
      <c r="H142" s="166">
        <v>6534</v>
      </c>
      <c r="I142" s="167">
        <f t="shared" si="41"/>
        <v>-0.26402342870015771</v>
      </c>
      <c r="J142" s="166">
        <f t="shared" si="40"/>
        <v>-2344</v>
      </c>
      <c r="K142" s="167">
        <f t="shared" si="42"/>
        <v>1.1922748472705774E-3</v>
      </c>
    </row>
    <row r="143" spans="2:14" x14ac:dyDescent="0.25">
      <c r="B143" s="165" t="s">
        <v>121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5490</v>
      </c>
      <c r="H143" s="166">
        <v>5563</v>
      </c>
      <c r="I143" s="167">
        <f t="shared" si="41"/>
        <v>1.3296903460837894E-2</v>
      </c>
      <c r="J143" s="166">
        <f t="shared" si="40"/>
        <v>73</v>
      </c>
      <c r="K143" s="167">
        <f t="shared" si="42"/>
        <v>1.0150941192785771E-3</v>
      </c>
    </row>
    <row r="144" spans="2:14" x14ac:dyDescent="0.25">
      <c r="B144" s="165" t="s">
        <v>130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3691</v>
      </c>
      <c r="H144" s="166">
        <v>3402</v>
      </c>
      <c r="I144" s="167">
        <f t="shared" si="41"/>
        <v>-7.8298564074776533E-2</v>
      </c>
      <c r="J144" s="166">
        <f t="shared" si="40"/>
        <v>-289</v>
      </c>
      <c r="K144" s="167">
        <f t="shared" si="42"/>
        <v>6.2077120147145768E-4</v>
      </c>
    </row>
    <row r="145" spans="2:14" x14ac:dyDescent="0.25">
      <c r="B145" s="165" t="s">
        <v>133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2885</v>
      </c>
      <c r="H145" s="166">
        <v>2731</v>
      </c>
      <c r="I145" s="167">
        <f t="shared" si="41"/>
        <v>-5.3379549393414161E-2</v>
      </c>
      <c r="J145" s="166">
        <f t="shared" si="40"/>
        <v>-154</v>
      </c>
      <c r="K145" s="167">
        <f t="shared" si="42"/>
        <v>4.9833220200427711E-4</v>
      </c>
    </row>
    <row r="146" spans="2:14" x14ac:dyDescent="0.25">
      <c r="B146" s="170" t="s">
        <v>147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73928</v>
      </c>
      <c r="H146" s="171">
        <f t="shared" si="43"/>
        <v>78195</v>
      </c>
      <c r="I146" s="172">
        <f t="shared" si="41"/>
        <v>5.7718320528081346E-2</v>
      </c>
      <c r="J146" s="171">
        <f>H146-G146</f>
        <v>4267</v>
      </c>
      <c r="K146" s="172">
        <f t="shared" si="42"/>
        <v>1.4268431539994306E-2</v>
      </c>
    </row>
    <row r="147" spans="2:14" x14ac:dyDescent="0.25">
      <c r="B147" s="157" t="s">
        <v>55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70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123198</v>
      </c>
      <c r="H148" s="159">
        <v>128395</v>
      </c>
      <c r="I148" s="160">
        <f>IFERROR(H148/G148-1,"-")</f>
        <v>4.2184126365687691E-2</v>
      </c>
      <c r="J148" s="159">
        <f>H148-G148</f>
        <v>5197</v>
      </c>
      <c r="K148" s="160">
        <f>H148/H$8</f>
        <v>2.3428547446480836E-2</v>
      </c>
      <c r="L148" s="107"/>
      <c r="M148" s="107"/>
      <c r="N148" s="107"/>
    </row>
    <row r="149" spans="2:14" x14ac:dyDescent="0.25">
      <c r="B149" s="161" t="s">
        <v>99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59696</v>
      </c>
      <c r="H149" s="162">
        <v>55970</v>
      </c>
      <c r="I149" s="163">
        <f>IFERROR(H149/G149-1,"-")</f>
        <v>-6.2416242294291102E-2</v>
      </c>
      <c r="J149" s="162">
        <f t="shared" ref="J149:J159" si="44">H149-G149</f>
        <v>-3726</v>
      </c>
      <c r="K149" s="163">
        <f>H149/H$8</f>
        <v>1.0212981818447233E-2</v>
      </c>
    </row>
    <row r="150" spans="2:14" x14ac:dyDescent="0.25">
      <c r="B150" s="165" t="s">
        <v>105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44199</v>
      </c>
      <c r="H150" s="166">
        <v>37836</v>
      </c>
      <c r="I150" s="167">
        <f>IFERROR(H150/G150-1,"-")</f>
        <v>-0.14396253308898388</v>
      </c>
      <c r="J150" s="166">
        <f t="shared" si="44"/>
        <v>-6363</v>
      </c>
      <c r="K150" s="167">
        <f>H150/H$8</f>
        <v>6.904026801550286E-3</v>
      </c>
    </row>
    <row r="151" spans="2:14" x14ac:dyDescent="0.25">
      <c r="B151" s="165" t="s">
        <v>102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3.3089550168969467E-3</v>
      </c>
    </row>
    <row r="152" spans="2:14" x14ac:dyDescent="0.25">
      <c r="B152" s="161" t="s">
        <v>109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1.3215565628033605E-2</v>
      </c>
    </row>
    <row r="153" spans="2:14" x14ac:dyDescent="0.25">
      <c r="B153" s="165" t="s">
        <v>112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3.6649587247366924E-3</v>
      </c>
    </row>
    <row r="154" spans="2:14" x14ac:dyDescent="0.25">
      <c r="B154" s="165" t="s">
        <v>115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2.3770683249760959E-3</v>
      </c>
    </row>
    <row r="155" spans="2:14" x14ac:dyDescent="0.25">
      <c r="B155" s="165" t="s">
        <v>118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2.3500624055705181E-3</v>
      </c>
    </row>
    <row r="156" spans="2:14" x14ac:dyDescent="0.25">
      <c r="B156" s="165" t="s">
        <v>125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5.1621449998905165E-4</v>
      </c>
    </row>
    <row r="157" spans="2:14" x14ac:dyDescent="0.25">
      <c r="B157" s="165" t="s">
        <v>121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6.3956586159831248E-4</v>
      </c>
    </row>
    <row r="158" spans="2:14" x14ac:dyDescent="0.25">
      <c r="B158" s="165" t="s">
        <v>130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8.8316655353376099E-5</v>
      </c>
    </row>
    <row r="159" spans="2:14" x14ac:dyDescent="0.25">
      <c r="B159" s="165" t="s">
        <v>133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1.4524805301918881E-4</v>
      </c>
    </row>
    <row r="160" spans="2:14" x14ac:dyDescent="0.25">
      <c r="B160" s="170" t="s">
        <v>147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3.4341311027903682E-3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CC3A8-DD1C-4EF4-928E-3093267C7CB7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3"/>
      <c r="D6" s="283"/>
      <c r="E6" s="283"/>
      <c r="F6" s="283"/>
      <c r="G6" s="283"/>
      <c r="H6" s="283"/>
      <c r="I6" s="283"/>
      <c r="J6" s="283"/>
      <c r="M6" s="283" t="s">
        <v>259</v>
      </c>
      <c r="N6" s="283"/>
      <c r="O6" s="283"/>
      <c r="P6" s="283"/>
      <c r="Q6" s="283"/>
      <c r="R6" s="283"/>
      <c r="S6" s="283"/>
      <c r="T6" s="283"/>
    </row>
    <row r="7" spans="1:20" ht="6" customHeight="1" x14ac:dyDescent="0.25"/>
    <row r="8" spans="1:20" ht="15.75" x14ac:dyDescent="0.25">
      <c r="B8" s="147"/>
      <c r="C8" s="313" t="s">
        <v>45</v>
      </c>
      <c r="D8" s="314"/>
      <c r="E8" s="314"/>
      <c r="F8" s="314"/>
      <c r="G8" s="314"/>
      <c r="H8" s="314"/>
      <c r="I8" s="314"/>
      <c r="J8" s="314"/>
    </row>
    <row r="9" spans="1:20" s="148" customFormat="1" ht="72" customHeight="1" x14ac:dyDescent="0.25">
      <c r="A9"/>
      <c r="B9" s="149"/>
      <c r="C9" s="174" t="s">
        <v>258</v>
      </c>
      <c r="D9" s="174" t="s">
        <v>225</v>
      </c>
      <c r="E9" s="174" t="s">
        <v>226</v>
      </c>
      <c r="F9" s="174" t="s">
        <v>227</v>
      </c>
      <c r="G9" s="174" t="s">
        <v>228</v>
      </c>
      <c r="H9" s="174" t="s">
        <v>229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258</v>
      </c>
      <c r="O9" s="174" t="s">
        <v>225</v>
      </c>
      <c r="P9" s="174" t="s">
        <v>226</v>
      </c>
      <c r="Q9" s="174" t="s">
        <v>227</v>
      </c>
      <c r="R9" s="174" t="s">
        <v>228</v>
      </c>
      <c r="S9" s="174" t="s">
        <v>229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45</v>
      </c>
      <c r="C10" s="155"/>
      <c r="D10" s="155"/>
      <c r="E10" s="155"/>
      <c r="F10" s="155"/>
      <c r="G10" s="155"/>
      <c r="H10" s="155"/>
      <c r="I10" s="156"/>
      <c r="J10" s="156"/>
      <c r="M10" s="157" t="s">
        <v>52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70</v>
      </c>
      <c r="C11" s="178">
        <v>0</v>
      </c>
      <c r="D11" s="178">
        <v>86160</v>
      </c>
      <c r="E11" s="178">
        <v>425687</v>
      </c>
      <c r="F11" s="178">
        <v>445687</v>
      </c>
      <c r="G11" s="178">
        <v>437150</v>
      </c>
      <c r="H11" s="178">
        <v>458510</v>
      </c>
      <c r="I11" s="179">
        <f t="shared" ref="I11:I23" si="0">IFERROR(H11/G11-1,"-")</f>
        <v>4.8861946700217374E-2</v>
      </c>
      <c r="J11" s="179">
        <f>H11/H11</f>
        <v>1</v>
      </c>
      <c r="K11" s="81"/>
      <c r="L11" s="81"/>
      <c r="M11" s="158" t="s">
        <v>70</v>
      </c>
      <c r="N11" s="178">
        <v>0</v>
      </c>
      <c r="O11" s="178">
        <v>5874</v>
      </c>
      <c r="P11" s="178">
        <v>16329</v>
      </c>
      <c r="Q11" s="178">
        <v>26292</v>
      </c>
      <c r="R11" s="178">
        <v>20460</v>
      </c>
      <c r="S11" s="179">
        <f t="shared" ref="S11:S23" si="1">IFERROR(R11/Q11-1,"-")</f>
        <v>-0.221816522136011</v>
      </c>
      <c r="T11" s="179">
        <f>R11/R11</f>
        <v>1</v>
      </c>
    </row>
    <row r="12" spans="1:20" x14ac:dyDescent="0.25">
      <c r="B12" s="161" t="s">
        <v>99</v>
      </c>
      <c r="C12" s="162">
        <v>0</v>
      </c>
      <c r="D12" s="162">
        <v>46938</v>
      </c>
      <c r="E12" s="162">
        <v>90297</v>
      </c>
      <c r="F12" s="162">
        <v>94971</v>
      </c>
      <c r="G12" s="162">
        <v>76630</v>
      </c>
      <c r="H12" s="162">
        <v>91529</v>
      </c>
      <c r="I12" s="163">
        <f t="shared" si="0"/>
        <v>0.19442776980294929</v>
      </c>
      <c r="J12" s="163">
        <f>H12/H11</f>
        <v>0.19962269089005694</v>
      </c>
      <c r="K12" s="81"/>
      <c r="L12" s="81"/>
      <c r="M12" s="161" t="s">
        <v>99</v>
      </c>
      <c r="N12" s="162">
        <v>0</v>
      </c>
      <c r="O12" s="162">
        <v>4074</v>
      </c>
      <c r="P12" s="162">
        <v>4092</v>
      </c>
      <c r="Q12" s="162">
        <v>6591</v>
      </c>
      <c r="R12" s="162">
        <v>3903</v>
      </c>
      <c r="S12" s="163">
        <f t="shared" si="1"/>
        <v>-0.40782885753299958</v>
      </c>
      <c r="T12" s="163">
        <f>R12/R11</f>
        <v>0.19076246334310851</v>
      </c>
    </row>
    <row r="13" spans="1:20" x14ac:dyDescent="0.25">
      <c r="B13" s="165" t="s">
        <v>105</v>
      </c>
      <c r="C13" s="166">
        <v>0</v>
      </c>
      <c r="D13" s="166">
        <v>32388</v>
      </c>
      <c r="E13" s="166">
        <v>41117</v>
      </c>
      <c r="F13" s="166">
        <v>41859</v>
      </c>
      <c r="G13" s="166">
        <v>27094</v>
      </c>
      <c r="H13" s="166">
        <v>34005</v>
      </c>
      <c r="I13" s="167">
        <f t="shared" si="0"/>
        <v>0.25507492433749168</v>
      </c>
      <c r="J13" s="167">
        <f>H13/H11</f>
        <v>7.4164140367712808E-2</v>
      </c>
      <c r="K13" s="81"/>
      <c r="L13" s="81"/>
      <c r="M13" s="165" t="s">
        <v>105</v>
      </c>
      <c r="N13" s="166">
        <v>0</v>
      </c>
      <c r="O13" s="166">
        <v>3816</v>
      </c>
      <c r="P13" s="166">
        <v>1744</v>
      </c>
      <c r="Q13" s="166">
        <v>3895</v>
      </c>
      <c r="R13" s="166">
        <v>1119</v>
      </c>
      <c r="S13" s="167">
        <f t="shared" si="1"/>
        <v>-0.71270860077021825</v>
      </c>
      <c r="T13" s="167">
        <f>R13/R11</f>
        <v>5.4692082111436953E-2</v>
      </c>
    </row>
    <row r="14" spans="1:20" x14ac:dyDescent="0.25">
      <c r="B14" s="165" t="s">
        <v>102</v>
      </c>
      <c r="C14" s="166">
        <v>0</v>
      </c>
      <c r="D14" s="166">
        <v>14550</v>
      </c>
      <c r="E14" s="166">
        <v>49180</v>
      </c>
      <c r="F14" s="166">
        <v>53112</v>
      </c>
      <c r="G14" s="166">
        <v>49536</v>
      </c>
      <c r="H14" s="166">
        <v>57524</v>
      </c>
      <c r="I14" s="167">
        <f t="shared" si="0"/>
        <v>0.16125645994832039</v>
      </c>
      <c r="J14" s="167">
        <f>H14/H11</f>
        <v>0.12545855052234411</v>
      </c>
      <c r="K14" s="81"/>
      <c r="L14" s="81"/>
      <c r="M14" s="165" t="s">
        <v>102</v>
      </c>
      <c r="N14" s="166">
        <v>0</v>
      </c>
      <c r="O14" s="166">
        <v>258</v>
      </c>
      <c r="P14" s="166">
        <v>2348</v>
      </c>
      <c r="Q14" s="166">
        <v>2696</v>
      </c>
      <c r="R14" s="166">
        <v>2784</v>
      </c>
      <c r="S14" s="167">
        <f t="shared" si="1"/>
        <v>3.2640949554896048E-2</v>
      </c>
      <c r="T14" s="167">
        <f>R14/R11</f>
        <v>0.13607038123167156</v>
      </c>
    </row>
    <row r="15" spans="1:20" x14ac:dyDescent="0.25">
      <c r="B15" s="161" t="s">
        <v>109</v>
      </c>
      <c r="C15" s="162">
        <v>0</v>
      </c>
      <c r="D15" s="162">
        <v>39222</v>
      </c>
      <c r="E15" s="162">
        <v>335390</v>
      </c>
      <c r="F15" s="162">
        <v>350716</v>
      </c>
      <c r="G15" s="162">
        <v>360520</v>
      </c>
      <c r="H15" s="162">
        <v>366981</v>
      </c>
      <c r="I15" s="163">
        <f t="shared" si="0"/>
        <v>1.7921335848219311E-2</v>
      </c>
      <c r="J15" s="163">
        <f>H15/H11</f>
        <v>0.80037730910994309</v>
      </c>
      <c r="K15" s="81"/>
      <c r="L15" s="81"/>
      <c r="M15" s="161" t="s">
        <v>109</v>
      </c>
      <c r="N15" s="162">
        <v>0</v>
      </c>
      <c r="O15" s="162">
        <v>1800</v>
      </c>
      <c r="P15" s="162">
        <v>12237</v>
      </c>
      <c r="Q15" s="162">
        <v>19701</v>
      </c>
      <c r="R15" s="162">
        <v>16557</v>
      </c>
      <c r="S15" s="163">
        <f t="shared" si="1"/>
        <v>-0.15958580782701381</v>
      </c>
      <c r="T15" s="163">
        <f>R15/R11</f>
        <v>0.80923753665689147</v>
      </c>
    </row>
    <row r="16" spans="1:20" x14ac:dyDescent="0.25">
      <c r="B16" s="165" t="s">
        <v>112</v>
      </c>
      <c r="C16" s="166">
        <v>0</v>
      </c>
      <c r="D16" s="166">
        <v>1761</v>
      </c>
      <c r="E16" s="166">
        <v>150506</v>
      </c>
      <c r="F16" s="166">
        <v>154996</v>
      </c>
      <c r="G16" s="166">
        <v>171234</v>
      </c>
      <c r="H16" s="166">
        <v>170641</v>
      </c>
      <c r="I16" s="167">
        <f t="shared" si="0"/>
        <v>-3.4630972820818284E-3</v>
      </c>
      <c r="J16" s="167">
        <f>H16/H11</f>
        <v>0.37216418398726309</v>
      </c>
      <c r="K16" s="81"/>
      <c r="L16" s="81"/>
      <c r="M16" s="165" t="s">
        <v>112</v>
      </c>
      <c r="N16" s="166">
        <v>0</v>
      </c>
      <c r="O16" s="166">
        <v>79</v>
      </c>
      <c r="P16" s="166">
        <v>7844</v>
      </c>
      <c r="Q16" s="166">
        <v>12880</v>
      </c>
      <c r="R16" s="166">
        <v>10335</v>
      </c>
      <c r="S16" s="167">
        <f t="shared" si="1"/>
        <v>-0.1975931677018633</v>
      </c>
      <c r="T16" s="167">
        <f>R16/R11</f>
        <v>0.50513196480938416</v>
      </c>
    </row>
    <row r="17" spans="1:20" x14ac:dyDescent="0.25">
      <c r="B17" s="165" t="s">
        <v>115</v>
      </c>
      <c r="C17" s="166">
        <v>0</v>
      </c>
      <c r="D17" s="166">
        <v>4409</v>
      </c>
      <c r="E17" s="166">
        <v>37005</v>
      </c>
      <c r="F17" s="166">
        <v>38212</v>
      </c>
      <c r="G17" s="166">
        <v>35145</v>
      </c>
      <c r="H17" s="166">
        <v>39088</v>
      </c>
      <c r="I17" s="167">
        <f t="shared" si="0"/>
        <v>0.11219234599516281</v>
      </c>
      <c r="J17" s="167">
        <f>H17/H11</f>
        <v>8.5250049071994072E-2</v>
      </c>
      <c r="K17" s="81"/>
      <c r="L17" s="81"/>
      <c r="M17" s="165" t="s">
        <v>115</v>
      </c>
      <c r="N17" s="166">
        <v>0</v>
      </c>
      <c r="O17" s="166">
        <v>336</v>
      </c>
      <c r="P17" s="166">
        <v>450</v>
      </c>
      <c r="Q17" s="166">
        <v>1079</v>
      </c>
      <c r="R17" s="166">
        <v>593</v>
      </c>
      <c r="S17" s="167">
        <f t="shared" si="1"/>
        <v>-0.45041705282669142</v>
      </c>
      <c r="T17" s="167">
        <f>R17/R11</f>
        <v>2.8983382209188661E-2</v>
      </c>
    </row>
    <row r="18" spans="1:20" x14ac:dyDescent="0.25">
      <c r="B18" s="165" t="s">
        <v>118</v>
      </c>
      <c r="C18" s="166">
        <v>0</v>
      </c>
      <c r="D18" s="166">
        <v>5631</v>
      </c>
      <c r="E18" s="166">
        <v>19383</v>
      </c>
      <c r="F18" s="166">
        <v>22867</v>
      </c>
      <c r="G18" s="166">
        <v>23873</v>
      </c>
      <c r="H18" s="166">
        <v>20179</v>
      </c>
      <c r="I18" s="167">
        <f t="shared" si="0"/>
        <v>-0.15473547522305531</v>
      </c>
      <c r="J18" s="167">
        <f>H18/H11</f>
        <v>4.4009945257464399E-2</v>
      </c>
      <c r="K18" s="81"/>
      <c r="L18" s="81"/>
      <c r="M18" s="165" t="s">
        <v>118</v>
      </c>
      <c r="N18" s="166">
        <v>0</v>
      </c>
      <c r="O18" s="166">
        <v>449</v>
      </c>
      <c r="P18" s="166">
        <v>757</v>
      </c>
      <c r="Q18" s="166">
        <v>1968</v>
      </c>
      <c r="R18" s="166">
        <v>1348</v>
      </c>
      <c r="S18" s="167">
        <f t="shared" si="1"/>
        <v>-0.31504065040650409</v>
      </c>
      <c r="T18" s="167">
        <f>R18/R11</f>
        <v>6.5884652981427178E-2</v>
      </c>
    </row>
    <row r="19" spans="1:20" x14ac:dyDescent="0.25">
      <c r="B19" s="165" t="s">
        <v>125</v>
      </c>
      <c r="C19" s="166">
        <v>0</v>
      </c>
      <c r="D19" s="166">
        <v>581</v>
      </c>
      <c r="E19" s="166">
        <v>17808</v>
      </c>
      <c r="F19" s="166">
        <v>16612</v>
      </c>
      <c r="G19" s="166">
        <v>16553</v>
      </c>
      <c r="H19" s="166">
        <v>14395</v>
      </c>
      <c r="I19" s="167">
        <f t="shared" si="0"/>
        <v>-0.13036911738053525</v>
      </c>
      <c r="J19" s="167">
        <f>H19/H11</f>
        <v>3.1395171315783732E-2</v>
      </c>
      <c r="K19" s="81"/>
      <c r="L19" s="81"/>
      <c r="M19" s="165" t="s">
        <v>125</v>
      </c>
      <c r="N19" s="166">
        <v>0</v>
      </c>
      <c r="O19" s="166">
        <v>51</v>
      </c>
      <c r="P19" s="166">
        <v>396</v>
      </c>
      <c r="Q19" s="166">
        <v>772</v>
      </c>
      <c r="R19" s="166">
        <v>713</v>
      </c>
      <c r="S19" s="167">
        <f t="shared" si="1"/>
        <v>-7.6424870466321293E-2</v>
      </c>
      <c r="T19" s="167">
        <f>R19/R11</f>
        <v>3.4848484848484851E-2</v>
      </c>
    </row>
    <row r="20" spans="1:20" x14ac:dyDescent="0.25">
      <c r="B20" s="165" t="s">
        <v>121</v>
      </c>
      <c r="C20" s="166">
        <v>0</v>
      </c>
      <c r="D20" s="166">
        <v>1296</v>
      </c>
      <c r="E20" s="166">
        <v>15015</v>
      </c>
      <c r="F20" s="166">
        <v>12403</v>
      </c>
      <c r="G20" s="166">
        <v>13645</v>
      </c>
      <c r="H20" s="166">
        <v>12207</v>
      </c>
      <c r="I20" s="167">
        <f t="shared" si="0"/>
        <v>-0.10538658849395388</v>
      </c>
      <c r="J20" s="167">
        <f>H20/H11</f>
        <v>2.6623192514885173E-2</v>
      </c>
      <c r="K20" s="81"/>
      <c r="L20" s="81"/>
      <c r="M20" s="165" t="s">
        <v>121</v>
      </c>
      <c r="N20" s="166">
        <v>0</v>
      </c>
      <c r="O20" s="166">
        <v>91</v>
      </c>
      <c r="P20" s="166">
        <v>533</v>
      </c>
      <c r="Q20" s="166">
        <v>264</v>
      </c>
      <c r="R20" s="166">
        <v>408</v>
      </c>
      <c r="S20" s="167">
        <f t="shared" si="1"/>
        <v>0.54545454545454541</v>
      </c>
      <c r="T20" s="167">
        <f>R20/R11</f>
        <v>1.994134897360704E-2</v>
      </c>
    </row>
    <row r="21" spans="1:20" x14ac:dyDescent="0.25">
      <c r="B21" s="165" t="s">
        <v>130</v>
      </c>
      <c r="C21" s="166">
        <v>0</v>
      </c>
      <c r="D21" s="166">
        <v>78</v>
      </c>
      <c r="E21" s="166">
        <v>5291</v>
      </c>
      <c r="F21" s="166">
        <v>5293</v>
      </c>
      <c r="G21" s="166">
        <v>3593</v>
      </c>
      <c r="H21" s="166">
        <v>5475</v>
      </c>
      <c r="I21" s="167">
        <f t="shared" si="0"/>
        <v>0.52379627052602284</v>
      </c>
      <c r="J21" s="167">
        <f>H21/H11</f>
        <v>1.1940851889817016E-2</v>
      </c>
      <c r="K21" s="81"/>
      <c r="L21" s="81"/>
      <c r="M21" s="165" t="s">
        <v>130</v>
      </c>
      <c r="N21" s="166">
        <v>0</v>
      </c>
      <c r="O21" s="166">
        <v>4</v>
      </c>
      <c r="P21" s="166">
        <v>60</v>
      </c>
      <c r="Q21" s="166">
        <v>53</v>
      </c>
      <c r="R21" s="166">
        <v>57</v>
      </c>
      <c r="S21" s="167">
        <f t="shared" si="1"/>
        <v>7.547169811320753E-2</v>
      </c>
      <c r="T21" s="167">
        <f>R21/R11</f>
        <v>2.7859237536656894E-3</v>
      </c>
    </row>
    <row r="22" spans="1:20" x14ac:dyDescent="0.25">
      <c r="A22" s="169"/>
      <c r="B22" s="165" t="s">
        <v>133</v>
      </c>
      <c r="C22" s="166">
        <v>0</v>
      </c>
      <c r="D22" s="166">
        <v>248</v>
      </c>
      <c r="E22" s="166">
        <v>4370</v>
      </c>
      <c r="F22" s="166">
        <v>5653</v>
      </c>
      <c r="G22" s="166">
        <v>3875</v>
      </c>
      <c r="H22" s="166">
        <v>3931</v>
      </c>
      <c r="I22" s="167">
        <f t="shared" si="0"/>
        <v>1.4451612903225719E-2</v>
      </c>
      <c r="J22" s="167">
        <f>H22/H11</f>
        <v>8.5734226080129115E-3</v>
      </c>
      <c r="K22" s="81"/>
      <c r="L22" s="81"/>
      <c r="M22" s="165" t="s">
        <v>133</v>
      </c>
      <c r="N22" s="166">
        <v>0</v>
      </c>
      <c r="O22" s="166">
        <v>4</v>
      </c>
      <c r="P22" s="166">
        <v>67</v>
      </c>
      <c r="Q22" s="166">
        <v>26</v>
      </c>
      <c r="R22" s="166">
        <v>55</v>
      </c>
      <c r="S22" s="167">
        <f t="shared" si="1"/>
        <v>1.1153846153846154</v>
      </c>
      <c r="T22" s="167">
        <f>R22/R11</f>
        <v>2.6881720430107529E-3</v>
      </c>
    </row>
    <row r="23" spans="1:20" x14ac:dyDescent="0.25">
      <c r="B23" s="170" t="s">
        <v>147</v>
      </c>
      <c r="C23" s="171">
        <f t="shared" ref="C23:H23" si="2">C15-SUM(C16:C22)</f>
        <v>0</v>
      </c>
      <c r="D23" s="171">
        <f t="shared" si="2"/>
        <v>25218</v>
      </c>
      <c r="E23" s="171">
        <f t="shared" si="2"/>
        <v>86012</v>
      </c>
      <c r="F23" s="171">
        <f t="shared" si="2"/>
        <v>94680</v>
      </c>
      <c r="G23" s="171">
        <f t="shared" si="2"/>
        <v>92602</v>
      </c>
      <c r="H23" s="171">
        <f t="shared" si="2"/>
        <v>101065</v>
      </c>
      <c r="I23" s="172">
        <f t="shared" si="0"/>
        <v>9.1391114662750184E-2</v>
      </c>
      <c r="J23" s="172">
        <f>H23/H11</f>
        <v>0.2204204924647227</v>
      </c>
      <c r="K23" s="173"/>
      <c r="L23" s="173"/>
      <c r="M23" s="170" t="s">
        <v>147</v>
      </c>
      <c r="N23" s="171">
        <f>N15-SUM(N16:N22)</f>
        <v>0</v>
      </c>
      <c r="O23" s="171">
        <f>O15-SUM(O16:O22)</f>
        <v>786</v>
      </c>
      <c r="P23" s="171">
        <f>P15-SUM(P16:P22)</f>
        <v>2130</v>
      </c>
      <c r="Q23" s="171">
        <f>Q15-SUM(Q16:Q22)</f>
        <v>2659</v>
      </c>
      <c r="R23" s="171">
        <f>R15-SUM(R16:R22)</f>
        <v>3048</v>
      </c>
      <c r="S23" s="172">
        <f t="shared" si="1"/>
        <v>0.14629559984956741</v>
      </c>
      <c r="T23" s="172">
        <f>R23/R11</f>
        <v>0.14897360703812318</v>
      </c>
    </row>
    <row r="24" spans="1:20" x14ac:dyDescent="0.25">
      <c r="B24" s="157" t="s">
        <v>46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70</v>
      </c>
      <c r="C25" s="178">
        <v>0</v>
      </c>
      <c r="D25" s="178">
        <v>32795</v>
      </c>
      <c r="E25" s="178">
        <v>166226</v>
      </c>
      <c r="F25" s="178">
        <v>167625</v>
      </c>
      <c r="G25" s="178">
        <v>158852</v>
      </c>
      <c r="H25" s="178">
        <v>165261</v>
      </c>
      <c r="I25" s="179">
        <f t="shared" ref="I25:I37" si="3">IFERROR(H25/G25-1,"-")</f>
        <v>4.0345730617178166E-2</v>
      </c>
      <c r="J25" s="179">
        <f>H25/H25</f>
        <v>1</v>
      </c>
    </row>
    <row r="26" spans="1:20" x14ac:dyDescent="0.25">
      <c r="B26" s="161" t="s">
        <v>99</v>
      </c>
      <c r="C26" s="162">
        <v>0</v>
      </c>
      <c r="D26" s="162">
        <v>17832</v>
      </c>
      <c r="E26" s="162">
        <v>17904</v>
      </c>
      <c r="F26" s="162">
        <v>18211</v>
      </c>
      <c r="G26" s="162">
        <v>9038</v>
      </c>
      <c r="H26" s="162">
        <v>13044</v>
      </c>
      <c r="I26" s="163">
        <f t="shared" si="3"/>
        <v>0.44323965479088301</v>
      </c>
      <c r="J26" s="163">
        <f>H26/H25</f>
        <v>7.8929693031023651E-2</v>
      </c>
    </row>
    <row r="27" spans="1:20" x14ac:dyDescent="0.25">
      <c r="B27" s="165" t="s">
        <v>105</v>
      </c>
      <c r="C27" s="166">
        <v>0</v>
      </c>
      <c r="D27" s="166">
        <v>11503</v>
      </c>
      <c r="E27" s="166">
        <v>8523</v>
      </c>
      <c r="F27" s="166">
        <v>8009</v>
      </c>
      <c r="G27" s="166">
        <v>3675</v>
      </c>
      <c r="H27" s="166">
        <v>5706</v>
      </c>
      <c r="I27" s="167">
        <f t="shared" si="3"/>
        <v>0.55265306122448976</v>
      </c>
      <c r="J27" s="167">
        <f>H27/H25</f>
        <v>3.4527202425254595E-2</v>
      </c>
    </row>
    <row r="28" spans="1:20" x14ac:dyDescent="0.25">
      <c r="B28" s="165" t="s">
        <v>102</v>
      </c>
      <c r="C28" s="166">
        <v>0</v>
      </c>
      <c r="D28" s="166">
        <v>6329</v>
      </c>
      <c r="E28" s="166">
        <v>9381</v>
      </c>
      <c r="F28" s="166">
        <v>10202</v>
      </c>
      <c r="G28" s="166">
        <v>5363</v>
      </c>
      <c r="H28" s="166">
        <v>7338</v>
      </c>
      <c r="I28" s="167">
        <f t="shared" si="3"/>
        <v>0.36826403132575058</v>
      </c>
      <c r="J28" s="167">
        <f>H28/H25</f>
        <v>4.4402490605769056E-2</v>
      </c>
    </row>
    <row r="29" spans="1:20" x14ac:dyDescent="0.25">
      <c r="B29" s="161" t="s">
        <v>109</v>
      </c>
      <c r="C29" s="162">
        <v>0</v>
      </c>
      <c r="D29" s="162">
        <v>14963</v>
      </c>
      <c r="E29" s="162">
        <v>148322</v>
      </c>
      <c r="F29" s="162">
        <v>149414</v>
      </c>
      <c r="G29" s="162">
        <v>149814</v>
      </c>
      <c r="H29" s="162">
        <v>152217</v>
      </c>
      <c r="I29" s="163">
        <f t="shared" si="3"/>
        <v>1.6039889462934109E-2</v>
      </c>
      <c r="J29" s="163">
        <f>H29/H25</f>
        <v>0.92107030696897629</v>
      </c>
    </row>
    <row r="30" spans="1:20" x14ac:dyDescent="0.25">
      <c r="B30" s="165" t="s">
        <v>112</v>
      </c>
      <c r="C30" s="166">
        <v>0</v>
      </c>
      <c r="D30" s="166">
        <v>623</v>
      </c>
      <c r="E30" s="166">
        <v>70374</v>
      </c>
      <c r="F30" s="166">
        <v>71874</v>
      </c>
      <c r="G30" s="166">
        <v>77936</v>
      </c>
      <c r="H30" s="166">
        <v>79345</v>
      </c>
      <c r="I30" s="167">
        <f t="shared" si="3"/>
        <v>1.8078936563334036E-2</v>
      </c>
      <c r="J30" s="167">
        <f>H30/H25</f>
        <v>0.48011932639884786</v>
      </c>
    </row>
    <row r="31" spans="1:20" x14ac:dyDescent="0.25">
      <c r="B31" s="165" t="s">
        <v>115</v>
      </c>
      <c r="C31" s="166">
        <v>0</v>
      </c>
      <c r="D31" s="166">
        <v>1668</v>
      </c>
      <c r="E31" s="166">
        <v>16678</v>
      </c>
      <c r="F31" s="166">
        <v>16933</v>
      </c>
      <c r="G31" s="166">
        <v>15438</v>
      </c>
      <c r="H31" s="166">
        <v>15537</v>
      </c>
      <c r="I31" s="167">
        <f t="shared" si="3"/>
        <v>6.4127477652544673E-3</v>
      </c>
      <c r="J31" s="167">
        <f>H31/H25</f>
        <v>9.4014921850890415E-2</v>
      </c>
    </row>
    <row r="32" spans="1:20" x14ac:dyDescent="0.25">
      <c r="B32" s="165" t="s">
        <v>118</v>
      </c>
      <c r="C32" s="166">
        <v>0</v>
      </c>
      <c r="D32" s="166">
        <v>1871</v>
      </c>
      <c r="E32" s="166">
        <v>6947</v>
      </c>
      <c r="F32" s="166">
        <v>7486</v>
      </c>
      <c r="G32" s="166">
        <v>6246</v>
      </c>
      <c r="H32" s="166">
        <v>4843</v>
      </c>
      <c r="I32" s="167">
        <f t="shared" si="3"/>
        <v>-0.22462375920589173</v>
      </c>
      <c r="J32" s="167">
        <f>H32/H25</f>
        <v>2.9305159717053629E-2</v>
      </c>
    </row>
    <row r="33" spans="2:10" x14ac:dyDescent="0.25">
      <c r="B33" s="165" t="s">
        <v>125</v>
      </c>
      <c r="C33" s="166">
        <v>0</v>
      </c>
      <c r="D33" s="166">
        <v>228</v>
      </c>
      <c r="E33" s="166">
        <v>8867</v>
      </c>
      <c r="F33" s="166">
        <v>7779</v>
      </c>
      <c r="G33" s="166">
        <v>7219</v>
      </c>
      <c r="H33" s="166">
        <v>6741</v>
      </c>
      <c r="I33" s="167">
        <f t="shared" si="3"/>
        <v>-6.621415708546885E-2</v>
      </c>
      <c r="J33" s="167">
        <f>H33/H25</f>
        <v>4.0790023054441155E-2</v>
      </c>
    </row>
    <row r="34" spans="2:10" x14ac:dyDescent="0.25">
      <c r="B34" s="165" t="s">
        <v>121</v>
      </c>
      <c r="C34" s="166">
        <v>0</v>
      </c>
      <c r="D34" s="166">
        <v>798</v>
      </c>
      <c r="E34" s="166">
        <v>8738</v>
      </c>
      <c r="F34" s="166">
        <v>6859</v>
      </c>
      <c r="G34" s="166">
        <v>7570</v>
      </c>
      <c r="H34" s="166">
        <v>7164</v>
      </c>
      <c r="I34" s="167">
        <f t="shared" si="3"/>
        <v>-5.3632760898282728E-2</v>
      </c>
      <c r="J34" s="167">
        <f>H34/H25</f>
        <v>4.3349610615934793E-2</v>
      </c>
    </row>
    <row r="35" spans="2:10" x14ac:dyDescent="0.25">
      <c r="B35" s="165" t="s">
        <v>130</v>
      </c>
      <c r="C35" s="166">
        <v>0</v>
      </c>
      <c r="D35" s="166">
        <v>27</v>
      </c>
      <c r="E35" s="166">
        <v>2608</v>
      </c>
      <c r="F35" s="166">
        <v>2116</v>
      </c>
      <c r="G35" s="166">
        <v>1591</v>
      </c>
      <c r="H35" s="166">
        <v>2194</v>
      </c>
      <c r="I35" s="167">
        <f t="shared" si="3"/>
        <v>0.3790069138906349</v>
      </c>
      <c r="J35" s="167">
        <f>H35/H25</f>
        <v>1.3275969526990639E-2</v>
      </c>
    </row>
    <row r="36" spans="2:10" x14ac:dyDescent="0.25">
      <c r="B36" s="165" t="s">
        <v>133</v>
      </c>
      <c r="C36" s="166">
        <v>0</v>
      </c>
      <c r="D36" s="166">
        <v>80</v>
      </c>
      <c r="E36" s="166">
        <v>1648</v>
      </c>
      <c r="F36" s="166">
        <v>1900</v>
      </c>
      <c r="G36" s="166">
        <v>1351</v>
      </c>
      <c r="H36" s="166">
        <v>1682</v>
      </c>
      <c r="I36" s="167">
        <f t="shared" si="3"/>
        <v>0.2450037009622501</v>
      </c>
      <c r="J36" s="167">
        <f>H36/H25</f>
        <v>1.0177839901731201E-2</v>
      </c>
    </row>
    <row r="37" spans="2:10" x14ac:dyDescent="0.25">
      <c r="B37" s="170" t="s">
        <v>147</v>
      </c>
      <c r="C37" s="171">
        <f t="shared" ref="C37:H37" si="4">C29-SUM(C30:C36)</f>
        <v>0</v>
      </c>
      <c r="D37" s="171">
        <f t="shared" si="4"/>
        <v>9668</v>
      </c>
      <c r="E37" s="171">
        <f t="shared" si="4"/>
        <v>32462</v>
      </c>
      <c r="F37" s="171">
        <f t="shared" si="4"/>
        <v>34467</v>
      </c>
      <c r="G37" s="171">
        <f t="shared" si="4"/>
        <v>32463</v>
      </c>
      <c r="H37" s="171">
        <f t="shared" si="4"/>
        <v>34711</v>
      </c>
      <c r="I37" s="172">
        <f t="shared" si="3"/>
        <v>6.9248067030157401E-2</v>
      </c>
      <c r="J37" s="172">
        <f>H37/H25</f>
        <v>0.21003745590308665</v>
      </c>
    </row>
    <row r="38" spans="2:10" x14ac:dyDescent="0.25">
      <c r="B38" s="157" t="s">
        <v>47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70</v>
      </c>
      <c r="C39" s="178">
        <v>0</v>
      </c>
      <c r="D39" s="178">
        <v>13736</v>
      </c>
      <c r="E39" s="178">
        <v>110839</v>
      </c>
      <c r="F39" s="178">
        <v>112901</v>
      </c>
      <c r="G39" s="178">
        <v>113542</v>
      </c>
      <c r="H39" s="178">
        <v>115519</v>
      </c>
      <c r="I39" s="179">
        <f t="shared" ref="I39:I51" si="5">IFERROR(H39/G39-1,"-")</f>
        <v>1.7412058973771849E-2</v>
      </c>
      <c r="J39" s="179">
        <f>H39/H39</f>
        <v>1</v>
      </c>
    </row>
    <row r="40" spans="2:10" x14ac:dyDescent="0.25">
      <c r="B40" s="161" t="s">
        <v>99</v>
      </c>
      <c r="C40" s="162">
        <v>0</v>
      </c>
      <c r="D40" s="162">
        <v>5396</v>
      </c>
      <c r="E40" s="162">
        <v>13370</v>
      </c>
      <c r="F40" s="162">
        <v>12713</v>
      </c>
      <c r="G40" s="162">
        <v>8246</v>
      </c>
      <c r="H40" s="162">
        <v>12728</v>
      </c>
      <c r="I40" s="163">
        <f t="shared" si="5"/>
        <v>0.54353626000485078</v>
      </c>
      <c r="J40" s="163">
        <f>H40/H39</f>
        <v>0.11018100918463629</v>
      </c>
    </row>
    <row r="41" spans="2:10" x14ac:dyDescent="0.25">
      <c r="B41" s="165" t="s">
        <v>105</v>
      </c>
      <c r="C41" s="166">
        <v>0</v>
      </c>
      <c r="D41" s="166">
        <v>4608</v>
      </c>
      <c r="E41" s="166">
        <v>5124</v>
      </c>
      <c r="F41" s="166">
        <v>5699</v>
      </c>
      <c r="G41" s="166">
        <v>3939</v>
      </c>
      <c r="H41" s="166">
        <v>6175</v>
      </c>
      <c r="I41" s="167">
        <f t="shared" si="5"/>
        <v>0.56765676567656764</v>
      </c>
      <c r="J41" s="167">
        <f>H41/H39</f>
        <v>5.3454410097040314E-2</v>
      </c>
    </row>
    <row r="42" spans="2:10" x14ac:dyDescent="0.25">
      <c r="B42" s="165" t="s">
        <v>102</v>
      </c>
      <c r="C42" s="166">
        <v>0</v>
      </c>
      <c r="D42" s="166">
        <v>788</v>
      </c>
      <c r="E42" s="166">
        <v>8246</v>
      </c>
      <c r="F42" s="166">
        <v>7014</v>
      </c>
      <c r="G42" s="166">
        <v>4307</v>
      </c>
      <c r="H42" s="166">
        <v>6553</v>
      </c>
      <c r="I42" s="167">
        <f t="shared" si="5"/>
        <v>0.52147666589273278</v>
      </c>
      <c r="J42" s="167">
        <f>H42/H39</f>
        <v>5.6726599087595982E-2</v>
      </c>
    </row>
    <row r="43" spans="2:10" x14ac:dyDescent="0.25">
      <c r="B43" s="161" t="s">
        <v>109</v>
      </c>
      <c r="C43" s="162">
        <v>0</v>
      </c>
      <c r="D43" s="162">
        <v>8340</v>
      </c>
      <c r="E43" s="162">
        <v>97469</v>
      </c>
      <c r="F43" s="162">
        <v>100188</v>
      </c>
      <c r="G43" s="162">
        <v>105296</v>
      </c>
      <c r="H43" s="162">
        <v>102791</v>
      </c>
      <c r="I43" s="163">
        <f t="shared" si="5"/>
        <v>-2.3790077495821293E-2</v>
      </c>
      <c r="J43" s="163">
        <f>H43/H39</f>
        <v>0.88981899081536375</v>
      </c>
    </row>
    <row r="44" spans="2:10" x14ac:dyDescent="0.25">
      <c r="B44" s="165" t="s">
        <v>112</v>
      </c>
      <c r="C44" s="166">
        <v>0</v>
      </c>
      <c r="D44" s="166">
        <v>159</v>
      </c>
      <c r="E44" s="166">
        <v>48714</v>
      </c>
      <c r="F44" s="166">
        <v>48998</v>
      </c>
      <c r="G44" s="166">
        <v>57738</v>
      </c>
      <c r="H44" s="166">
        <v>52845</v>
      </c>
      <c r="I44" s="167">
        <f t="shared" si="5"/>
        <v>-8.4744882053413684E-2</v>
      </c>
      <c r="J44" s="167">
        <f>H44/H39</f>
        <v>0.45745721483046081</v>
      </c>
    </row>
    <row r="45" spans="2:10" x14ac:dyDescent="0.25">
      <c r="B45" s="165" t="s">
        <v>115</v>
      </c>
      <c r="C45" s="166">
        <v>0</v>
      </c>
      <c r="D45" s="166">
        <v>547</v>
      </c>
      <c r="E45" s="166">
        <v>3884</v>
      </c>
      <c r="F45" s="166">
        <v>3848</v>
      </c>
      <c r="G45" s="166">
        <v>3449</v>
      </c>
      <c r="H45" s="166">
        <v>4586</v>
      </c>
      <c r="I45" s="167">
        <f t="shared" si="5"/>
        <v>0.32966077123803994</v>
      </c>
      <c r="J45" s="167">
        <f>H45/H39</f>
        <v>3.9699097118222976E-2</v>
      </c>
    </row>
    <row r="46" spans="2:10" x14ac:dyDescent="0.25">
      <c r="B46" s="165" t="s">
        <v>118</v>
      </c>
      <c r="C46" s="166">
        <v>0</v>
      </c>
      <c r="D46" s="166">
        <v>810</v>
      </c>
      <c r="E46" s="166">
        <v>2669</v>
      </c>
      <c r="F46" s="166">
        <v>3420</v>
      </c>
      <c r="G46" s="166">
        <v>3021</v>
      </c>
      <c r="H46" s="166">
        <v>2612</v>
      </c>
      <c r="I46" s="167">
        <f t="shared" si="5"/>
        <v>-0.13538563389606095</v>
      </c>
      <c r="J46" s="167">
        <f>H46/H39</f>
        <v>2.2610999056432275E-2</v>
      </c>
    </row>
    <row r="47" spans="2:10" x14ac:dyDescent="0.25">
      <c r="B47" s="165" t="s">
        <v>125</v>
      </c>
      <c r="C47" s="166">
        <v>0</v>
      </c>
      <c r="D47" s="166">
        <v>98</v>
      </c>
      <c r="E47" s="166">
        <v>6026</v>
      </c>
      <c r="F47" s="166">
        <v>5451</v>
      </c>
      <c r="G47" s="166">
        <v>5828</v>
      </c>
      <c r="H47" s="166">
        <v>4484</v>
      </c>
      <c r="I47" s="167">
        <f t="shared" si="5"/>
        <v>-0.23061084420041178</v>
      </c>
      <c r="J47" s="167">
        <f>H47/H39</f>
        <v>3.8816125485850811E-2</v>
      </c>
    </row>
    <row r="48" spans="2:10" x14ac:dyDescent="0.25">
      <c r="B48" s="165" t="s">
        <v>121</v>
      </c>
      <c r="C48" s="166">
        <v>0</v>
      </c>
      <c r="D48" s="166">
        <v>181</v>
      </c>
      <c r="E48" s="166">
        <v>3784</v>
      </c>
      <c r="F48" s="166">
        <v>3844</v>
      </c>
      <c r="G48" s="166">
        <v>4173</v>
      </c>
      <c r="H48" s="166">
        <v>2803</v>
      </c>
      <c r="I48" s="167">
        <f t="shared" si="5"/>
        <v>-0.32830098250659001</v>
      </c>
      <c r="J48" s="167">
        <f>H48/H39</f>
        <v>2.4264406720972308E-2</v>
      </c>
    </row>
    <row r="49" spans="2:10" x14ac:dyDescent="0.25">
      <c r="B49" s="165" t="s">
        <v>130</v>
      </c>
      <c r="C49" s="166">
        <v>0</v>
      </c>
      <c r="D49" s="166">
        <v>7</v>
      </c>
      <c r="E49" s="166">
        <v>1581</v>
      </c>
      <c r="F49" s="166">
        <v>2016</v>
      </c>
      <c r="G49" s="166">
        <v>1220</v>
      </c>
      <c r="H49" s="166">
        <v>2096</v>
      </c>
      <c r="I49" s="167">
        <f t="shared" si="5"/>
        <v>0.71803278688524586</v>
      </c>
      <c r="J49" s="167">
        <f>H49/H39</f>
        <v>1.8144201386784856E-2</v>
      </c>
    </row>
    <row r="50" spans="2:10" x14ac:dyDescent="0.25">
      <c r="B50" s="165" t="s">
        <v>133</v>
      </c>
      <c r="C50" s="166">
        <v>0</v>
      </c>
      <c r="D50" s="166">
        <v>92</v>
      </c>
      <c r="E50" s="166">
        <v>1598</v>
      </c>
      <c r="F50" s="166">
        <v>2079</v>
      </c>
      <c r="G50" s="166">
        <v>1201</v>
      </c>
      <c r="H50" s="166">
        <v>1353</v>
      </c>
      <c r="I50" s="167">
        <f t="shared" si="5"/>
        <v>0.12656119900083262</v>
      </c>
      <c r="J50" s="167">
        <f>H50/H39</f>
        <v>1.1712359005877821E-2</v>
      </c>
    </row>
    <row r="51" spans="2:10" x14ac:dyDescent="0.25">
      <c r="B51" s="170" t="s">
        <v>147</v>
      </c>
      <c r="C51" s="171">
        <f t="shared" ref="C51:H51" si="6">C43-SUM(C44:C50)</f>
        <v>0</v>
      </c>
      <c r="D51" s="171">
        <f t="shared" si="6"/>
        <v>6446</v>
      </c>
      <c r="E51" s="171">
        <f t="shared" si="6"/>
        <v>29213</v>
      </c>
      <c r="F51" s="171">
        <f t="shared" si="6"/>
        <v>30532</v>
      </c>
      <c r="G51" s="171">
        <f t="shared" si="6"/>
        <v>28666</v>
      </c>
      <c r="H51" s="171">
        <f t="shared" si="6"/>
        <v>32012</v>
      </c>
      <c r="I51" s="172">
        <f t="shared" si="5"/>
        <v>0.11672364473592411</v>
      </c>
      <c r="J51" s="172">
        <f>H51/H39</f>
        <v>0.27711458721076188</v>
      </c>
    </row>
    <row r="52" spans="2:10" x14ac:dyDescent="0.25">
      <c r="B52" s="157" t="s">
        <v>48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70</v>
      </c>
      <c r="C53" s="178">
        <v>0</v>
      </c>
      <c r="D53" s="178">
        <v>596</v>
      </c>
      <c r="E53" s="178">
        <v>2979</v>
      </c>
      <c r="F53" s="178">
        <v>4452</v>
      </c>
      <c r="G53" s="178">
        <v>3875</v>
      </c>
      <c r="H53" s="178">
        <v>3213</v>
      </c>
      <c r="I53" s="179">
        <f t="shared" ref="I53:I65" si="7">IFERROR(H53/G53-1,"-")</f>
        <v>-0.17083870967741932</v>
      </c>
      <c r="J53" s="179">
        <f>H53/H53</f>
        <v>1</v>
      </c>
    </row>
    <row r="54" spans="2:10" x14ac:dyDescent="0.25">
      <c r="B54" s="161" t="s">
        <v>99</v>
      </c>
      <c r="C54" s="162">
        <v>0</v>
      </c>
      <c r="D54" s="162">
        <v>149</v>
      </c>
      <c r="E54" s="162">
        <v>241</v>
      </c>
      <c r="F54" s="162">
        <v>1949</v>
      </c>
      <c r="G54" s="162">
        <v>1208</v>
      </c>
      <c r="H54" s="162">
        <v>698</v>
      </c>
      <c r="I54" s="163">
        <f t="shared" si="7"/>
        <v>-0.42218543046357615</v>
      </c>
      <c r="J54" s="163">
        <f>H54/H53</f>
        <v>0.21724245253657018</v>
      </c>
    </row>
    <row r="55" spans="2:10" x14ac:dyDescent="0.25">
      <c r="B55" s="165" t="s">
        <v>105</v>
      </c>
      <c r="C55" s="166">
        <v>0</v>
      </c>
      <c r="D55" s="166">
        <v>65</v>
      </c>
      <c r="E55" s="166">
        <v>30</v>
      </c>
      <c r="F55" s="166">
        <v>1472</v>
      </c>
      <c r="G55" s="166">
        <v>970</v>
      </c>
      <c r="H55" s="166">
        <v>545</v>
      </c>
      <c r="I55" s="167">
        <f t="shared" si="7"/>
        <v>-0.43814432989690721</v>
      </c>
      <c r="J55" s="167">
        <f>H55/H53</f>
        <v>0.16962340491752256</v>
      </c>
    </row>
    <row r="56" spans="2:10" x14ac:dyDescent="0.25">
      <c r="B56" s="165" t="s">
        <v>102</v>
      </c>
      <c r="C56" s="166">
        <v>0</v>
      </c>
      <c r="D56" s="166">
        <v>84</v>
      </c>
      <c r="E56" s="166">
        <v>211</v>
      </c>
      <c r="F56" s="166">
        <v>477</v>
      </c>
      <c r="G56" s="166">
        <v>238</v>
      </c>
      <c r="H56" s="166">
        <v>153</v>
      </c>
      <c r="I56" s="167">
        <f t="shared" si="7"/>
        <v>-0.3571428571428571</v>
      </c>
      <c r="J56" s="167">
        <f>H56/H53</f>
        <v>4.7619047619047616E-2</v>
      </c>
    </row>
    <row r="57" spans="2:10" x14ac:dyDescent="0.25">
      <c r="B57" s="161" t="s">
        <v>109</v>
      </c>
      <c r="C57" s="162">
        <v>0</v>
      </c>
      <c r="D57" s="162">
        <v>447</v>
      </c>
      <c r="E57" s="162">
        <v>2738</v>
      </c>
      <c r="F57" s="162">
        <v>2503</v>
      </c>
      <c r="G57" s="162">
        <v>2667</v>
      </c>
      <c r="H57" s="162">
        <v>2515</v>
      </c>
      <c r="I57" s="163">
        <f t="shared" si="7"/>
        <v>-5.6992875890513717E-2</v>
      </c>
      <c r="J57" s="163">
        <f>H57/H53</f>
        <v>0.78275754746342985</v>
      </c>
    </row>
    <row r="58" spans="2:10" x14ac:dyDescent="0.25">
      <c r="B58" s="165" t="s">
        <v>112</v>
      </c>
      <c r="C58" s="166">
        <v>0</v>
      </c>
      <c r="D58" s="166">
        <v>3</v>
      </c>
      <c r="E58" s="166">
        <v>834</v>
      </c>
      <c r="F58" s="166">
        <v>631</v>
      </c>
      <c r="G58" s="166">
        <v>770</v>
      </c>
      <c r="H58" s="166">
        <v>887</v>
      </c>
      <c r="I58" s="167">
        <f t="shared" si="7"/>
        <v>0.15194805194805205</v>
      </c>
      <c r="J58" s="167">
        <f>H58/H53</f>
        <v>0.27606598194833487</v>
      </c>
    </row>
    <row r="59" spans="2:10" x14ac:dyDescent="0.25">
      <c r="B59" s="165" t="s">
        <v>115</v>
      </c>
      <c r="C59" s="166">
        <v>0</v>
      </c>
      <c r="D59" s="166">
        <v>171</v>
      </c>
      <c r="E59" s="166">
        <v>809</v>
      </c>
      <c r="F59" s="166">
        <v>460</v>
      </c>
      <c r="G59" s="166">
        <v>529</v>
      </c>
      <c r="H59" s="166">
        <v>554</v>
      </c>
      <c r="I59" s="167">
        <f t="shared" si="7"/>
        <v>4.7258979206049156E-2</v>
      </c>
      <c r="J59" s="167">
        <f>H59/H53</f>
        <v>0.17242452536570183</v>
      </c>
    </row>
    <row r="60" spans="2:10" x14ac:dyDescent="0.25">
      <c r="B60" s="165" t="s">
        <v>118</v>
      </c>
      <c r="C60" s="166">
        <v>0</v>
      </c>
      <c r="D60" s="166">
        <v>42</v>
      </c>
      <c r="E60" s="166">
        <v>309</v>
      </c>
      <c r="F60" s="166">
        <v>315</v>
      </c>
      <c r="G60" s="166">
        <v>215</v>
      </c>
      <c r="H60" s="166">
        <v>161</v>
      </c>
      <c r="I60" s="167">
        <f t="shared" si="7"/>
        <v>-0.25116279069767444</v>
      </c>
      <c r="J60" s="167">
        <f>H60/H53</f>
        <v>5.0108932461873638E-2</v>
      </c>
    </row>
    <row r="61" spans="2:10" x14ac:dyDescent="0.25">
      <c r="B61" s="165" t="s">
        <v>125</v>
      </c>
      <c r="C61" s="166">
        <v>0</v>
      </c>
      <c r="D61" s="166">
        <v>9</v>
      </c>
      <c r="E61" s="166">
        <v>50</v>
      </c>
      <c r="F61" s="166">
        <v>61</v>
      </c>
      <c r="G61" s="166">
        <v>104</v>
      </c>
      <c r="H61" s="166">
        <v>59</v>
      </c>
      <c r="I61" s="167">
        <f t="shared" si="7"/>
        <v>-0.43269230769230771</v>
      </c>
      <c r="J61" s="167">
        <f>H61/H53</f>
        <v>1.8362900715841891E-2</v>
      </c>
    </row>
    <row r="62" spans="2:10" x14ac:dyDescent="0.25">
      <c r="B62" s="165" t="s">
        <v>121</v>
      </c>
      <c r="C62" s="166">
        <v>0</v>
      </c>
      <c r="D62" s="166">
        <v>9</v>
      </c>
      <c r="E62" s="166">
        <v>71</v>
      </c>
      <c r="F62" s="166">
        <v>67</v>
      </c>
      <c r="G62" s="166">
        <v>45</v>
      </c>
      <c r="H62" s="166">
        <v>69</v>
      </c>
      <c r="I62" s="167">
        <f t="shared" si="7"/>
        <v>0.53333333333333344</v>
      </c>
      <c r="J62" s="167">
        <f>H62/H53</f>
        <v>2.1475256769374416E-2</v>
      </c>
    </row>
    <row r="63" spans="2:10" x14ac:dyDescent="0.25">
      <c r="B63" s="165" t="s">
        <v>130</v>
      </c>
      <c r="C63" s="166">
        <v>0</v>
      </c>
      <c r="D63" s="166">
        <v>6</v>
      </c>
      <c r="E63" s="166">
        <v>3</v>
      </c>
      <c r="F63" s="166">
        <v>14</v>
      </c>
      <c r="G63" s="166">
        <v>2</v>
      </c>
      <c r="H63" s="166">
        <v>16</v>
      </c>
      <c r="I63" s="167">
        <f t="shared" si="7"/>
        <v>7</v>
      </c>
      <c r="J63" s="167">
        <f>H63/H53</f>
        <v>4.9797696856520388E-3</v>
      </c>
    </row>
    <row r="64" spans="2:10" x14ac:dyDescent="0.25">
      <c r="B64" s="165" t="s">
        <v>133</v>
      </c>
      <c r="C64" s="166">
        <v>0</v>
      </c>
      <c r="D64" s="166">
        <v>3</v>
      </c>
      <c r="E64" s="166">
        <v>7</v>
      </c>
      <c r="F64" s="166">
        <v>13</v>
      </c>
      <c r="G64" s="166">
        <v>8</v>
      </c>
      <c r="H64" s="166">
        <v>7</v>
      </c>
      <c r="I64" s="167">
        <f t="shared" si="7"/>
        <v>-0.125</v>
      </c>
      <c r="J64" s="167">
        <f>H64/H53</f>
        <v>2.1786492374727671E-3</v>
      </c>
    </row>
    <row r="65" spans="2:10" x14ac:dyDescent="0.25">
      <c r="B65" s="170" t="s">
        <v>147</v>
      </c>
      <c r="C65" s="171">
        <f t="shared" ref="C65:H65" si="8">C57-SUM(C58:C64)</f>
        <v>0</v>
      </c>
      <c r="D65" s="171">
        <f t="shared" si="8"/>
        <v>204</v>
      </c>
      <c r="E65" s="171">
        <f t="shared" si="8"/>
        <v>655</v>
      </c>
      <c r="F65" s="171">
        <f t="shared" si="8"/>
        <v>942</v>
      </c>
      <c r="G65" s="171">
        <f t="shared" si="8"/>
        <v>994</v>
      </c>
      <c r="H65" s="171">
        <f t="shared" si="8"/>
        <v>762</v>
      </c>
      <c r="I65" s="172">
        <f t="shared" si="7"/>
        <v>-0.2334004024144869</v>
      </c>
      <c r="J65" s="172">
        <f>H65/H53</f>
        <v>0.23716153127917833</v>
      </c>
    </row>
    <row r="66" spans="2:10" x14ac:dyDescent="0.25">
      <c r="B66" s="157" t="s">
        <v>49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70</v>
      </c>
      <c r="C67" s="178">
        <v>0</v>
      </c>
      <c r="D67" s="178">
        <v>3629</v>
      </c>
      <c r="E67" s="178">
        <v>13123</v>
      </c>
      <c r="F67" s="178">
        <v>11699</v>
      </c>
      <c r="G67" s="178">
        <v>17811</v>
      </c>
      <c r="H67" s="178">
        <v>15445</v>
      </c>
      <c r="I67" s="179">
        <f t="shared" ref="I67:I79" si="9">IFERROR(H67/G67-1,"-")</f>
        <v>-0.13283925663915552</v>
      </c>
      <c r="J67" s="179">
        <f>H67/H67</f>
        <v>1</v>
      </c>
    </row>
    <row r="68" spans="2:10" x14ac:dyDescent="0.25">
      <c r="B68" s="161" t="s">
        <v>99</v>
      </c>
      <c r="C68" s="162">
        <v>0</v>
      </c>
      <c r="D68" s="162">
        <v>1304</v>
      </c>
      <c r="E68" s="162">
        <v>2937</v>
      </c>
      <c r="F68" s="162">
        <v>234</v>
      </c>
      <c r="G68" s="162">
        <v>3515</v>
      </c>
      <c r="H68" s="162">
        <v>1985</v>
      </c>
      <c r="I68" s="163">
        <f t="shared" si="9"/>
        <v>-0.43527738264580373</v>
      </c>
      <c r="J68" s="163">
        <f>H68/H67</f>
        <v>0.12852055681450308</v>
      </c>
    </row>
    <row r="69" spans="2:10" x14ac:dyDescent="0.25">
      <c r="B69" s="165" t="s">
        <v>105</v>
      </c>
      <c r="C69" s="166">
        <v>0</v>
      </c>
      <c r="D69" s="166">
        <v>1287</v>
      </c>
      <c r="E69" s="166">
        <v>2225</v>
      </c>
      <c r="F69" s="166">
        <v>65</v>
      </c>
      <c r="G69" s="166">
        <v>188</v>
      </c>
      <c r="H69" s="166">
        <v>400</v>
      </c>
      <c r="I69" s="167">
        <f t="shared" si="9"/>
        <v>1.1276595744680851</v>
      </c>
      <c r="J69" s="167">
        <f>H69/H67</f>
        <v>2.5898348980252509E-2</v>
      </c>
    </row>
    <row r="70" spans="2:10" x14ac:dyDescent="0.25">
      <c r="B70" s="165" t="s">
        <v>102</v>
      </c>
      <c r="C70" s="166">
        <v>0</v>
      </c>
      <c r="D70" s="166">
        <v>17</v>
      </c>
      <c r="E70" s="166">
        <v>712</v>
      </c>
      <c r="F70" s="166">
        <v>169</v>
      </c>
      <c r="G70" s="166">
        <v>3327</v>
      </c>
      <c r="H70" s="166">
        <v>1585</v>
      </c>
      <c r="I70" s="167">
        <f t="shared" si="9"/>
        <v>-0.52359483017733699</v>
      </c>
      <c r="J70" s="167">
        <f>H70/H67</f>
        <v>0.10262220783425056</v>
      </c>
    </row>
    <row r="71" spans="2:10" x14ac:dyDescent="0.25">
      <c r="B71" s="161" t="s">
        <v>109</v>
      </c>
      <c r="C71" s="162">
        <v>0</v>
      </c>
      <c r="D71" s="162">
        <v>2325</v>
      </c>
      <c r="E71" s="162">
        <v>10186</v>
      </c>
      <c r="F71" s="162">
        <v>11465</v>
      </c>
      <c r="G71" s="162">
        <v>14296</v>
      </c>
      <c r="H71" s="162">
        <v>13460</v>
      </c>
      <c r="I71" s="163">
        <f t="shared" si="9"/>
        <v>-5.8477895914941236E-2</v>
      </c>
      <c r="J71" s="163">
        <f>H71/H67</f>
        <v>0.87147944318549697</v>
      </c>
    </row>
    <row r="72" spans="2:10" x14ac:dyDescent="0.25">
      <c r="B72" s="165" t="s">
        <v>112</v>
      </c>
      <c r="C72" s="166">
        <v>0</v>
      </c>
      <c r="D72" s="166">
        <v>472</v>
      </c>
      <c r="E72" s="166">
        <v>5565</v>
      </c>
      <c r="F72" s="166">
        <v>4974</v>
      </c>
      <c r="G72" s="166">
        <v>6138</v>
      </c>
      <c r="H72" s="166">
        <v>6900</v>
      </c>
      <c r="I72" s="167">
        <f t="shared" si="9"/>
        <v>0.1241446725317692</v>
      </c>
      <c r="J72" s="167">
        <f>H72/H67</f>
        <v>0.44674651990935577</v>
      </c>
    </row>
    <row r="73" spans="2:10" x14ac:dyDescent="0.25">
      <c r="B73" s="165" t="s">
        <v>115</v>
      </c>
      <c r="C73" s="166">
        <v>0</v>
      </c>
      <c r="D73" s="166">
        <v>180</v>
      </c>
      <c r="E73" s="166">
        <v>1225</v>
      </c>
      <c r="F73" s="166">
        <v>928</v>
      </c>
      <c r="G73" s="166">
        <v>394</v>
      </c>
      <c r="H73" s="166">
        <v>1100</v>
      </c>
      <c r="I73" s="167">
        <f t="shared" si="9"/>
        <v>1.7918781725888326</v>
      </c>
      <c r="J73" s="167">
        <f>H73/H67</f>
        <v>7.1220459695694405E-2</v>
      </c>
    </row>
    <row r="74" spans="2:10" x14ac:dyDescent="0.25">
      <c r="B74" s="165" t="s">
        <v>118</v>
      </c>
      <c r="C74" s="166">
        <v>0</v>
      </c>
      <c r="D74" s="166">
        <v>213</v>
      </c>
      <c r="E74" s="166">
        <v>1024</v>
      </c>
      <c r="F74" s="166">
        <v>1035</v>
      </c>
      <c r="G74" s="166">
        <v>3026</v>
      </c>
      <c r="H74" s="166">
        <v>925</v>
      </c>
      <c r="I74" s="167">
        <f t="shared" si="9"/>
        <v>-0.69431592861863844</v>
      </c>
      <c r="J74" s="167">
        <f>H74/H67</f>
        <v>5.988993201683393E-2</v>
      </c>
    </row>
    <row r="75" spans="2:10" x14ac:dyDescent="0.25">
      <c r="B75" s="165" t="s">
        <v>125</v>
      </c>
      <c r="C75" s="166">
        <v>0</v>
      </c>
      <c r="D75" s="166">
        <v>18</v>
      </c>
      <c r="E75" s="166">
        <v>77</v>
      </c>
      <c r="F75" s="166">
        <v>427</v>
      </c>
      <c r="G75" s="166">
        <v>459</v>
      </c>
      <c r="H75" s="166">
        <v>432</v>
      </c>
      <c r="I75" s="167">
        <f t="shared" si="9"/>
        <v>-5.8823529411764719E-2</v>
      </c>
      <c r="J75" s="167">
        <f>H75/H67</f>
        <v>2.7970216898672708E-2</v>
      </c>
    </row>
    <row r="76" spans="2:10" x14ac:dyDescent="0.25">
      <c r="B76" s="165" t="s">
        <v>121</v>
      </c>
      <c r="C76" s="166">
        <v>0</v>
      </c>
      <c r="D76" s="166">
        <v>41</v>
      </c>
      <c r="E76" s="166">
        <v>426</v>
      </c>
      <c r="F76" s="166">
        <v>268</v>
      </c>
      <c r="G76" s="166">
        <v>177</v>
      </c>
      <c r="H76" s="166">
        <v>298</v>
      </c>
      <c r="I76" s="167">
        <f t="shared" si="9"/>
        <v>0.68361581920903958</v>
      </c>
      <c r="J76" s="167">
        <f>H76/H67</f>
        <v>1.9294269990288118E-2</v>
      </c>
    </row>
    <row r="77" spans="2:10" x14ac:dyDescent="0.25">
      <c r="B77" s="165" t="s">
        <v>130</v>
      </c>
      <c r="C77" s="166">
        <v>0</v>
      </c>
      <c r="D77" s="166">
        <v>1</v>
      </c>
      <c r="E77" s="166">
        <v>98</v>
      </c>
      <c r="F77" s="166">
        <v>191</v>
      </c>
      <c r="G77" s="166">
        <v>94</v>
      </c>
      <c r="H77" s="166">
        <v>203</v>
      </c>
      <c r="I77" s="167">
        <f t="shared" si="9"/>
        <v>1.1595744680851063</v>
      </c>
      <c r="J77" s="167">
        <f>H77/H67</f>
        <v>1.3143412107478148E-2</v>
      </c>
    </row>
    <row r="78" spans="2:10" x14ac:dyDescent="0.25">
      <c r="B78" s="165" t="s">
        <v>133</v>
      </c>
      <c r="C78" s="166">
        <v>0</v>
      </c>
      <c r="D78" s="166">
        <v>0</v>
      </c>
      <c r="E78" s="166">
        <v>1</v>
      </c>
      <c r="F78" s="166">
        <v>186</v>
      </c>
      <c r="G78" s="166">
        <v>276</v>
      </c>
      <c r="H78" s="166">
        <v>192</v>
      </c>
      <c r="I78" s="167">
        <f t="shared" si="9"/>
        <v>-0.30434782608695654</v>
      </c>
      <c r="J78" s="167">
        <f>H78/H67</f>
        <v>1.2431207510521205E-2</v>
      </c>
    </row>
    <row r="79" spans="2:10" x14ac:dyDescent="0.25">
      <c r="B79" s="170" t="s">
        <v>147</v>
      </c>
      <c r="C79" s="171">
        <f t="shared" ref="C79:H79" si="10">C71-SUM(C72:C78)</f>
        <v>0</v>
      </c>
      <c r="D79" s="171">
        <f t="shared" si="10"/>
        <v>1400</v>
      </c>
      <c r="E79" s="171">
        <f t="shared" si="10"/>
        <v>1770</v>
      </c>
      <c r="F79" s="171">
        <f t="shared" si="10"/>
        <v>3456</v>
      </c>
      <c r="G79" s="171">
        <f t="shared" si="10"/>
        <v>3732</v>
      </c>
      <c r="H79" s="171">
        <f t="shared" si="10"/>
        <v>3410</v>
      </c>
      <c r="I79" s="172">
        <f t="shared" si="9"/>
        <v>-8.6280814576634501E-2</v>
      </c>
      <c r="J79" s="172">
        <f>H79/H67</f>
        <v>0.22078342505665263</v>
      </c>
    </row>
    <row r="80" spans="2:10" x14ac:dyDescent="0.25">
      <c r="B80" s="157" t="s">
        <v>50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70</v>
      </c>
      <c r="C81" s="178">
        <v>0</v>
      </c>
      <c r="D81" s="178">
        <v>8112</v>
      </c>
      <c r="E81" s="178">
        <v>60780</v>
      </c>
      <c r="F81" s="178">
        <v>65148</v>
      </c>
      <c r="G81" s="178">
        <v>66545</v>
      </c>
      <c r="H81" s="178">
        <v>76454</v>
      </c>
      <c r="I81" s="179">
        <f t="shared" ref="I81:I93" si="11">IFERROR(H81/G81-1,"-")</f>
        <v>0.14890675482756022</v>
      </c>
      <c r="J81" s="179">
        <f>H81/H81</f>
        <v>1</v>
      </c>
    </row>
    <row r="82" spans="2:10" x14ac:dyDescent="0.25">
      <c r="B82" s="161" t="s">
        <v>99</v>
      </c>
      <c r="C82" s="162">
        <v>0</v>
      </c>
      <c r="D82" s="162">
        <v>4130</v>
      </c>
      <c r="E82" s="162">
        <v>29771</v>
      </c>
      <c r="F82" s="162">
        <v>30357</v>
      </c>
      <c r="G82" s="162">
        <v>29692</v>
      </c>
      <c r="H82" s="162">
        <v>35629</v>
      </c>
      <c r="I82" s="163">
        <f t="shared" si="11"/>
        <v>0.19995284925232393</v>
      </c>
      <c r="J82" s="163">
        <f>H82/H81</f>
        <v>0.46601878253590395</v>
      </c>
    </row>
    <row r="83" spans="2:10" x14ac:dyDescent="0.25">
      <c r="B83" s="165" t="s">
        <v>105</v>
      </c>
      <c r="C83" s="166">
        <v>0</v>
      </c>
      <c r="D83" s="166">
        <v>1621</v>
      </c>
      <c r="E83" s="166">
        <v>9991</v>
      </c>
      <c r="F83" s="166">
        <v>9086</v>
      </c>
      <c r="G83" s="166">
        <v>7985</v>
      </c>
      <c r="H83" s="166">
        <v>8064</v>
      </c>
      <c r="I83" s="167">
        <f t="shared" si="11"/>
        <v>9.8935504070132296E-3</v>
      </c>
      <c r="J83" s="167">
        <f>H83/H81</f>
        <v>0.10547518769456143</v>
      </c>
    </row>
    <row r="84" spans="2:10" x14ac:dyDescent="0.25">
      <c r="B84" s="165" t="s">
        <v>102</v>
      </c>
      <c r="C84" s="166">
        <v>0</v>
      </c>
      <c r="D84" s="166">
        <v>2509</v>
      </c>
      <c r="E84" s="166">
        <v>19780</v>
      </c>
      <c r="F84" s="166">
        <v>21271</v>
      </c>
      <c r="G84" s="166">
        <v>21707</v>
      </c>
      <c r="H84" s="166">
        <v>27565</v>
      </c>
      <c r="I84" s="167">
        <f t="shared" si="11"/>
        <v>0.26986686322384479</v>
      </c>
      <c r="J84" s="167">
        <f>H84/H81</f>
        <v>0.36054359484134252</v>
      </c>
    </row>
    <row r="85" spans="2:10" x14ac:dyDescent="0.25">
      <c r="B85" s="161" t="s">
        <v>109</v>
      </c>
      <c r="C85" s="162">
        <v>0</v>
      </c>
      <c r="D85" s="162">
        <v>3982</v>
      </c>
      <c r="E85" s="162">
        <v>31009</v>
      </c>
      <c r="F85" s="162">
        <v>34791</v>
      </c>
      <c r="G85" s="162">
        <v>36853</v>
      </c>
      <c r="H85" s="162">
        <v>40825</v>
      </c>
      <c r="I85" s="163">
        <f t="shared" si="11"/>
        <v>0.10777955661682892</v>
      </c>
      <c r="J85" s="163">
        <f>H85/H81</f>
        <v>0.5339812174640961</v>
      </c>
    </row>
    <row r="86" spans="2:10" x14ac:dyDescent="0.25">
      <c r="B86" s="165" t="s">
        <v>112</v>
      </c>
      <c r="C86" s="166">
        <v>0</v>
      </c>
      <c r="D86" s="166">
        <v>223</v>
      </c>
      <c r="E86" s="166">
        <v>5980</v>
      </c>
      <c r="F86" s="166">
        <v>6310</v>
      </c>
      <c r="G86" s="166">
        <v>6601</v>
      </c>
      <c r="H86" s="166">
        <v>7558</v>
      </c>
      <c r="I86" s="167">
        <f t="shared" si="11"/>
        <v>0.14497803363126804</v>
      </c>
      <c r="J86" s="167">
        <f>H86/H81</f>
        <v>9.8856828942893771E-2</v>
      </c>
    </row>
    <row r="87" spans="2:10" x14ac:dyDescent="0.25">
      <c r="B87" s="165" t="s">
        <v>115</v>
      </c>
      <c r="C87" s="166">
        <v>0</v>
      </c>
      <c r="D87" s="166">
        <v>670</v>
      </c>
      <c r="E87" s="166">
        <v>10086</v>
      </c>
      <c r="F87" s="166">
        <v>10947</v>
      </c>
      <c r="G87" s="166">
        <v>10802</v>
      </c>
      <c r="H87" s="166">
        <v>11682</v>
      </c>
      <c r="I87" s="167">
        <f t="shared" si="11"/>
        <v>8.1466395112016254E-2</v>
      </c>
      <c r="J87" s="167">
        <f>H87/H81</f>
        <v>0.15279776074502316</v>
      </c>
    </row>
    <row r="88" spans="2:10" x14ac:dyDescent="0.25">
      <c r="B88" s="165" t="s">
        <v>118</v>
      </c>
      <c r="C88" s="166">
        <v>0</v>
      </c>
      <c r="D88" s="166">
        <v>595</v>
      </c>
      <c r="E88" s="166">
        <v>3289</v>
      </c>
      <c r="F88" s="166">
        <v>3992</v>
      </c>
      <c r="G88" s="166">
        <v>5053</v>
      </c>
      <c r="H88" s="166">
        <v>5677</v>
      </c>
      <c r="I88" s="167">
        <f t="shared" si="11"/>
        <v>0.1234909954482486</v>
      </c>
      <c r="J88" s="167">
        <f>H88/H81</f>
        <v>7.4253799670390044E-2</v>
      </c>
    </row>
    <row r="89" spans="2:10" x14ac:dyDescent="0.25">
      <c r="B89" s="165" t="s">
        <v>125</v>
      </c>
      <c r="C89" s="166">
        <v>0</v>
      </c>
      <c r="D89" s="166">
        <v>50</v>
      </c>
      <c r="E89" s="166">
        <v>905</v>
      </c>
      <c r="F89" s="166">
        <v>706</v>
      </c>
      <c r="G89" s="166">
        <v>1179</v>
      </c>
      <c r="H89" s="166">
        <v>1026</v>
      </c>
      <c r="I89" s="167">
        <f t="shared" si="11"/>
        <v>-0.12977099236641221</v>
      </c>
      <c r="J89" s="167">
        <f>H89/H81</f>
        <v>1.3419834148638397E-2</v>
      </c>
    </row>
    <row r="90" spans="2:10" x14ac:dyDescent="0.25">
      <c r="B90" s="165" t="s">
        <v>121</v>
      </c>
      <c r="C90" s="166">
        <v>0</v>
      </c>
      <c r="D90" s="166">
        <v>44</v>
      </c>
      <c r="E90" s="166">
        <v>523</v>
      </c>
      <c r="F90" s="166">
        <v>328</v>
      </c>
      <c r="G90" s="166">
        <v>505</v>
      </c>
      <c r="H90" s="166">
        <v>497</v>
      </c>
      <c r="I90" s="167">
        <f t="shared" si="11"/>
        <v>-1.5841584158415856E-2</v>
      </c>
      <c r="J90" s="167">
        <f>H90/H81</f>
        <v>6.5006409082585606E-3</v>
      </c>
    </row>
    <row r="91" spans="2:10" x14ac:dyDescent="0.25">
      <c r="B91" s="165" t="s">
        <v>130</v>
      </c>
      <c r="C91" s="166">
        <v>0</v>
      </c>
      <c r="D91" s="166">
        <v>14</v>
      </c>
      <c r="E91" s="166">
        <v>477</v>
      </c>
      <c r="F91" s="166">
        <v>518</v>
      </c>
      <c r="G91" s="166">
        <v>300</v>
      </c>
      <c r="H91" s="166">
        <v>441</v>
      </c>
      <c r="I91" s="167">
        <f t="shared" si="11"/>
        <v>0.47</v>
      </c>
      <c r="J91" s="167">
        <f>H91/H81</f>
        <v>5.7681743270463284E-3</v>
      </c>
    </row>
    <row r="92" spans="2:10" x14ac:dyDescent="0.25">
      <c r="B92" s="165" t="s">
        <v>133</v>
      </c>
      <c r="C92" s="166">
        <v>0</v>
      </c>
      <c r="D92" s="166">
        <v>19</v>
      </c>
      <c r="E92" s="166">
        <v>625</v>
      </c>
      <c r="F92" s="166">
        <v>823</v>
      </c>
      <c r="G92" s="166">
        <v>657</v>
      </c>
      <c r="H92" s="166">
        <v>354</v>
      </c>
      <c r="I92" s="167">
        <f t="shared" si="11"/>
        <v>-0.46118721461187218</v>
      </c>
      <c r="J92" s="167">
        <f>H92/H81</f>
        <v>4.6302351740916108E-3</v>
      </c>
    </row>
    <row r="93" spans="2:10" x14ac:dyDescent="0.25">
      <c r="B93" s="170" t="s">
        <v>147</v>
      </c>
      <c r="C93" s="171">
        <f t="shared" ref="C93:H93" si="12">C85-SUM(C86:C92)</f>
        <v>0</v>
      </c>
      <c r="D93" s="171">
        <f t="shared" si="12"/>
        <v>2367</v>
      </c>
      <c r="E93" s="171">
        <f t="shared" si="12"/>
        <v>9124</v>
      </c>
      <c r="F93" s="171">
        <f t="shared" si="12"/>
        <v>11167</v>
      </c>
      <c r="G93" s="171">
        <f t="shared" si="12"/>
        <v>11756</v>
      </c>
      <c r="H93" s="171">
        <f t="shared" si="12"/>
        <v>13590</v>
      </c>
      <c r="I93" s="172">
        <f t="shared" si="11"/>
        <v>0.15600544402858119</v>
      </c>
      <c r="J93" s="172">
        <f>H93/H81</f>
        <v>0.1777539435477542</v>
      </c>
    </row>
    <row r="94" spans="2:10" x14ac:dyDescent="0.25">
      <c r="B94" s="157" t="s">
        <v>51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70</v>
      </c>
      <c r="C95" s="178">
        <v>0</v>
      </c>
      <c r="D95" s="178">
        <v>1830</v>
      </c>
      <c r="E95" s="178">
        <v>4075</v>
      </c>
      <c r="F95" s="178">
        <v>5170</v>
      </c>
      <c r="G95" s="178">
        <v>5054</v>
      </c>
      <c r="H95" s="178">
        <v>4308</v>
      </c>
      <c r="I95" s="179">
        <f t="shared" ref="I95:I107" si="13">IFERROR(H95/G95-1,"-")</f>
        <v>-0.147605856747131</v>
      </c>
      <c r="J95" s="179">
        <f>H95/H95</f>
        <v>1</v>
      </c>
    </row>
    <row r="96" spans="2:10" x14ac:dyDescent="0.25">
      <c r="B96" s="161" t="s">
        <v>99</v>
      </c>
      <c r="C96" s="162">
        <v>0</v>
      </c>
      <c r="D96" s="162">
        <v>1023</v>
      </c>
      <c r="E96" s="162">
        <v>2629</v>
      </c>
      <c r="F96" s="162">
        <v>3521</v>
      </c>
      <c r="G96" s="162">
        <v>3276</v>
      </c>
      <c r="H96" s="162">
        <v>2835</v>
      </c>
      <c r="I96" s="163">
        <f t="shared" si="13"/>
        <v>-0.13461538461538458</v>
      </c>
      <c r="J96" s="163">
        <f>H96/H95</f>
        <v>0.6580779944289693</v>
      </c>
    </row>
    <row r="97" spans="2:10" x14ac:dyDescent="0.25">
      <c r="B97" s="165" t="s">
        <v>105</v>
      </c>
      <c r="C97" s="166">
        <v>0</v>
      </c>
      <c r="D97" s="166">
        <v>500</v>
      </c>
      <c r="E97" s="166">
        <v>1381</v>
      </c>
      <c r="F97" s="166">
        <v>1179</v>
      </c>
      <c r="G97" s="166">
        <v>719</v>
      </c>
      <c r="H97" s="166">
        <v>830</v>
      </c>
      <c r="I97" s="167">
        <f t="shared" si="13"/>
        <v>0.15438108484005553</v>
      </c>
      <c r="J97" s="167">
        <f>H97/H95</f>
        <v>0.19266480965645311</v>
      </c>
    </row>
    <row r="98" spans="2:10" x14ac:dyDescent="0.25">
      <c r="B98" s="165" t="s">
        <v>102</v>
      </c>
      <c r="C98" s="166">
        <v>0</v>
      </c>
      <c r="D98" s="166">
        <v>523</v>
      </c>
      <c r="E98" s="166">
        <v>1248</v>
      </c>
      <c r="F98" s="166">
        <v>2342</v>
      </c>
      <c r="G98" s="166">
        <v>2557</v>
      </c>
      <c r="H98" s="166">
        <v>2005</v>
      </c>
      <c r="I98" s="167">
        <f t="shared" si="13"/>
        <v>-0.21587798201016817</v>
      </c>
      <c r="J98" s="167">
        <f>H98/H95</f>
        <v>0.46541318477251625</v>
      </c>
    </row>
    <row r="99" spans="2:10" x14ac:dyDescent="0.25">
      <c r="B99" s="161" t="s">
        <v>109</v>
      </c>
      <c r="C99" s="162">
        <v>0</v>
      </c>
      <c r="D99" s="162">
        <v>807</v>
      </c>
      <c r="E99" s="162">
        <v>1446</v>
      </c>
      <c r="F99" s="162">
        <v>1649</v>
      </c>
      <c r="G99" s="162">
        <v>1778</v>
      </c>
      <c r="H99" s="162">
        <v>1473</v>
      </c>
      <c r="I99" s="163">
        <f t="shared" si="13"/>
        <v>-0.17154105736782899</v>
      </c>
      <c r="J99" s="163">
        <f>H99/H95</f>
        <v>0.34192200557103064</v>
      </c>
    </row>
    <row r="100" spans="2:10" x14ac:dyDescent="0.25">
      <c r="B100" s="165" t="s">
        <v>112</v>
      </c>
      <c r="C100" s="166">
        <v>0</v>
      </c>
      <c r="D100" s="166">
        <v>17</v>
      </c>
      <c r="E100" s="166">
        <v>129</v>
      </c>
      <c r="F100" s="166">
        <v>155</v>
      </c>
      <c r="G100" s="166">
        <v>248</v>
      </c>
      <c r="H100" s="166">
        <v>127</v>
      </c>
      <c r="I100" s="167">
        <f t="shared" si="13"/>
        <v>-0.48790322580645162</v>
      </c>
      <c r="J100" s="167">
        <f>H100/H95</f>
        <v>2.9480037140204272E-2</v>
      </c>
    </row>
    <row r="101" spans="2:10" x14ac:dyDescent="0.25">
      <c r="B101" s="165" t="s">
        <v>115</v>
      </c>
      <c r="C101" s="166">
        <v>0</v>
      </c>
      <c r="D101" s="166">
        <v>83</v>
      </c>
      <c r="E101" s="166">
        <v>352</v>
      </c>
      <c r="F101" s="166">
        <v>358</v>
      </c>
      <c r="G101" s="166">
        <v>348</v>
      </c>
      <c r="H101" s="166">
        <v>295</v>
      </c>
      <c r="I101" s="167">
        <f t="shared" si="13"/>
        <v>-0.1522988505747126</v>
      </c>
      <c r="J101" s="167">
        <f>H101/H95</f>
        <v>6.8477251624883939E-2</v>
      </c>
    </row>
    <row r="102" spans="2:10" x14ac:dyDescent="0.25">
      <c r="B102" s="165" t="s">
        <v>118</v>
      </c>
      <c r="C102" s="166">
        <v>0</v>
      </c>
      <c r="D102" s="166">
        <v>363</v>
      </c>
      <c r="E102" s="166">
        <v>282</v>
      </c>
      <c r="F102" s="166">
        <v>300</v>
      </c>
      <c r="G102" s="166">
        <v>339</v>
      </c>
      <c r="H102" s="166">
        <v>287</v>
      </c>
      <c r="I102" s="167">
        <f t="shared" si="13"/>
        <v>-0.15339233038348088</v>
      </c>
      <c r="J102" s="167">
        <f>H102/H95</f>
        <v>6.662024141132776E-2</v>
      </c>
    </row>
    <row r="103" spans="2:10" x14ac:dyDescent="0.25">
      <c r="B103" s="165" t="s">
        <v>125</v>
      </c>
      <c r="C103" s="166">
        <v>0</v>
      </c>
      <c r="D103" s="166">
        <v>12</v>
      </c>
      <c r="E103" s="166">
        <v>104</v>
      </c>
      <c r="F103" s="166">
        <v>80</v>
      </c>
      <c r="G103" s="166">
        <v>62</v>
      </c>
      <c r="H103" s="166">
        <v>48</v>
      </c>
      <c r="I103" s="167">
        <f t="shared" si="13"/>
        <v>-0.22580645161290325</v>
      </c>
      <c r="J103" s="167">
        <f>H103/H95</f>
        <v>1.1142061281337047E-2</v>
      </c>
    </row>
    <row r="104" spans="2:10" x14ac:dyDescent="0.25">
      <c r="B104" s="165" t="s">
        <v>121</v>
      </c>
      <c r="C104" s="166">
        <v>0</v>
      </c>
      <c r="D104" s="166">
        <v>35</v>
      </c>
      <c r="E104" s="166">
        <v>60</v>
      </c>
      <c r="F104" s="166">
        <v>44</v>
      </c>
      <c r="G104" s="166">
        <v>87</v>
      </c>
      <c r="H104" s="166">
        <v>94</v>
      </c>
      <c r="I104" s="167">
        <f t="shared" si="13"/>
        <v>8.0459770114942541E-2</v>
      </c>
      <c r="J104" s="167">
        <f>H104/H95</f>
        <v>2.181987000928505E-2</v>
      </c>
    </row>
    <row r="105" spans="2:10" x14ac:dyDescent="0.25">
      <c r="B105" s="165" t="s">
        <v>130</v>
      </c>
      <c r="C105" s="166">
        <v>0</v>
      </c>
      <c r="D105" s="166">
        <v>5</v>
      </c>
      <c r="E105" s="166">
        <v>10</v>
      </c>
      <c r="F105" s="166">
        <v>16</v>
      </c>
      <c r="G105" s="166">
        <v>0</v>
      </c>
      <c r="H105" s="166">
        <v>12</v>
      </c>
      <c r="I105" s="167" t="str">
        <f t="shared" si="13"/>
        <v>-</v>
      </c>
      <c r="J105" s="167">
        <f>H105/H95</f>
        <v>2.7855153203342618E-3</v>
      </c>
    </row>
    <row r="106" spans="2:10" x14ac:dyDescent="0.25">
      <c r="B106" s="165" t="s">
        <v>133</v>
      </c>
      <c r="C106" s="166">
        <v>0</v>
      </c>
      <c r="D106" s="166">
        <v>8</v>
      </c>
      <c r="E106" s="166">
        <v>2</v>
      </c>
      <c r="F106" s="166">
        <v>22</v>
      </c>
      <c r="G106" s="166">
        <v>20</v>
      </c>
      <c r="H106" s="166">
        <v>6</v>
      </c>
      <c r="I106" s="167">
        <f t="shared" si="13"/>
        <v>-0.7</v>
      </c>
      <c r="J106" s="167">
        <f>H106/H95</f>
        <v>1.3927576601671309E-3</v>
      </c>
    </row>
    <row r="107" spans="2:10" x14ac:dyDescent="0.25">
      <c r="B107" s="170" t="s">
        <v>147</v>
      </c>
      <c r="C107" s="171">
        <f t="shared" ref="C107:H107" si="14">C99-SUM(C100:C106)</f>
        <v>0</v>
      </c>
      <c r="D107" s="171">
        <f t="shared" si="14"/>
        <v>284</v>
      </c>
      <c r="E107" s="171">
        <f t="shared" si="14"/>
        <v>507</v>
      </c>
      <c r="F107" s="171">
        <f t="shared" si="14"/>
        <v>674</v>
      </c>
      <c r="G107" s="171">
        <f t="shared" si="14"/>
        <v>674</v>
      </c>
      <c r="H107" s="171">
        <f t="shared" si="14"/>
        <v>604</v>
      </c>
      <c r="I107" s="172">
        <f t="shared" si="13"/>
        <v>-0.10385756676557867</v>
      </c>
      <c r="J107" s="172">
        <f>H107/H95</f>
        <v>0.14020427112349118</v>
      </c>
    </row>
    <row r="108" spans="2:10" x14ac:dyDescent="0.25">
      <c r="B108" s="157" t="s">
        <v>52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70</v>
      </c>
      <c r="C109" s="178">
        <v>0</v>
      </c>
      <c r="D109" s="178">
        <v>5874</v>
      </c>
      <c r="E109" s="178">
        <v>16329</v>
      </c>
      <c r="F109" s="178">
        <v>26292</v>
      </c>
      <c r="G109" s="178">
        <v>20460</v>
      </c>
      <c r="H109" s="178">
        <v>24747</v>
      </c>
      <c r="I109" s="179">
        <f t="shared" ref="I109:I121" si="15">IFERROR(H109/G109-1,"-")</f>
        <v>0.20953079178885625</v>
      </c>
      <c r="J109" s="179">
        <f>H109/H109</f>
        <v>1</v>
      </c>
    </row>
    <row r="110" spans="2:10" x14ac:dyDescent="0.25">
      <c r="B110" s="161" t="s">
        <v>99</v>
      </c>
      <c r="C110" s="162">
        <v>0</v>
      </c>
      <c r="D110" s="162">
        <v>4074</v>
      </c>
      <c r="E110" s="162">
        <v>4092</v>
      </c>
      <c r="F110" s="162">
        <v>6591</v>
      </c>
      <c r="G110" s="162">
        <v>3903</v>
      </c>
      <c r="H110" s="162">
        <v>5363</v>
      </c>
      <c r="I110" s="163">
        <f t="shared" si="15"/>
        <v>0.37407122726108133</v>
      </c>
      <c r="J110" s="163">
        <f>H110/H109</f>
        <v>0.21671313694589242</v>
      </c>
    </row>
    <row r="111" spans="2:10" x14ac:dyDescent="0.25">
      <c r="B111" s="165" t="s">
        <v>105</v>
      </c>
      <c r="C111" s="166">
        <v>0</v>
      </c>
      <c r="D111" s="166">
        <v>3816</v>
      </c>
      <c r="E111" s="166">
        <v>1744</v>
      </c>
      <c r="F111" s="166">
        <v>3895</v>
      </c>
      <c r="G111" s="166">
        <v>1119</v>
      </c>
      <c r="H111" s="166">
        <v>1856</v>
      </c>
      <c r="I111" s="167">
        <f t="shared" si="15"/>
        <v>0.65862377122430749</v>
      </c>
      <c r="J111" s="167">
        <f>H111/H109</f>
        <v>7.4998989776538572E-2</v>
      </c>
    </row>
    <row r="112" spans="2:10" x14ac:dyDescent="0.25">
      <c r="B112" s="165" t="s">
        <v>102</v>
      </c>
      <c r="C112" s="166">
        <v>0</v>
      </c>
      <c r="D112" s="166">
        <v>258</v>
      </c>
      <c r="E112" s="166">
        <v>2348</v>
      </c>
      <c r="F112" s="166">
        <v>2696</v>
      </c>
      <c r="G112" s="166">
        <v>2784</v>
      </c>
      <c r="H112" s="166">
        <v>3507</v>
      </c>
      <c r="I112" s="167">
        <f t="shared" si="15"/>
        <v>0.25969827586206895</v>
      </c>
      <c r="J112" s="167">
        <f>H112/H109</f>
        <v>0.14171414716935385</v>
      </c>
    </row>
    <row r="113" spans="2:10" x14ac:dyDescent="0.25">
      <c r="B113" s="161" t="s">
        <v>109</v>
      </c>
      <c r="C113" s="162">
        <v>0</v>
      </c>
      <c r="D113" s="162">
        <v>1800</v>
      </c>
      <c r="E113" s="162">
        <v>12237</v>
      </c>
      <c r="F113" s="162">
        <v>19701</v>
      </c>
      <c r="G113" s="162">
        <v>16557</v>
      </c>
      <c r="H113" s="162">
        <v>19384</v>
      </c>
      <c r="I113" s="163">
        <f t="shared" si="15"/>
        <v>0.17074349217853468</v>
      </c>
      <c r="J113" s="163">
        <f>H113/H109</f>
        <v>0.78328686305410755</v>
      </c>
    </row>
    <row r="114" spans="2:10" x14ac:dyDescent="0.25">
      <c r="B114" s="165" t="s">
        <v>112</v>
      </c>
      <c r="C114" s="166">
        <v>0</v>
      </c>
      <c r="D114" s="166">
        <v>79</v>
      </c>
      <c r="E114" s="166">
        <v>7844</v>
      </c>
      <c r="F114" s="166">
        <v>12880</v>
      </c>
      <c r="G114" s="166">
        <v>10335</v>
      </c>
      <c r="H114" s="166">
        <v>11340</v>
      </c>
      <c r="I114" s="167">
        <f t="shared" si="15"/>
        <v>9.7242380261248096E-2</v>
      </c>
      <c r="J114" s="167">
        <f>H114/H109</f>
        <v>0.4582373621044975</v>
      </c>
    </row>
    <row r="115" spans="2:10" x14ac:dyDescent="0.25">
      <c r="B115" s="165" t="s">
        <v>115</v>
      </c>
      <c r="C115" s="166">
        <v>0</v>
      </c>
      <c r="D115" s="166">
        <v>336</v>
      </c>
      <c r="E115" s="166">
        <v>450</v>
      </c>
      <c r="F115" s="166">
        <v>1079</v>
      </c>
      <c r="G115" s="166">
        <v>593</v>
      </c>
      <c r="H115" s="166">
        <v>1089</v>
      </c>
      <c r="I115" s="167">
        <f t="shared" si="15"/>
        <v>0.83642495784148396</v>
      </c>
      <c r="J115" s="167">
        <f>H115/H109</f>
        <v>4.4005333979876347E-2</v>
      </c>
    </row>
    <row r="116" spans="2:10" x14ac:dyDescent="0.25">
      <c r="B116" s="165" t="s">
        <v>118</v>
      </c>
      <c r="C116" s="166">
        <v>0</v>
      </c>
      <c r="D116" s="166">
        <v>449</v>
      </c>
      <c r="E116" s="166">
        <v>757</v>
      </c>
      <c r="F116" s="166">
        <v>1968</v>
      </c>
      <c r="G116" s="166">
        <v>1348</v>
      </c>
      <c r="H116" s="166">
        <v>1529</v>
      </c>
      <c r="I116" s="167">
        <f t="shared" si="15"/>
        <v>0.13427299703264084</v>
      </c>
      <c r="J116" s="167">
        <f>H116/H109</f>
        <v>6.1785266901038513E-2</v>
      </c>
    </row>
    <row r="117" spans="2:10" x14ac:dyDescent="0.25">
      <c r="B117" s="165" t="s">
        <v>125</v>
      </c>
      <c r="C117" s="166">
        <v>0</v>
      </c>
      <c r="D117" s="166">
        <v>51</v>
      </c>
      <c r="E117" s="166">
        <v>396</v>
      </c>
      <c r="F117" s="166">
        <v>772</v>
      </c>
      <c r="G117" s="166">
        <v>713</v>
      </c>
      <c r="H117" s="166">
        <v>729</v>
      </c>
      <c r="I117" s="167">
        <f t="shared" si="15"/>
        <v>2.244039270687237E-2</v>
      </c>
      <c r="J117" s="167">
        <f>H117/H109</f>
        <v>2.9458116135289127E-2</v>
      </c>
    </row>
    <row r="118" spans="2:10" x14ac:dyDescent="0.25">
      <c r="B118" s="165" t="s">
        <v>121</v>
      </c>
      <c r="C118" s="166">
        <v>0</v>
      </c>
      <c r="D118" s="166">
        <v>91</v>
      </c>
      <c r="E118" s="166">
        <v>533</v>
      </c>
      <c r="F118" s="166">
        <v>264</v>
      </c>
      <c r="G118" s="166">
        <v>408</v>
      </c>
      <c r="H118" s="166">
        <v>463</v>
      </c>
      <c r="I118" s="167">
        <f t="shared" si="15"/>
        <v>0.13480392156862742</v>
      </c>
      <c r="J118" s="167">
        <f>H118/H109</f>
        <v>1.8709338505677457E-2</v>
      </c>
    </row>
    <row r="119" spans="2:10" x14ac:dyDescent="0.25">
      <c r="B119" s="165" t="s">
        <v>130</v>
      </c>
      <c r="C119" s="166">
        <v>0</v>
      </c>
      <c r="D119" s="166">
        <v>4</v>
      </c>
      <c r="E119" s="166">
        <v>60</v>
      </c>
      <c r="F119" s="166">
        <v>53</v>
      </c>
      <c r="G119" s="166">
        <v>57</v>
      </c>
      <c r="H119" s="166">
        <v>90</v>
      </c>
      <c r="I119" s="167">
        <f t="shared" si="15"/>
        <v>0.57894736842105265</v>
      </c>
      <c r="J119" s="167">
        <f>H119/H109</f>
        <v>3.6368044611468056E-3</v>
      </c>
    </row>
    <row r="120" spans="2:10" x14ac:dyDescent="0.25">
      <c r="B120" s="165" t="s">
        <v>133</v>
      </c>
      <c r="C120" s="166">
        <v>0</v>
      </c>
      <c r="D120" s="166">
        <v>4</v>
      </c>
      <c r="E120" s="166">
        <v>67</v>
      </c>
      <c r="F120" s="166">
        <v>26</v>
      </c>
      <c r="G120" s="166">
        <v>55</v>
      </c>
      <c r="H120" s="166">
        <v>69</v>
      </c>
      <c r="I120" s="167">
        <f t="shared" si="15"/>
        <v>0.25454545454545463</v>
      </c>
      <c r="J120" s="167">
        <f>H120/H109</f>
        <v>2.7882167535458842E-3</v>
      </c>
    </row>
    <row r="121" spans="2:10" x14ac:dyDescent="0.25">
      <c r="B121" s="170" t="s">
        <v>147</v>
      </c>
      <c r="C121" s="171">
        <f t="shared" ref="C121:H121" si="16">C113-SUM(C114:C120)</f>
        <v>0</v>
      </c>
      <c r="D121" s="171">
        <f t="shared" si="16"/>
        <v>786</v>
      </c>
      <c r="E121" s="171">
        <f t="shared" si="16"/>
        <v>2130</v>
      </c>
      <c r="F121" s="171">
        <f t="shared" si="16"/>
        <v>2659</v>
      </c>
      <c r="G121" s="171">
        <f t="shared" si="16"/>
        <v>3048</v>
      </c>
      <c r="H121" s="171">
        <f t="shared" si="16"/>
        <v>4075</v>
      </c>
      <c r="I121" s="172">
        <f t="shared" si="15"/>
        <v>0.33694225721784776</v>
      </c>
      <c r="J121" s="172">
        <f>H121/H109</f>
        <v>0.16466642421303593</v>
      </c>
    </row>
    <row r="122" spans="2:10" x14ac:dyDescent="0.25">
      <c r="B122" s="157" t="s">
        <v>53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70</v>
      </c>
      <c r="C123" s="178">
        <v>0</v>
      </c>
      <c r="D123" s="178">
        <v>9597</v>
      </c>
      <c r="E123" s="178">
        <v>17340</v>
      </c>
      <c r="F123" s="178">
        <v>19154</v>
      </c>
      <c r="G123" s="178">
        <v>19029</v>
      </c>
      <c r="H123" s="178">
        <v>20857</v>
      </c>
      <c r="I123" s="179">
        <f t="shared" ref="I123:I135" si="17">IFERROR(H123/G123-1,"-")</f>
        <v>9.6063902464659234E-2</v>
      </c>
      <c r="J123" s="179">
        <f>H123/H123</f>
        <v>1</v>
      </c>
    </row>
    <row r="124" spans="2:10" x14ac:dyDescent="0.25">
      <c r="B124" s="161" t="s">
        <v>99</v>
      </c>
      <c r="C124" s="162">
        <v>0</v>
      </c>
      <c r="D124" s="162">
        <v>6233</v>
      </c>
      <c r="E124" s="162">
        <v>10703</v>
      </c>
      <c r="F124" s="162">
        <v>12270</v>
      </c>
      <c r="G124" s="162">
        <v>11832</v>
      </c>
      <c r="H124" s="162">
        <v>12892</v>
      </c>
      <c r="I124" s="163">
        <f t="shared" si="17"/>
        <v>8.9587559161595776E-2</v>
      </c>
      <c r="J124" s="163">
        <f>H124/H123</f>
        <v>0.61811382269741577</v>
      </c>
    </row>
    <row r="125" spans="2:10" x14ac:dyDescent="0.25">
      <c r="B125" s="165" t="s">
        <v>105</v>
      </c>
      <c r="C125" s="166">
        <v>0</v>
      </c>
      <c r="D125" s="166">
        <v>3070</v>
      </c>
      <c r="E125" s="166">
        <v>6233</v>
      </c>
      <c r="F125" s="166">
        <v>5675</v>
      </c>
      <c r="G125" s="166">
        <v>4760</v>
      </c>
      <c r="H125" s="166">
        <v>6754</v>
      </c>
      <c r="I125" s="167">
        <f t="shared" si="17"/>
        <v>0.41890756302521015</v>
      </c>
      <c r="J125" s="167">
        <f>H125/H123</f>
        <v>0.32382413578175195</v>
      </c>
    </row>
    <row r="126" spans="2:10" x14ac:dyDescent="0.25">
      <c r="B126" s="165" t="s">
        <v>102</v>
      </c>
      <c r="C126" s="166">
        <v>0</v>
      </c>
      <c r="D126" s="166">
        <v>3163</v>
      </c>
      <c r="E126" s="166">
        <v>4470</v>
      </c>
      <c r="F126" s="166">
        <v>6595</v>
      </c>
      <c r="G126" s="166">
        <v>7072</v>
      </c>
      <c r="H126" s="166">
        <v>6138</v>
      </c>
      <c r="I126" s="167">
        <f t="shared" si="17"/>
        <v>-0.13207013574660631</v>
      </c>
      <c r="J126" s="167">
        <f>H126/H123</f>
        <v>0.29428968691566382</v>
      </c>
    </row>
    <row r="127" spans="2:10" x14ac:dyDescent="0.25">
      <c r="B127" s="161" t="s">
        <v>109</v>
      </c>
      <c r="C127" s="162">
        <v>0</v>
      </c>
      <c r="D127" s="162">
        <v>3364</v>
      </c>
      <c r="E127" s="162">
        <v>6637</v>
      </c>
      <c r="F127" s="162">
        <v>6884</v>
      </c>
      <c r="G127" s="162">
        <v>7197</v>
      </c>
      <c r="H127" s="162">
        <v>7965</v>
      </c>
      <c r="I127" s="163">
        <f t="shared" si="17"/>
        <v>0.10671112963734886</v>
      </c>
      <c r="J127" s="163">
        <f>H127/H123</f>
        <v>0.38188617730258428</v>
      </c>
    </row>
    <row r="128" spans="2:10" x14ac:dyDescent="0.25">
      <c r="B128" s="165" t="s">
        <v>112</v>
      </c>
      <c r="C128" s="166">
        <v>0</v>
      </c>
      <c r="D128" s="166">
        <v>84</v>
      </c>
      <c r="E128" s="166">
        <v>609</v>
      </c>
      <c r="F128" s="166">
        <v>609</v>
      </c>
      <c r="G128" s="166">
        <v>736</v>
      </c>
      <c r="H128" s="166">
        <v>732</v>
      </c>
      <c r="I128" s="167">
        <f t="shared" si="17"/>
        <v>-5.4347826086956763E-3</v>
      </c>
      <c r="J128" s="167">
        <f>H128/H123</f>
        <v>3.509613079541641E-2</v>
      </c>
    </row>
    <row r="129" spans="2:10" x14ac:dyDescent="0.25">
      <c r="B129" s="165" t="s">
        <v>115</v>
      </c>
      <c r="C129" s="166">
        <v>0</v>
      </c>
      <c r="D129" s="166">
        <v>331</v>
      </c>
      <c r="E129" s="166">
        <v>852</v>
      </c>
      <c r="F129" s="166">
        <v>1142</v>
      </c>
      <c r="G129" s="166">
        <v>987</v>
      </c>
      <c r="H129" s="166">
        <v>991</v>
      </c>
      <c r="I129" s="167">
        <f t="shared" si="17"/>
        <v>4.0526849037487711E-3</v>
      </c>
      <c r="J129" s="167">
        <f>H129/H123</f>
        <v>4.7514024068658005E-2</v>
      </c>
    </row>
    <row r="130" spans="2:10" x14ac:dyDescent="0.25">
      <c r="B130" s="165" t="s">
        <v>118</v>
      </c>
      <c r="C130" s="166">
        <v>0</v>
      </c>
      <c r="D130" s="166">
        <v>552</v>
      </c>
      <c r="E130" s="166">
        <v>591</v>
      </c>
      <c r="F130" s="166">
        <v>615</v>
      </c>
      <c r="G130" s="166">
        <v>585</v>
      </c>
      <c r="H130" s="166">
        <v>630</v>
      </c>
      <c r="I130" s="167">
        <f t="shared" si="17"/>
        <v>7.6923076923076872E-2</v>
      </c>
      <c r="J130" s="167">
        <f>H130/H123</f>
        <v>3.0205686340317398E-2</v>
      </c>
    </row>
    <row r="131" spans="2:10" x14ac:dyDescent="0.25">
      <c r="B131" s="165" t="s">
        <v>125</v>
      </c>
      <c r="C131" s="166">
        <v>0</v>
      </c>
      <c r="D131" s="166">
        <v>49</v>
      </c>
      <c r="E131" s="166">
        <v>157</v>
      </c>
      <c r="F131" s="166">
        <v>160</v>
      </c>
      <c r="G131" s="166">
        <v>191</v>
      </c>
      <c r="H131" s="166">
        <v>133</v>
      </c>
      <c r="I131" s="167">
        <f t="shared" si="17"/>
        <v>-0.30366492146596857</v>
      </c>
      <c r="J131" s="167">
        <f>H131/H123</f>
        <v>6.3767560051781174E-3</v>
      </c>
    </row>
    <row r="132" spans="2:10" x14ac:dyDescent="0.25">
      <c r="B132" s="165" t="s">
        <v>121</v>
      </c>
      <c r="C132" s="166">
        <v>0</v>
      </c>
      <c r="D132" s="166">
        <v>31</v>
      </c>
      <c r="E132" s="166">
        <v>118</v>
      </c>
      <c r="F132" s="166">
        <v>119</v>
      </c>
      <c r="G132" s="166">
        <v>107</v>
      </c>
      <c r="H132" s="166">
        <v>135</v>
      </c>
      <c r="I132" s="167">
        <f t="shared" si="17"/>
        <v>0.26168224299065423</v>
      </c>
      <c r="J132" s="167">
        <f>H132/H123</f>
        <v>6.472647072925157E-3</v>
      </c>
    </row>
    <row r="133" spans="2:10" x14ac:dyDescent="0.25">
      <c r="B133" s="165" t="s">
        <v>130</v>
      </c>
      <c r="C133" s="166">
        <v>0</v>
      </c>
      <c r="D133" s="166">
        <v>9</v>
      </c>
      <c r="E133" s="166">
        <v>101</v>
      </c>
      <c r="F133" s="166">
        <v>121</v>
      </c>
      <c r="G133" s="166">
        <v>105</v>
      </c>
      <c r="H133" s="166">
        <v>82</v>
      </c>
      <c r="I133" s="167">
        <f t="shared" si="17"/>
        <v>-0.21904761904761905</v>
      </c>
      <c r="J133" s="167">
        <f>H133/H123</f>
        <v>3.9315337776286135E-3</v>
      </c>
    </row>
    <row r="134" spans="2:10" x14ac:dyDescent="0.25">
      <c r="B134" s="165" t="s">
        <v>133</v>
      </c>
      <c r="C134" s="166">
        <v>0</v>
      </c>
      <c r="D134" s="166">
        <v>35</v>
      </c>
      <c r="E134" s="166">
        <v>203</v>
      </c>
      <c r="F134" s="166">
        <v>279</v>
      </c>
      <c r="G134" s="166">
        <v>205</v>
      </c>
      <c r="H134" s="166">
        <v>156</v>
      </c>
      <c r="I134" s="167">
        <f t="shared" si="17"/>
        <v>-0.23902439024390243</v>
      </c>
      <c r="J134" s="167">
        <f>H134/H123</f>
        <v>7.4795032842690703E-3</v>
      </c>
    </row>
    <row r="135" spans="2:10" x14ac:dyDescent="0.25">
      <c r="B135" s="170" t="s">
        <v>147</v>
      </c>
      <c r="C135" s="171">
        <f t="shared" ref="C135:H135" si="18">C127-SUM(C128:C134)</f>
        <v>0</v>
      </c>
      <c r="D135" s="171">
        <f t="shared" si="18"/>
        <v>2273</v>
      </c>
      <c r="E135" s="171">
        <f t="shared" si="18"/>
        <v>4006</v>
      </c>
      <c r="F135" s="171">
        <f t="shared" si="18"/>
        <v>3839</v>
      </c>
      <c r="G135" s="171">
        <f t="shared" si="18"/>
        <v>4281</v>
      </c>
      <c r="H135" s="171">
        <f t="shared" si="18"/>
        <v>5106</v>
      </c>
      <c r="I135" s="172">
        <f t="shared" si="17"/>
        <v>0.19271198318149962</v>
      </c>
      <c r="J135" s="172">
        <f>H135/H123</f>
        <v>0.2448098959581915</v>
      </c>
    </row>
    <row r="136" spans="2:10" x14ac:dyDescent="0.25">
      <c r="B136" s="157" t="s">
        <v>54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70</v>
      </c>
      <c r="C137" s="178">
        <v>0</v>
      </c>
      <c r="D137" s="178">
        <v>6463</v>
      </c>
      <c r="E137" s="178">
        <v>23894</v>
      </c>
      <c r="F137" s="178">
        <v>23484</v>
      </c>
      <c r="G137" s="178">
        <v>22205</v>
      </c>
      <c r="H137" s="178">
        <v>23503</v>
      </c>
      <c r="I137" s="179">
        <f t="shared" ref="I137:I149" si="19">IFERROR(H137/G137-1,"-")</f>
        <v>5.845530285971634E-2</v>
      </c>
      <c r="J137" s="179">
        <f>H137/H137</f>
        <v>1</v>
      </c>
    </row>
    <row r="138" spans="2:10" x14ac:dyDescent="0.25">
      <c r="B138" s="161" t="s">
        <v>99</v>
      </c>
      <c r="C138" s="162">
        <v>0</v>
      </c>
      <c r="D138" s="162">
        <v>4325</v>
      </c>
      <c r="E138" s="162">
        <v>3054</v>
      </c>
      <c r="F138" s="162">
        <v>3984</v>
      </c>
      <c r="G138" s="162">
        <v>1383</v>
      </c>
      <c r="H138" s="162">
        <v>2250</v>
      </c>
      <c r="I138" s="163">
        <f t="shared" si="19"/>
        <v>0.6268980477223427</v>
      </c>
      <c r="J138" s="163">
        <f>H138/H137</f>
        <v>9.5732459685997529E-2</v>
      </c>
    </row>
    <row r="139" spans="2:10" x14ac:dyDescent="0.25">
      <c r="B139" s="165" t="s">
        <v>105</v>
      </c>
      <c r="C139" s="166">
        <v>0</v>
      </c>
      <c r="D139" s="166">
        <v>3886</v>
      </c>
      <c r="E139" s="166">
        <v>2366</v>
      </c>
      <c r="F139" s="166">
        <v>3146</v>
      </c>
      <c r="G139" s="166">
        <v>820</v>
      </c>
      <c r="H139" s="166">
        <v>1127</v>
      </c>
      <c r="I139" s="167">
        <f t="shared" si="19"/>
        <v>0.37439024390243913</v>
      </c>
      <c r="J139" s="167">
        <f>H139/H137</f>
        <v>4.7951325362719656E-2</v>
      </c>
    </row>
    <row r="140" spans="2:10" x14ac:dyDescent="0.25">
      <c r="B140" s="165" t="s">
        <v>102</v>
      </c>
      <c r="C140" s="166">
        <v>0</v>
      </c>
      <c r="D140" s="166">
        <v>439</v>
      </c>
      <c r="E140" s="166">
        <v>688</v>
      </c>
      <c r="F140" s="166">
        <v>838</v>
      </c>
      <c r="G140" s="166">
        <v>563</v>
      </c>
      <c r="H140" s="166">
        <v>1123</v>
      </c>
      <c r="I140" s="167">
        <f t="shared" si="19"/>
        <v>0.99467140319715819</v>
      </c>
      <c r="J140" s="167">
        <f>H140/H137</f>
        <v>4.778113432327788E-2</v>
      </c>
    </row>
    <row r="141" spans="2:10" x14ac:dyDescent="0.25">
      <c r="B141" s="161" t="s">
        <v>109</v>
      </c>
      <c r="C141" s="162">
        <v>0</v>
      </c>
      <c r="D141" s="162">
        <v>2138</v>
      </c>
      <c r="E141" s="162">
        <v>20840</v>
      </c>
      <c r="F141" s="162">
        <v>19500</v>
      </c>
      <c r="G141" s="162">
        <v>20822</v>
      </c>
      <c r="H141" s="162">
        <v>21253</v>
      </c>
      <c r="I141" s="163">
        <f t="shared" si="19"/>
        <v>2.0699260397656349E-2</v>
      </c>
      <c r="J141" s="163">
        <f>H141/H137</f>
        <v>0.90426754031400247</v>
      </c>
    </row>
    <row r="142" spans="2:10" x14ac:dyDescent="0.25">
      <c r="B142" s="165" t="s">
        <v>112</v>
      </c>
      <c r="C142" s="166">
        <v>0</v>
      </c>
      <c r="D142" s="166">
        <v>43</v>
      </c>
      <c r="E142" s="166">
        <v>9017</v>
      </c>
      <c r="F142" s="166">
        <v>7139</v>
      </c>
      <c r="G142" s="166">
        <v>8977</v>
      </c>
      <c r="H142" s="166">
        <v>9475</v>
      </c>
      <c r="I142" s="167">
        <f t="shared" si="19"/>
        <v>5.5475103041105145E-2</v>
      </c>
      <c r="J142" s="167">
        <f>H142/H137</f>
        <v>0.40314002467770071</v>
      </c>
    </row>
    <row r="143" spans="2:10" x14ac:dyDescent="0.25">
      <c r="B143" s="165" t="s">
        <v>115</v>
      </c>
      <c r="C143" s="166">
        <v>0</v>
      </c>
      <c r="D143" s="166">
        <v>269</v>
      </c>
      <c r="E143" s="166">
        <v>1519</v>
      </c>
      <c r="F143" s="166">
        <v>1573</v>
      </c>
      <c r="G143" s="166">
        <v>1590</v>
      </c>
      <c r="H143" s="166">
        <v>2129</v>
      </c>
      <c r="I143" s="167">
        <f t="shared" si="19"/>
        <v>0.33899371069182394</v>
      </c>
      <c r="J143" s="167">
        <f>H143/H137</f>
        <v>9.0584180742883894E-2</v>
      </c>
    </row>
    <row r="144" spans="2:10" x14ac:dyDescent="0.25">
      <c r="B144" s="165" t="s">
        <v>118</v>
      </c>
      <c r="C144" s="166">
        <v>0</v>
      </c>
      <c r="D144" s="166">
        <v>473</v>
      </c>
      <c r="E144" s="166">
        <v>2930</v>
      </c>
      <c r="F144" s="166">
        <v>2972</v>
      </c>
      <c r="G144" s="166">
        <v>3165</v>
      </c>
      <c r="H144" s="166">
        <v>2200</v>
      </c>
      <c r="I144" s="167">
        <f t="shared" si="19"/>
        <v>-0.30489731437598733</v>
      </c>
      <c r="J144" s="167">
        <f>H144/H137</f>
        <v>9.360507169297537E-2</v>
      </c>
    </row>
    <row r="145" spans="2:10" x14ac:dyDescent="0.25">
      <c r="B145" s="165" t="s">
        <v>125</v>
      </c>
      <c r="C145" s="166">
        <v>0</v>
      </c>
      <c r="D145" s="166">
        <v>25</v>
      </c>
      <c r="E145" s="166">
        <v>1074</v>
      </c>
      <c r="F145" s="166">
        <v>1013</v>
      </c>
      <c r="G145" s="166">
        <v>570</v>
      </c>
      <c r="H145" s="166">
        <v>590</v>
      </c>
      <c r="I145" s="167">
        <f t="shared" si="19"/>
        <v>3.5087719298245723E-2</v>
      </c>
      <c r="J145" s="167">
        <f>H145/H137</f>
        <v>2.5103178317661574E-2</v>
      </c>
    </row>
    <row r="146" spans="2:10" x14ac:dyDescent="0.25">
      <c r="B146" s="165" t="s">
        <v>121</v>
      </c>
      <c r="C146" s="166">
        <v>0</v>
      </c>
      <c r="D146" s="166">
        <v>33</v>
      </c>
      <c r="E146" s="166">
        <v>556</v>
      </c>
      <c r="F146" s="166">
        <v>355</v>
      </c>
      <c r="G146" s="166">
        <v>404</v>
      </c>
      <c r="H146" s="166">
        <v>569</v>
      </c>
      <c r="I146" s="167">
        <f t="shared" si="19"/>
        <v>0.40841584158415833</v>
      </c>
      <c r="J146" s="167">
        <f>H146/H137</f>
        <v>2.4209675360592264E-2</v>
      </c>
    </row>
    <row r="147" spans="2:10" x14ac:dyDescent="0.25">
      <c r="B147" s="165" t="s">
        <v>130</v>
      </c>
      <c r="C147" s="166">
        <v>0</v>
      </c>
      <c r="D147" s="166">
        <v>0</v>
      </c>
      <c r="E147" s="166">
        <v>328</v>
      </c>
      <c r="F147" s="166">
        <v>202</v>
      </c>
      <c r="G147" s="166">
        <v>203</v>
      </c>
      <c r="H147" s="166">
        <v>320</v>
      </c>
      <c r="I147" s="167">
        <f t="shared" si="19"/>
        <v>0.57635467980295574</v>
      </c>
      <c r="J147" s="167">
        <f>H147/H137</f>
        <v>1.3615283155341872E-2</v>
      </c>
    </row>
    <row r="148" spans="2:10" x14ac:dyDescent="0.25">
      <c r="B148" s="165" t="s">
        <v>133</v>
      </c>
      <c r="C148" s="166">
        <v>0</v>
      </c>
      <c r="D148" s="166">
        <v>0</v>
      </c>
      <c r="E148" s="166">
        <v>187</v>
      </c>
      <c r="F148" s="166">
        <v>281</v>
      </c>
      <c r="G148" s="166">
        <v>96</v>
      </c>
      <c r="H148" s="166">
        <v>95</v>
      </c>
      <c r="I148" s="167">
        <f t="shared" si="19"/>
        <v>-1.041666666666663E-2</v>
      </c>
      <c r="J148" s="167">
        <f>H148/H137</f>
        <v>4.0420371867421184E-3</v>
      </c>
    </row>
    <row r="149" spans="2:10" x14ac:dyDescent="0.25">
      <c r="B149" s="170" t="s">
        <v>147</v>
      </c>
      <c r="C149" s="171">
        <f t="shared" ref="C149:H149" si="20">C141-SUM(C142:C148)</f>
        <v>0</v>
      </c>
      <c r="D149" s="171">
        <f t="shared" si="20"/>
        <v>1295</v>
      </c>
      <c r="E149" s="171">
        <f t="shared" si="20"/>
        <v>5229</v>
      </c>
      <c r="F149" s="171">
        <f t="shared" si="20"/>
        <v>5965</v>
      </c>
      <c r="G149" s="171">
        <f t="shared" si="20"/>
        <v>5817</v>
      </c>
      <c r="H149" s="171">
        <f t="shared" si="20"/>
        <v>5875</v>
      </c>
      <c r="I149" s="172">
        <f t="shared" si="19"/>
        <v>9.9707753137356914E-3</v>
      </c>
      <c r="J149" s="172">
        <f>H149/H137</f>
        <v>0.24996808918010466</v>
      </c>
    </row>
    <row r="150" spans="2:10" x14ac:dyDescent="0.25">
      <c r="B150" s="157" t="s">
        <v>55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70</v>
      </c>
      <c r="C151" s="178">
        <v>0</v>
      </c>
      <c r="D151" s="178">
        <v>3528</v>
      </c>
      <c r="E151" s="178">
        <v>10102</v>
      </c>
      <c r="F151" s="178">
        <v>9762</v>
      </c>
      <c r="G151" s="178">
        <v>9777</v>
      </c>
      <c r="H151" s="178">
        <v>9203</v>
      </c>
      <c r="I151" s="179">
        <f t="shared" ref="I151:I163" si="21">IFERROR(H151/G151-1,"-")</f>
        <v>-5.87092155057789E-2</v>
      </c>
      <c r="J151" s="179">
        <f>H151/H151</f>
        <v>1</v>
      </c>
    </row>
    <row r="152" spans="2:10" x14ac:dyDescent="0.25">
      <c r="B152" s="161" t="s">
        <v>99</v>
      </c>
      <c r="C152" s="162">
        <v>0</v>
      </c>
      <c r="D152" s="162">
        <v>2472</v>
      </c>
      <c r="E152" s="162">
        <v>5596</v>
      </c>
      <c r="F152" s="162">
        <v>5141</v>
      </c>
      <c r="G152" s="162">
        <v>4537</v>
      </c>
      <c r="H152" s="162">
        <v>4105</v>
      </c>
      <c r="I152" s="163">
        <f t="shared" si="21"/>
        <v>-9.5217103813092341E-2</v>
      </c>
      <c r="J152" s="163">
        <f>H152/H151</f>
        <v>0.44605020102140608</v>
      </c>
    </row>
    <row r="153" spans="2:10" x14ac:dyDescent="0.25">
      <c r="B153" s="165" t="s">
        <v>105</v>
      </c>
      <c r="C153" s="166">
        <v>0</v>
      </c>
      <c r="D153" s="166">
        <v>2032</v>
      </c>
      <c r="E153" s="166">
        <v>3500</v>
      </c>
      <c r="F153" s="166">
        <v>3633</v>
      </c>
      <c r="G153" s="166">
        <v>2919</v>
      </c>
      <c r="H153" s="166">
        <v>2548</v>
      </c>
      <c r="I153" s="167">
        <f t="shared" si="21"/>
        <v>-0.12709832134292565</v>
      </c>
      <c r="J153" s="167">
        <f>H153/H151</f>
        <v>0.2768662392698033</v>
      </c>
    </row>
    <row r="154" spans="2:10" x14ac:dyDescent="0.25">
      <c r="B154" s="165" t="s">
        <v>102</v>
      </c>
      <c r="C154" s="166">
        <v>0</v>
      </c>
      <c r="D154" s="166">
        <v>440</v>
      </c>
      <c r="E154" s="166">
        <v>2096</v>
      </c>
      <c r="F154" s="166">
        <v>1508</v>
      </c>
      <c r="G154" s="166">
        <v>1618</v>
      </c>
      <c r="H154" s="166">
        <v>1557</v>
      </c>
      <c r="I154" s="167">
        <f t="shared" si="21"/>
        <v>-3.7700865265760219E-2</v>
      </c>
      <c r="J154" s="167">
        <f>H154/H151</f>
        <v>0.16918396175160275</v>
      </c>
    </row>
    <row r="155" spans="2:10" x14ac:dyDescent="0.25">
      <c r="B155" s="161" t="s">
        <v>109</v>
      </c>
      <c r="C155" s="162">
        <v>0</v>
      </c>
      <c r="D155" s="162">
        <v>1056</v>
      </c>
      <c r="E155" s="162">
        <v>4506</v>
      </c>
      <c r="F155" s="162">
        <v>4621</v>
      </c>
      <c r="G155" s="162">
        <v>5240</v>
      </c>
      <c r="H155" s="162">
        <v>5098</v>
      </c>
      <c r="I155" s="163">
        <f t="shared" si="21"/>
        <v>-2.709923664122138E-2</v>
      </c>
      <c r="J155" s="163">
        <f>H155/H151</f>
        <v>0.55394979897859398</v>
      </c>
    </row>
    <row r="156" spans="2:10" x14ac:dyDescent="0.25">
      <c r="B156" s="165" t="s">
        <v>112</v>
      </c>
      <c r="C156" s="166">
        <v>0</v>
      </c>
      <c r="D156" s="166">
        <v>58</v>
      </c>
      <c r="E156" s="166">
        <v>1440</v>
      </c>
      <c r="F156" s="166">
        <v>1426</v>
      </c>
      <c r="G156" s="166">
        <v>1755</v>
      </c>
      <c r="H156" s="166">
        <v>1432</v>
      </c>
      <c r="I156" s="167">
        <f t="shared" si="21"/>
        <v>-0.18404558404558402</v>
      </c>
      <c r="J156" s="167">
        <f>H156/H151</f>
        <v>0.15560143431489731</v>
      </c>
    </row>
    <row r="157" spans="2:10" x14ac:dyDescent="0.25">
      <c r="B157" s="165" t="s">
        <v>115</v>
      </c>
      <c r="C157" s="166">
        <v>0</v>
      </c>
      <c r="D157" s="166">
        <v>154</v>
      </c>
      <c r="E157" s="166">
        <v>1150</v>
      </c>
      <c r="F157" s="166">
        <v>944</v>
      </c>
      <c r="G157" s="166">
        <v>1015</v>
      </c>
      <c r="H157" s="166">
        <v>1125</v>
      </c>
      <c r="I157" s="167">
        <f t="shared" si="21"/>
        <v>0.10837438423645329</v>
      </c>
      <c r="J157" s="167">
        <f>H157/H151</f>
        <v>0.1222427469303488</v>
      </c>
    </row>
    <row r="158" spans="2:10" x14ac:dyDescent="0.25">
      <c r="B158" s="165" t="s">
        <v>118</v>
      </c>
      <c r="C158" s="166">
        <v>0</v>
      </c>
      <c r="D158" s="166">
        <v>263</v>
      </c>
      <c r="E158" s="166">
        <v>585</v>
      </c>
      <c r="F158" s="166">
        <v>764</v>
      </c>
      <c r="G158" s="166">
        <v>875</v>
      </c>
      <c r="H158" s="166">
        <v>1315</v>
      </c>
      <c r="I158" s="167">
        <f t="shared" si="21"/>
        <v>0.50285714285714289</v>
      </c>
      <c r="J158" s="167">
        <f>H158/H151</f>
        <v>0.14288818863414104</v>
      </c>
    </row>
    <row r="159" spans="2:10" x14ac:dyDescent="0.25">
      <c r="B159" s="165" t="s">
        <v>125</v>
      </c>
      <c r="C159" s="166">
        <v>0</v>
      </c>
      <c r="D159" s="166">
        <v>41</v>
      </c>
      <c r="E159" s="166">
        <v>152</v>
      </c>
      <c r="F159" s="166">
        <v>163</v>
      </c>
      <c r="G159" s="166">
        <v>228</v>
      </c>
      <c r="H159" s="166">
        <v>153</v>
      </c>
      <c r="I159" s="167">
        <f t="shared" si="21"/>
        <v>-0.32894736842105265</v>
      </c>
      <c r="J159" s="167">
        <f>H159/H151</f>
        <v>1.6625013582527437E-2</v>
      </c>
    </row>
    <row r="160" spans="2:10" x14ac:dyDescent="0.25">
      <c r="B160" s="165" t="s">
        <v>121</v>
      </c>
      <c r="C160" s="166">
        <v>0</v>
      </c>
      <c r="D160" s="166">
        <v>33</v>
      </c>
      <c r="E160" s="166">
        <v>206</v>
      </c>
      <c r="F160" s="166">
        <v>255</v>
      </c>
      <c r="G160" s="166">
        <v>169</v>
      </c>
      <c r="H160" s="166">
        <v>115</v>
      </c>
      <c r="I160" s="167">
        <f t="shared" si="21"/>
        <v>-0.31952662721893488</v>
      </c>
      <c r="J160" s="167">
        <f>H160/H151</f>
        <v>1.2495925241768988E-2</v>
      </c>
    </row>
    <row r="161" spans="2:10" x14ac:dyDescent="0.25">
      <c r="B161" s="165" t="s">
        <v>130</v>
      </c>
      <c r="C161" s="166">
        <v>0</v>
      </c>
      <c r="D161" s="166">
        <v>5</v>
      </c>
      <c r="E161" s="166">
        <v>25</v>
      </c>
      <c r="F161" s="166">
        <v>46</v>
      </c>
      <c r="G161" s="166">
        <v>21</v>
      </c>
      <c r="H161" s="166">
        <v>21</v>
      </c>
      <c r="I161" s="167">
        <f t="shared" si="21"/>
        <v>0</v>
      </c>
      <c r="J161" s="167">
        <f>H161/H151</f>
        <v>2.281864609366511E-3</v>
      </c>
    </row>
    <row r="162" spans="2:10" x14ac:dyDescent="0.25">
      <c r="B162" s="165" t="s">
        <v>133</v>
      </c>
      <c r="C162" s="166">
        <v>0</v>
      </c>
      <c r="D162" s="166">
        <v>7</v>
      </c>
      <c r="E162" s="166">
        <v>32</v>
      </c>
      <c r="F162" s="166">
        <v>44</v>
      </c>
      <c r="G162" s="166">
        <v>6</v>
      </c>
      <c r="H162" s="166">
        <v>17</v>
      </c>
      <c r="I162" s="167">
        <f t="shared" si="21"/>
        <v>1.8333333333333335</v>
      </c>
      <c r="J162" s="167">
        <f>H162/H151</f>
        <v>1.8472237313919375E-3</v>
      </c>
    </row>
    <row r="163" spans="2:10" x14ac:dyDescent="0.25">
      <c r="B163" s="170" t="s">
        <v>147</v>
      </c>
      <c r="C163" s="171">
        <f t="shared" ref="C163:H163" si="22">C155-SUM(C156:C162)</f>
        <v>0</v>
      </c>
      <c r="D163" s="171">
        <f t="shared" si="22"/>
        <v>495</v>
      </c>
      <c r="E163" s="171">
        <f t="shared" si="22"/>
        <v>916</v>
      </c>
      <c r="F163" s="171">
        <f t="shared" si="22"/>
        <v>979</v>
      </c>
      <c r="G163" s="171">
        <f t="shared" si="22"/>
        <v>1171</v>
      </c>
      <c r="H163" s="171">
        <f t="shared" si="22"/>
        <v>920</v>
      </c>
      <c r="I163" s="172">
        <f t="shared" si="21"/>
        <v>-0.21434671221178481</v>
      </c>
      <c r="J163" s="172">
        <f>H163/H151</f>
        <v>9.9967401934151906E-2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337A3-14D8-4953-A812-938E416D4DFA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146"/>
      <c r="L4" s="146"/>
      <c r="M4" s="146"/>
      <c r="P4" s="145" t="s">
        <v>259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L6" s="314"/>
      <c r="M6" s="314"/>
      <c r="P6" s="147"/>
      <c r="Q6" s="313" t="s">
        <v>45</v>
      </c>
      <c r="R6" s="314"/>
      <c r="S6" s="314"/>
      <c r="T6" s="314"/>
      <c r="U6" s="314"/>
      <c r="V6" s="314"/>
      <c r="W6" s="314"/>
      <c r="X6" s="314"/>
      <c r="Y6" s="314"/>
    </row>
    <row r="7" spans="1:25" s="148" customFormat="1" ht="72" customHeight="1" x14ac:dyDescent="0.25">
      <c r="B7" s="149"/>
      <c r="C7" s="174" t="s">
        <v>260</v>
      </c>
      <c r="D7" s="174" t="s">
        <v>261</v>
      </c>
      <c r="E7" s="174" t="s">
        <v>262</v>
      </c>
      <c r="F7" s="174" t="s">
        <v>263</v>
      </c>
      <c r="G7" s="174" t="s">
        <v>264</v>
      </c>
      <c r="H7" s="174" t="s">
        <v>265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260</v>
      </c>
      <c r="R7" s="174" t="s">
        <v>261</v>
      </c>
      <c r="S7" s="174" t="s">
        <v>262</v>
      </c>
      <c r="T7" s="174" t="s">
        <v>263</v>
      </c>
      <c r="U7" s="174" t="s">
        <v>264</v>
      </c>
      <c r="V7" s="174" t="s">
        <v>265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52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98</v>
      </c>
      <c r="B9" s="158" t="s">
        <v>70</v>
      </c>
      <c r="C9" s="178">
        <v>947316</v>
      </c>
      <c r="D9" s="178">
        <v>263510</v>
      </c>
      <c r="E9" s="178">
        <v>1442150</v>
      </c>
      <c r="F9" s="178">
        <v>1700823</v>
      </c>
      <c r="G9" s="178">
        <v>1787917</v>
      </c>
      <c r="H9" s="178">
        <v>1783504</v>
      </c>
      <c r="I9" s="179">
        <f>IFERROR(H9/G9-1,"-")</f>
        <v>-2.4682353822912395E-3</v>
      </c>
      <c r="J9" s="179">
        <f>IFERROR(H9/D9-1,"-")</f>
        <v>5.7682592690979471</v>
      </c>
      <c r="K9" s="178">
        <f>H9-G9</f>
        <v>-4413</v>
      </c>
      <c r="L9" s="178">
        <f>H9-D9</f>
        <v>1519994</v>
      </c>
      <c r="M9" s="179">
        <f t="shared" ref="M9:M21" si="0">H9/H$9</f>
        <v>1</v>
      </c>
      <c r="P9" s="158" t="s">
        <v>70</v>
      </c>
      <c r="Q9" s="178">
        <v>36009</v>
      </c>
      <c r="R9" s="178">
        <v>13358</v>
      </c>
      <c r="S9" s="178">
        <v>62525</v>
      </c>
      <c r="T9" s="178">
        <v>83965</v>
      </c>
      <c r="U9" s="178">
        <v>76840</v>
      </c>
      <c r="V9" s="178">
        <v>85109</v>
      </c>
      <c r="W9" s="179">
        <f>IFERROR(V9/U9-1,"-")</f>
        <v>0.10761322228006254</v>
      </c>
      <c r="X9" s="178">
        <f>V9-U9</f>
        <v>8269</v>
      </c>
      <c r="Y9" s="179">
        <f t="shared" ref="Y9:Y21" si="1">V9/V$9</f>
        <v>1</v>
      </c>
    </row>
    <row r="10" spans="1:25" x14ac:dyDescent="0.25">
      <c r="A10" s="164" t="s">
        <v>105</v>
      </c>
      <c r="B10" s="161" t="s">
        <v>99</v>
      </c>
      <c r="C10" s="162">
        <v>140270</v>
      </c>
      <c r="D10" s="162">
        <v>130748</v>
      </c>
      <c r="E10" s="162">
        <v>250871</v>
      </c>
      <c r="F10" s="162">
        <v>282545</v>
      </c>
      <c r="G10" s="162">
        <v>261693</v>
      </c>
      <c r="H10" s="162">
        <v>267315</v>
      </c>
      <c r="I10" s="180">
        <f>IFERROR(H10/G10-1,"-")</f>
        <v>2.1483188316080204E-2</v>
      </c>
      <c r="J10" s="163">
        <f t="shared" ref="J10:J21" si="2">IFERROR(H10/D10-1,"-")</f>
        <v>1.0445054608865911</v>
      </c>
      <c r="K10" s="162">
        <f t="shared" ref="K10:K20" si="3">H10-G10</f>
        <v>5622</v>
      </c>
      <c r="L10" s="162">
        <f t="shared" ref="L10:L21" si="4">H10-D10</f>
        <v>136567</v>
      </c>
      <c r="M10" s="163">
        <f t="shared" si="0"/>
        <v>0.14988191784262889</v>
      </c>
      <c r="P10" s="161" t="s">
        <v>99</v>
      </c>
      <c r="Q10" s="162">
        <v>7208</v>
      </c>
      <c r="R10" s="162">
        <v>7891</v>
      </c>
      <c r="S10" s="162">
        <v>11080</v>
      </c>
      <c r="T10" s="162">
        <v>15306</v>
      </c>
      <c r="U10" s="162">
        <v>11583</v>
      </c>
      <c r="V10" s="162">
        <v>13516</v>
      </c>
      <c r="W10" s="180">
        <f>IFERROR(V10/U10-1,"-")</f>
        <v>0.16688250021583362</v>
      </c>
      <c r="X10" s="161">
        <f t="shared" ref="X10:X20" si="5">V10-U10</f>
        <v>1933</v>
      </c>
      <c r="Y10" s="163">
        <f t="shared" si="1"/>
        <v>0.158808116650413</v>
      </c>
    </row>
    <row r="11" spans="1:25" x14ac:dyDescent="0.25">
      <c r="A11" s="164" t="s">
        <v>102</v>
      </c>
      <c r="B11" s="165" t="s">
        <v>105</v>
      </c>
      <c r="C11" s="166">
        <v>51219</v>
      </c>
      <c r="D11" s="166">
        <v>93260</v>
      </c>
      <c r="E11" s="166">
        <v>107393</v>
      </c>
      <c r="F11" s="166">
        <v>111139</v>
      </c>
      <c r="G11" s="166">
        <v>94810</v>
      </c>
      <c r="H11" s="166">
        <v>93025</v>
      </c>
      <c r="I11" s="181">
        <f>IFERROR(H11/G11-1,"-")</f>
        <v>-1.8827127940090671E-2</v>
      </c>
      <c r="J11" s="167">
        <f t="shared" si="2"/>
        <v>-2.5198370147972993E-3</v>
      </c>
      <c r="K11" s="166">
        <f t="shared" si="3"/>
        <v>-1785</v>
      </c>
      <c r="L11" s="166">
        <f t="shared" si="4"/>
        <v>-235</v>
      </c>
      <c r="M11" s="167">
        <f t="shared" si="0"/>
        <v>5.2158559778951993E-2</v>
      </c>
      <c r="P11" s="165" t="s">
        <v>105</v>
      </c>
      <c r="Q11" s="166">
        <v>1451</v>
      </c>
      <c r="R11" s="166">
        <v>7546</v>
      </c>
      <c r="S11" s="166">
        <v>5001</v>
      </c>
      <c r="T11" s="166">
        <v>6835</v>
      </c>
      <c r="U11" s="166">
        <v>3189</v>
      </c>
      <c r="V11" s="166">
        <v>4173</v>
      </c>
      <c r="W11" s="181">
        <f>IFERROR(V11/U11-1,"-")</f>
        <v>0.30856067732831605</v>
      </c>
      <c r="X11" s="165">
        <f t="shared" si="5"/>
        <v>984</v>
      </c>
      <c r="Y11" s="167">
        <f>V11/V$9</f>
        <v>4.9031242289299601E-2</v>
      </c>
    </row>
    <row r="12" spans="1:25" x14ac:dyDescent="0.25">
      <c r="A12" s="1"/>
      <c r="B12" s="165" t="s">
        <v>102</v>
      </c>
      <c r="C12" s="166">
        <v>89051</v>
      </c>
      <c r="D12" s="166">
        <v>37488</v>
      </c>
      <c r="E12" s="166">
        <v>143478</v>
      </c>
      <c r="F12" s="166">
        <v>171406</v>
      </c>
      <c r="G12" s="166">
        <v>166883</v>
      </c>
      <c r="H12" s="166">
        <v>174290</v>
      </c>
      <c r="I12" s="181">
        <f>IFERROR(H12/G12-1,"-")</f>
        <v>4.4384389062996243E-2</v>
      </c>
      <c r="J12" s="167">
        <f t="shared" si="2"/>
        <v>3.6492210840802386</v>
      </c>
      <c r="K12" s="166">
        <f t="shared" si="3"/>
        <v>7407</v>
      </c>
      <c r="L12" s="166">
        <f t="shared" si="4"/>
        <v>136802</v>
      </c>
      <c r="M12" s="167">
        <f t="shared" si="0"/>
        <v>9.7723358063676893E-2</v>
      </c>
      <c r="P12" s="165" t="s">
        <v>102</v>
      </c>
      <c r="Q12" s="166">
        <v>5757</v>
      </c>
      <c r="R12" s="166">
        <v>345</v>
      </c>
      <c r="S12" s="166">
        <v>6079</v>
      </c>
      <c r="T12" s="166">
        <v>8471</v>
      </c>
      <c r="U12" s="166">
        <v>8394</v>
      </c>
      <c r="V12" s="166">
        <v>9343</v>
      </c>
      <c r="W12" s="181">
        <f>IFERROR(V12/U12-1,"-")</f>
        <v>0.113056945437217</v>
      </c>
      <c r="X12" s="165">
        <f t="shared" si="5"/>
        <v>949</v>
      </c>
      <c r="Y12" s="167">
        <f t="shared" si="1"/>
        <v>0.1097768743611134</v>
      </c>
    </row>
    <row r="13" spans="1:25" s="57" customFormat="1" x14ac:dyDescent="0.25">
      <c r="B13" s="161" t="s">
        <v>109</v>
      </c>
      <c r="C13" s="162">
        <v>807046</v>
      </c>
      <c r="D13" s="162">
        <v>132762</v>
      </c>
      <c r="E13" s="162">
        <v>1191279</v>
      </c>
      <c r="F13" s="162">
        <v>1418278</v>
      </c>
      <c r="G13" s="162">
        <v>1526224</v>
      </c>
      <c r="H13" s="162">
        <v>1516189</v>
      </c>
      <c r="I13" s="180">
        <f>IFERROR(H13/G13-1,"-")</f>
        <v>-6.5750505823523042E-3</v>
      </c>
      <c r="J13" s="163">
        <f t="shared" si="2"/>
        <v>10.420353715671654</v>
      </c>
      <c r="K13" s="162">
        <f t="shared" si="3"/>
        <v>-10035</v>
      </c>
      <c r="L13" s="162">
        <f t="shared" si="4"/>
        <v>1383427</v>
      </c>
      <c r="M13" s="163">
        <f t="shared" si="0"/>
        <v>0.85011808215737106</v>
      </c>
      <c r="P13" s="161" t="s">
        <v>109</v>
      </c>
      <c r="Q13" s="162">
        <v>28801</v>
      </c>
      <c r="R13" s="162">
        <v>5467</v>
      </c>
      <c r="S13" s="162">
        <v>51445</v>
      </c>
      <c r="T13" s="162">
        <v>68659</v>
      </c>
      <c r="U13" s="162">
        <v>65257</v>
      </c>
      <c r="V13" s="162">
        <v>71593</v>
      </c>
      <c r="W13" s="180">
        <f>IFERROR(V13/U13-1,"-")</f>
        <v>9.7093032165131765E-2</v>
      </c>
      <c r="X13" s="161">
        <f t="shared" si="5"/>
        <v>6336</v>
      </c>
      <c r="Y13" s="163">
        <f t="shared" si="1"/>
        <v>0.84119188334958706</v>
      </c>
    </row>
    <row r="14" spans="1:25" s="57" customFormat="1" x14ac:dyDescent="0.25">
      <c r="B14" s="165" t="s">
        <v>112</v>
      </c>
      <c r="C14" s="166">
        <v>328440</v>
      </c>
      <c r="D14" s="166">
        <v>6679</v>
      </c>
      <c r="E14" s="166">
        <v>482727</v>
      </c>
      <c r="F14" s="166">
        <v>591466</v>
      </c>
      <c r="G14" s="166">
        <v>644618</v>
      </c>
      <c r="H14" s="166">
        <v>646257</v>
      </c>
      <c r="I14" s="181">
        <f t="shared" ref="I14:I21" si="6">IFERROR(H14/G14-1,"-")</f>
        <v>2.5425911159788761E-3</v>
      </c>
      <c r="J14" s="167">
        <f t="shared" si="2"/>
        <v>95.759544842042217</v>
      </c>
      <c r="K14" s="166">
        <f t="shared" si="3"/>
        <v>1639</v>
      </c>
      <c r="L14" s="166">
        <f t="shared" si="4"/>
        <v>639578</v>
      </c>
      <c r="M14" s="167">
        <f t="shared" si="0"/>
        <v>0.36235242533798634</v>
      </c>
      <c r="P14" s="165" t="s">
        <v>112</v>
      </c>
      <c r="Q14" s="166">
        <v>15739</v>
      </c>
      <c r="R14" s="166">
        <v>922</v>
      </c>
      <c r="S14" s="166">
        <v>27573</v>
      </c>
      <c r="T14" s="166">
        <v>42881</v>
      </c>
      <c r="U14" s="166">
        <v>37983</v>
      </c>
      <c r="V14" s="166">
        <v>39568</v>
      </c>
      <c r="W14" s="181">
        <f t="shared" ref="W14:W21" si="7">IFERROR(V14/U14-1,"-")</f>
        <v>4.1729194639707146E-2</v>
      </c>
      <c r="X14" s="165">
        <f t="shared" si="5"/>
        <v>1585</v>
      </c>
      <c r="Y14" s="167">
        <f t="shared" si="1"/>
        <v>0.4649097040266012</v>
      </c>
    </row>
    <row r="15" spans="1:25" x14ac:dyDescent="0.25">
      <c r="A15" s="1"/>
      <c r="B15" s="165" t="s">
        <v>115</v>
      </c>
      <c r="C15" s="166">
        <v>101729</v>
      </c>
      <c r="D15" s="166">
        <v>18912</v>
      </c>
      <c r="E15" s="166">
        <v>130382</v>
      </c>
      <c r="F15" s="166">
        <v>159101</v>
      </c>
      <c r="G15" s="166">
        <v>172390</v>
      </c>
      <c r="H15" s="166">
        <v>167577</v>
      </c>
      <c r="I15" s="181">
        <f t="shared" si="6"/>
        <v>-2.7919252856894228E-2</v>
      </c>
      <c r="J15" s="167">
        <f t="shared" si="2"/>
        <v>7.8608819796954315</v>
      </c>
      <c r="K15" s="166">
        <f t="shared" si="3"/>
        <v>-4813</v>
      </c>
      <c r="L15" s="166">
        <f t="shared" si="4"/>
        <v>148665</v>
      </c>
      <c r="M15" s="167">
        <f t="shared" si="0"/>
        <v>9.3959419210722261E-2</v>
      </c>
      <c r="P15" s="165" t="s">
        <v>115</v>
      </c>
      <c r="Q15" s="166">
        <v>1827</v>
      </c>
      <c r="R15" s="166">
        <v>1264</v>
      </c>
      <c r="S15" s="166">
        <v>3166</v>
      </c>
      <c r="T15" s="166">
        <v>3839</v>
      </c>
      <c r="U15" s="166">
        <v>3371</v>
      </c>
      <c r="V15" s="166">
        <v>3901</v>
      </c>
      <c r="W15" s="181">
        <f t="shared" si="7"/>
        <v>0.15722337585286272</v>
      </c>
      <c r="X15" s="165">
        <f t="shared" si="5"/>
        <v>530</v>
      </c>
      <c r="Y15" s="167">
        <f t="shared" si="1"/>
        <v>4.5835340563277677E-2</v>
      </c>
    </row>
    <row r="16" spans="1:25" x14ac:dyDescent="0.25">
      <c r="A16" s="1"/>
      <c r="B16" s="165" t="s">
        <v>118</v>
      </c>
      <c r="C16" s="166">
        <v>37338</v>
      </c>
      <c r="D16" s="166">
        <v>25515</v>
      </c>
      <c r="E16" s="166">
        <v>66791</v>
      </c>
      <c r="F16" s="166">
        <v>80773</v>
      </c>
      <c r="G16" s="166">
        <v>84043</v>
      </c>
      <c r="H16" s="166">
        <v>78259</v>
      </c>
      <c r="I16" s="181">
        <f t="shared" si="6"/>
        <v>-6.8821912592363477E-2</v>
      </c>
      <c r="J16" s="167">
        <f t="shared" si="2"/>
        <v>2.0671761708798746</v>
      </c>
      <c r="K16" s="166">
        <f t="shared" si="3"/>
        <v>-5784</v>
      </c>
      <c r="L16" s="166">
        <f t="shared" si="4"/>
        <v>52744</v>
      </c>
      <c r="M16" s="167">
        <f t="shared" si="0"/>
        <v>4.3879352106863792E-2</v>
      </c>
      <c r="P16" s="165" t="s">
        <v>118</v>
      </c>
      <c r="Q16" s="166">
        <v>1518</v>
      </c>
      <c r="R16" s="166">
        <v>1411</v>
      </c>
      <c r="S16" s="166">
        <v>3524</v>
      </c>
      <c r="T16" s="166">
        <v>6254</v>
      </c>
      <c r="U16" s="166">
        <v>4114</v>
      </c>
      <c r="V16" s="166">
        <v>5557</v>
      </c>
      <c r="W16" s="181">
        <f t="shared" si="7"/>
        <v>0.35075352455031594</v>
      </c>
      <c r="X16" s="165">
        <f t="shared" si="5"/>
        <v>1443</v>
      </c>
      <c r="Y16" s="167">
        <f t="shared" si="1"/>
        <v>6.529274224817587E-2</v>
      </c>
    </row>
    <row r="17" spans="1:25" x14ac:dyDescent="0.25">
      <c r="A17" s="1"/>
      <c r="B17" s="165" t="s">
        <v>125</v>
      </c>
      <c r="C17" s="166">
        <v>27502</v>
      </c>
      <c r="D17" s="166">
        <v>2127</v>
      </c>
      <c r="E17" s="166">
        <v>60091</v>
      </c>
      <c r="F17" s="166">
        <v>53907</v>
      </c>
      <c r="G17" s="166">
        <v>57775</v>
      </c>
      <c r="H17" s="166">
        <v>56035</v>
      </c>
      <c r="I17" s="181">
        <f t="shared" si="6"/>
        <v>-3.0116832540025951E-2</v>
      </c>
      <c r="J17" s="167">
        <f t="shared" si="2"/>
        <v>25.344616831217678</v>
      </c>
      <c r="K17" s="166">
        <f t="shared" si="3"/>
        <v>-1740</v>
      </c>
      <c r="L17" s="166">
        <f t="shared" si="4"/>
        <v>53908</v>
      </c>
      <c r="M17" s="167">
        <f t="shared" si="0"/>
        <v>3.1418488548385651E-2</v>
      </c>
      <c r="P17" s="165" t="s">
        <v>125</v>
      </c>
      <c r="Q17" s="166">
        <v>586</v>
      </c>
      <c r="R17" s="166">
        <v>105</v>
      </c>
      <c r="S17" s="166">
        <v>2413</v>
      </c>
      <c r="T17" s="166">
        <v>2507</v>
      </c>
      <c r="U17" s="166">
        <v>2820</v>
      </c>
      <c r="V17" s="166">
        <v>2924</v>
      </c>
      <c r="W17" s="181">
        <f t="shared" si="7"/>
        <v>3.6879432624113528E-2</v>
      </c>
      <c r="X17" s="165">
        <f t="shared" si="5"/>
        <v>104</v>
      </c>
      <c r="Y17" s="167">
        <f t="shared" si="1"/>
        <v>3.4355943554735695E-2</v>
      </c>
    </row>
    <row r="18" spans="1:25" x14ac:dyDescent="0.25">
      <c r="A18" s="1"/>
      <c r="B18" s="165" t="s">
        <v>121</v>
      </c>
      <c r="C18" s="166">
        <v>29486</v>
      </c>
      <c r="D18" s="166">
        <v>3704</v>
      </c>
      <c r="E18" s="166">
        <v>52990</v>
      </c>
      <c r="F18" s="166">
        <v>49181</v>
      </c>
      <c r="G18" s="166">
        <v>54584</v>
      </c>
      <c r="H18" s="166">
        <v>49982</v>
      </c>
      <c r="I18" s="181">
        <f t="shared" si="6"/>
        <v>-8.4310420636083849E-2</v>
      </c>
      <c r="J18" s="167">
        <f t="shared" si="2"/>
        <v>12.494060475161987</v>
      </c>
      <c r="K18" s="166">
        <f t="shared" si="3"/>
        <v>-4602</v>
      </c>
      <c r="L18" s="166">
        <f t="shared" si="4"/>
        <v>46278</v>
      </c>
      <c r="M18" s="167">
        <f t="shared" si="0"/>
        <v>2.8024607738474375E-2</v>
      </c>
      <c r="P18" s="165" t="s">
        <v>121</v>
      </c>
      <c r="Q18" s="166">
        <v>875</v>
      </c>
      <c r="R18" s="166">
        <v>153</v>
      </c>
      <c r="S18" s="166">
        <v>2002</v>
      </c>
      <c r="T18" s="166">
        <v>1709</v>
      </c>
      <c r="U18" s="166">
        <v>2062</v>
      </c>
      <c r="V18" s="166">
        <v>1920</v>
      </c>
      <c r="W18" s="181">
        <f t="shared" si="7"/>
        <v>-6.8865179437439417E-2</v>
      </c>
      <c r="X18" s="165">
        <f t="shared" si="5"/>
        <v>-142</v>
      </c>
      <c r="Y18" s="167">
        <f t="shared" si="1"/>
        <v>2.2559306301331235E-2</v>
      </c>
    </row>
    <row r="19" spans="1:25" x14ac:dyDescent="0.25">
      <c r="A19" s="164" t="s">
        <v>146</v>
      </c>
      <c r="B19" s="165" t="s">
        <v>130</v>
      </c>
      <c r="C19" s="166">
        <v>28328</v>
      </c>
      <c r="D19" s="166">
        <v>425</v>
      </c>
      <c r="E19" s="166">
        <v>30986</v>
      </c>
      <c r="F19" s="166">
        <v>40209</v>
      </c>
      <c r="G19" s="166">
        <v>35082</v>
      </c>
      <c r="H19" s="166">
        <v>34219</v>
      </c>
      <c r="I19" s="181">
        <f t="shared" si="6"/>
        <v>-2.45995097200844E-2</v>
      </c>
      <c r="J19" s="167">
        <f t="shared" si="2"/>
        <v>79.515294117647059</v>
      </c>
      <c r="K19" s="166">
        <f t="shared" si="3"/>
        <v>-863</v>
      </c>
      <c r="L19" s="166">
        <f t="shared" si="4"/>
        <v>33794</v>
      </c>
      <c r="M19" s="167">
        <f t="shared" si="0"/>
        <v>1.9186388143788854E-2</v>
      </c>
      <c r="P19" s="165" t="s">
        <v>130</v>
      </c>
      <c r="Q19" s="166">
        <v>386</v>
      </c>
      <c r="R19" s="166">
        <v>4</v>
      </c>
      <c r="S19" s="166">
        <v>449</v>
      </c>
      <c r="T19" s="166">
        <v>667</v>
      </c>
      <c r="U19" s="166">
        <v>862</v>
      </c>
      <c r="V19" s="166">
        <v>814</v>
      </c>
      <c r="W19" s="181">
        <f t="shared" si="7"/>
        <v>-5.5684454756380508E-2</v>
      </c>
      <c r="X19" s="165">
        <f t="shared" si="5"/>
        <v>-48</v>
      </c>
      <c r="Y19" s="167">
        <f t="shared" si="1"/>
        <v>9.5642059006685546E-3</v>
      </c>
    </row>
    <row r="20" spans="1:25" x14ac:dyDescent="0.25">
      <c r="A20" s="169" t="s">
        <v>147</v>
      </c>
      <c r="B20" s="165" t="s">
        <v>133</v>
      </c>
      <c r="C20" s="166">
        <v>40085</v>
      </c>
      <c r="D20" s="166">
        <v>2213</v>
      </c>
      <c r="E20" s="166">
        <v>24907</v>
      </c>
      <c r="F20" s="166">
        <v>37128</v>
      </c>
      <c r="G20" s="166">
        <v>39427</v>
      </c>
      <c r="H20" s="166">
        <v>31028</v>
      </c>
      <c r="I20" s="181">
        <f t="shared" si="6"/>
        <v>-0.21302660613285307</v>
      </c>
      <c r="J20" s="167">
        <f t="shared" si="2"/>
        <v>13.020786262991415</v>
      </c>
      <c r="K20" s="166">
        <f t="shared" si="3"/>
        <v>-8399</v>
      </c>
      <c r="L20" s="166">
        <f t="shared" si="4"/>
        <v>28815</v>
      </c>
      <c r="M20" s="167">
        <f t="shared" si="0"/>
        <v>1.7397213575074684E-2</v>
      </c>
      <c r="P20" s="165" t="s">
        <v>133</v>
      </c>
      <c r="Q20" s="166">
        <v>909</v>
      </c>
      <c r="R20" s="166">
        <v>4</v>
      </c>
      <c r="S20" s="166">
        <v>673</v>
      </c>
      <c r="T20" s="166">
        <v>419</v>
      </c>
      <c r="U20" s="166">
        <v>1056</v>
      </c>
      <c r="V20" s="166">
        <v>662</v>
      </c>
      <c r="W20" s="181">
        <f t="shared" si="7"/>
        <v>-0.37310606060606055</v>
      </c>
      <c r="X20" s="165">
        <f t="shared" si="5"/>
        <v>-394</v>
      </c>
      <c r="Y20" s="167">
        <f t="shared" si="1"/>
        <v>7.778260818479832E-3</v>
      </c>
    </row>
    <row r="21" spans="1:25" x14ac:dyDescent="0.25">
      <c r="B21" s="170" t="s">
        <v>147</v>
      </c>
      <c r="C21" s="171">
        <f t="shared" ref="C21" si="8">C13-SUM(C14:C20)</f>
        <v>214138</v>
      </c>
      <c r="D21" s="171">
        <f t="shared" ref="D21:E21" si="9">D13-SUM(D14:D20)</f>
        <v>73187</v>
      </c>
      <c r="E21" s="171">
        <f t="shared" si="9"/>
        <v>342405</v>
      </c>
      <c r="F21" s="171">
        <f t="shared" ref="F21:H21" si="10">F13-SUM(F14:F20)</f>
        <v>406513</v>
      </c>
      <c r="G21" s="171">
        <f t="shared" si="10"/>
        <v>438305</v>
      </c>
      <c r="H21" s="171">
        <f t="shared" si="10"/>
        <v>452832</v>
      </c>
      <c r="I21" s="182">
        <f t="shared" si="6"/>
        <v>3.3143587228071869E-2</v>
      </c>
      <c r="J21" s="172">
        <f t="shared" si="2"/>
        <v>5.1873283506633694</v>
      </c>
      <c r="K21" s="171">
        <f>H21-G21</f>
        <v>14527</v>
      </c>
      <c r="L21" s="171">
        <f t="shared" si="4"/>
        <v>379645</v>
      </c>
      <c r="M21" s="172">
        <f t="shared" si="0"/>
        <v>0.25390018749607512</v>
      </c>
      <c r="P21" s="170" t="s">
        <v>147</v>
      </c>
      <c r="Q21" s="171">
        <f t="shared" ref="Q21:V21" si="11">Q13-SUM(Q14:Q20)</f>
        <v>6961</v>
      </c>
      <c r="R21" s="171">
        <f t="shared" si="11"/>
        <v>1604</v>
      </c>
      <c r="S21" s="171">
        <f t="shared" si="11"/>
        <v>11645</v>
      </c>
      <c r="T21" s="171">
        <f t="shared" si="11"/>
        <v>10383</v>
      </c>
      <c r="U21" s="171">
        <f t="shared" si="11"/>
        <v>12989</v>
      </c>
      <c r="V21" s="171">
        <f t="shared" si="11"/>
        <v>16247</v>
      </c>
      <c r="W21" s="182">
        <f t="shared" si="7"/>
        <v>0.25082762337362374</v>
      </c>
      <c r="X21" s="170">
        <f>V21-U21</f>
        <v>3258</v>
      </c>
      <c r="Y21" s="172">
        <f t="shared" si="1"/>
        <v>0.19089637993631695</v>
      </c>
    </row>
    <row r="22" spans="1:25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70</v>
      </c>
      <c r="C23" s="178">
        <v>344170</v>
      </c>
      <c r="D23" s="178">
        <v>92300</v>
      </c>
      <c r="E23" s="178">
        <v>537375</v>
      </c>
      <c r="F23" s="178">
        <v>608370</v>
      </c>
      <c r="G23" s="178">
        <v>640291</v>
      </c>
      <c r="H23" s="178">
        <v>618160</v>
      </c>
      <c r="I23" s="179">
        <f>IFERROR(H23/G23-1,"-")</f>
        <v>-3.4563971694120288E-2</v>
      </c>
      <c r="J23" s="179">
        <f>IFERROR(H23/D23-1,"-")</f>
        <v>5.6972914409534132</v>
      </c>
      <c r="K23" s="178">
        <f>H23-G23</f>
        <v>-22131</v>
      </c>
      <c r="L23" s="178">
        <f>H23-D23</f>
        <v>525860</v>
      </c>
      <c r="M23" s="179">
        <f t="shared" ref="M23:M35" si="12">H23/H$9</f>
        <v>0.34659860589042696</v>
      </c>
    </row>
    <row r="24" spans="1:25" x14ac:dyDescent="0.25">
      <c r="B24" s="161" t="s">
        <v>99</v>
      </c>
      <c r="C24" s="162">
        <v>20277</v>
      </c>
      <c r="D24" s="162">
        <v>45464</v>
      </c>
      <c r="E24" s="162">
        <v>44639</v>
      </c>
      <c r="F24" s="162">
        <v>42026</v>
      </c>
      <c r="G24" s="162">
        <v>34651</v>
      </c>
      <c r="H24" s="162">
        <v>32343</v>
      </c>
      <c r="I24" s="180">
        <f>IFERROR(H24/G24-1,"-")</f>
        <v>-6.6607024328302233E-2</v>
      </c>
      <c r="J24" s="163">
        <f t="shared" ref="J24:J35" si="13">IFERROR(H24/D24-1,"-")</f>
        <v>-0.28860197079007566</v>
      </c>
      <c r="K24" s="162">
        <f t="shared" ref="K24:K34" si="14">H24-G24</f>
        <v>-2308</v>
      </c>
      <c r="L24" s="162">
        <f t="shared" ref="L24:L35" si="15">H24-D24</f>
        <v>-13121</v>
      </c>
      <c r="M24" s="163">
        <f t="shared" si="12"/>
        <v>1.8134526191138343E-2</v>
      </c>
    </row>
    <row r="25" spans="1:25" x14ac:dyDescent="0.25">
      <c r="B25" s="165" t="s">
        <v>105</v>
      </c>
      <c r="C25" s="166">
        <v>9378</v>
      </c>
      <c r="D25" s="166">
        <v>31357</v>
      </c>
      <c r="E25" s="166">
        <v>20561</v>
      </c>
      <c r="F25" s="166">
        <v>17667</v>
      </c>
      <c r="G25" s="166">
        <v>12604</v>
      </c>
      <c r="H25" s="166">
        <v>12488</v>
      </c>
      <c r="I25" s="181">
        <f>IFERROR(H25/G25-1,"-")</f>
        <v>-9.2034274833385776E-3</v>
      </c>
      <c r="J25" s="167">
        <f t="shared" si="13"/>
        <v>-0.60174761616226036</v>
      </c>
      <c r="K25" s="166">
        <f t="shared" si="14"/>
        <v>-116</v>
      </c>
      <c r="L25" s="166">
        <f t="shared" si="15"/>
        <v>-18869</v>
      </c>
      <c r="M25" s="167">
        <f t="shared" si="12"/>
        <v>7.0019467295840097E-3</v>
      </c>
    </row>
    <row r="26" spans="1:25" x14ac:dyDescent="0.25">
      <c r="B26" s="165" t="s">
        <v>102</v>
      </c>
      <c r="C26" s="166">
        <v>10899</v>
      </c>
      <c r="D26" s="166">
        <v>14107</v>
      </c>
      <c r="E26" s="166">
        <v>24078</v>
      </c>
      <c r="F26" s="166">
        <v>24359</v>
      </c>
      <c r="G26" s="166">
        <v>22047</v>
      </c>
      <c r="H26" s="166">
        <v>19855</v>
      </c>
      <c r="I26" s="181">
        <f>IFERROR(H26/G26-1,"-")</f>
        <v>-9.9423957908105431E-2</v>
      </c>
      <c r="J26" s="167">
        <f t="shared" si="13"/>
        <v>0.4074572907067413</v>
      </c>
      <c r="K26" s="166">
        <f t="shared" si="14"/>
        <v>-2192</v>
      </c>
      <c r="L26" s="166">
        <f t="shared" si="15"/>
        <v>5748</v>
      </c>
      <c r="M26" s="167">
        <f t="shared" si="12"/>
        <v>1.1132579461554333E-2</v>
      </c>
    </row>
    <row r="27" spans="1:25" x14ac:dyDescent="0.25">
      <c r="B27" s="161" t="s">
        <v>109</v>
      </c>
      <c r="C27" s="162">
        <v>323893</v>
      </c>
      <c r="D27" s="162">
        <v>46836</v>
      </c>
      <c r="E27" s="162">
        <v>492736</v>
      </c>
      <c r="F27" s="162">
        <v>566344</v>
      </c>
      <c r="G27" s="162">
        <v>605640</v>
      </c>
      <c r="H27" s="162">
        <v>585817</v>
      </c>
      <c r="I27" s="180">
        <f>IFERROR(H27/G27-1,"-")</f>
        <v>-3.2730665081566634E-2</v>
      </c>
      <c r="J27" s="163">
        <f t="shared" si="13"/>
        <v>11.507835852762833</v>
      </c>
      <c r="K27" s="162">
        <f t="shared" si="14"/>
        <v>-19823</v>
      </c>
      <c r="L27" s="162">
        <f t="shared" si="15"/>
        <v>538981</v>
      </c>
      <c r="M27" s="163">
        <f t="shared" si="12"/>
        <v>0.32846407969928859</v>
      </c>
    </row>
    <row r="28" spans="1:25" x14ac:dyDescent="0.25">
      <c r="B28" s="165" t="s">
        <v>112</v>
      </c>
      <c r="C28" s="166">
        <v>148381</v>
      </c>
      <c r="D28" s="166">
        <v>2249</v>
      </c>
      <c r="E28" s="166">
        <v>225519</v>
      </c>
      <c r="F28" s="166">
        <v>268519</v>
      </c>
      <c r="G28" s="166">
        <v>290959</v>
      </c>
      <c r="H28" s="166">
        <v>289480</v>
      </c>
      <c r="I28" s="181">
        <f t="shared" ref="I28:I35" si="16">IFERROR(H28/G28-1,"-")</f>
        <v>-5.0831904151443785E-3</v>
      </c>
      <c r="J28" s="167">
        <f t="shared" si="13"/>
        <v>127.71498443752779</v>
      </c>
      <c r="K28" s="166">
        <f t="shared" si="14"/>
        <v>-1479</v>
      </c>
      <c r="L28" s="166">
        <f t="shared" si="15"/>
        <v>287231</v>
      </c>
      <c r="M28" s="167">
        <f t="shared" si="12"/>
        <v>0.16230970045483498</v>
      </c>
    </row>
    <row r="29" spans="1:25" x14ac:dyDescent="0.25">
      <c r="B29" s="165" t="s">
        <v>115</v>
      </c>
      <c r="C29" s="166">
        <v>39437</v>
      </c>
      <c r="D29" s="166">
        <v>7036</v>
      </c>
      <c r="E29" s="166">
        <v>53064</v>
      </c>
      <c r="F29" s="166">
        <v>62015</v>
      </c>
      <c r="G29" s="166">
        <v>64942</v>
      </c>
      <c r="H29" s="166">
        <v>59550</v>
      </c>
      <c r="I29" s="181">
        <f t="shared" si="16"/>
        <v>-8.3027932616796529E-2</v>
      </c>
      <c r="J29" s="167">
        <f t="shared" si="13"/>
        <v>7.4636156907333717</v>
      </c>
      <c r="K29" s="166">
        <f t="shared" si="14"/>
        <v>-5392</v>
      </c>
      <c r="L29" s="166">
        <f t="shared" si="15"/>
        <v>52514</v>
      </c>
      <c r="M29" s="167">
        <f t="shared" si="12"/>
        <v>3.3389327974593833E-2</v>
      </c>
    </row>
    <row r="30" spans="1:25" x14ac:dyDescent="0.25">
      <c r="B30" s="165" t="s">
        <v>118</v>
      </c>
      <c r="C30" s="166">
        <v>12858</v>
      </c>
      <c r="D30" s="166">
        <v>8873</v>
      </c>
      <c r="E30" s="166">
        <v>22004</v>
      </c>
      <c r="F30" s="166">
        <v>23813</v>
      </c>
      <c r="G30" s="166">
        <v>23889</v>
      </c>
      <c r="H30" s="166">
        <v>19135</v>
      </c>
      <c r="I30" s="181">
        <f t="shared" si="16"/>
        <v>-0.19900372556406709</v>
      </c>
      <c r="J30" s="167">
        <f t="shared" si="13"/>
        <v>1.1565423193959203</v>
      </c>
      <c r="K30" s="166">
        <f t="shared" si="14"/>
        <v>-4754</v>
      </c>
      <c r="L30" s="166">
        <f t="shared" si="15"/>
        <v>10262</v>
      </c>
      <c r="M30" s="167">
        <f t="shared" si="12"/>
        <v>1.0728879778234307E-2</v>
      </c>
    </row>
    <row r="31" spans="1:25" x14ac:dyDescent="0.25">
      <c r="B31" s="165" t="s">
        <v>125</v>
      </c>
      <c r="C31" s="166">
        <v>12503</v>
      </c>
      <c r="D31" s="166">
        <v>703</v>
      </c>
      <c r="E31" s="166">
        <v>27830</v>
      </c>
      <c r="F31" s="166">
        <v>23211</v>
      </c>
      <c r="G31" s="166">
        <v>23583</v>
      </c>
      <c r="H31" s="166">
        <v>22678</v>
      </c>
      <c r="I31" s="181">
        <f t="shared" si="16"/>
        <v>-3.8375100708137211E-2</v>
      </c>
      <c r="J31" s="167">
        <f t="shared" si="13"/>
        <v>31.258890469416784</v>
      </c>
      <c r="K31" s="166">
        <f t="shared" si="14"/>
        <v>-905</v>
      </c>
      <c r="L31" s="166">
        <f t="shared" si="15"/>
        <v>21975</v>
      </c>
      <c r="M31" s="167">
        <f t="shared" si="12"/>
        <v>1.2715418636571604E-2</v>
      </c>
    </row>
    <row r="32" spans="1:25" x14ac:dyDescent="0.25">
      <c r="B32" s="165" t="s">
        <v>121</v>
      </c>
      <c r="C32" s="166">
        <v>15876</v>
      </c>
      <c r="D32" s="166">
        <v>1912</v>
      </c>
      <c r="E32" s="166">
        <v>31122</v>
      </c>
      <c r="F32" s="166">
        <v>26551</v>
      </c>
      <c r="G32" s="166">
        <v>28315</v>
      </c>
      <c r="H32" s="166">
        <v>27647</v>
      </c>
      <c r="I32" s="181">
        <f t="shared" si="16"/>
        <v>-2.3591735829065819E-2</v>
      </c>
      <c r="J32" s="167">
        <f t="shared" si="13"/>
        <v>13.459728033472803</v>
      </c>
      <c r="K32" s="166">
        <f t="shared" si="14"/>
        <v>-668</v>
      </c>
      <c r="L32" s="166">
        <f t="shared" si="15"/>
        <v>25735</v>
      </c>
      <c r="M32" s="167">
        <f t="shared" si="12"/>
        <v>1.5501507145484395E-2</v>
      </c>
    </row>
    <row r="33" spans="2:13" x14ac:dyDescent="0.25">
      <c r="B33" s="165" t="s">
        <v>130</v>
      </c>
      <c r="C33" s="166">
        <v>11519</v>
      </c>
      <c r="D33" s="166">
        <v>106</v>
      </c>
      <c r="E33" s="166">
        <v>12027</v>
      </c>
      <c r="F33" s="166">
        <v>14343</v>
      </c>
      <c r="G33" s="166">
        <v>12638</v>
      </c>
      <c r="H33" s="166">
        <v>11704</v>
      </c>
      <c r="I33" s="181">
        <f t="shared" si="16"/>
        <v>-7.3904098749802194E-2</v>
      </c>
      <c r="J33" s="167">
        <f t="shared" si="13"/>
        <v>109.41509433962264</v>
      </c>
      <c r="K33" s="166">
        <f t="shared" si="14"/>
        <v>-934</v>
      </c>
      <c r="L33" s="166">
        <f t="shared" si="15"/>
        <v>11598</v>
      </c>
      <c r="M33" s="167">
        <f t="shared" si="12"/>
        <v>6.56236262996887E-3</v>
      </c>
    </row>
    <row r="34" spans="2:13" x14ac:dyDescent="0.25">
      <c r="B34" s="165" t="s">
        <v>133</v>
      </c>
      <c r="C34" s="166">
        <v>12800</v>
      </c>
      <c r="D34" s="166">
        <v>281</v>
      </c>
      <c r="E34" s="166">
        <v>7436</v>
      </c>
      <c r="F34" s="166">
        <v>12953</v>
      </c>
      <c r="G34" s="166">
        <v>12954</v>
      </c>
      <c r="H34" s="166">
        <v>10492</v>
      </c>
      <c r="I34" s="181">
        <f t="shared" si="16"/>
        <v>-0.19005712521228968</v>
      </c>
      <c r="J34" s="167">
        <f t="shared" si="13"/>
        <v>36.338078291814945</v>
      </c>
      <c r="K34" s="166">
        <f t="shared" si="14"/>
        <v>-2462</v>
      </c>
      <c r="L34" s="166">
        <f t="shared" si="15"/>
        <v>10211</v>
      </c>
      <c r="M34" s="167">
        <f t="shared" si="12"/>
        <v>5.8828014963801592E-3</v>
      </c>
    </row>
    <row r="35" spans="2:13" x14ac:dyDescent="0.25">
      <c r="B35" s="170" t="s">
        <v>147</v>
      </c>
      <c r="C35" s="171">
        <f t="shared" ref="C35" si="17">C27-SUM(C28:C34)</f>
        <v>70519</v>
      </c>
      <c r="D35" s="171">
        <f t="shared" ref="D35:E35" si="18">D27-SUM(D28:D34)</f>
        <v>25676</v>
      </c>
      <c r="E35" s="171">
        <f t="shared" si="18"/>
        <v>113734</v>
      </c>
      <c r="F35" s="171">
        <f t="shared" ref="F35:H35" si="19">F27-SUM(F28:F34)</f>
        <v>134939</v>
      </c>
      <c r="G35" s="171">
        <f t="shared" si="19"/>
        <v>148360</v>
      </c>
      <c r="H35" s="171">
        <f t="shared" si="19"/>
        <v>145131</v>
      </c>
      <c r="I35" s="182">
        <f t="shared" si="16"/>
        <v>-2.1764626583984925E-2</v>
      </c>
      <c r="J35" s="172">
        <f t="shared" si="13"/>
        <v>4.652399127589967</v>
      </c>
      <c r="K35" s="171">
        <f>H35-G35</f>
        <v>-3229</v>
      </c>
      <c r="L35" s="171">
        <f t="shared" si="15"/>
        <v>119455</v>
      </c>
      <c r="M35" s="172">
        <f t="shared" si="12"/>
        <v>8.1374081583220445E-2</v>
      </c>
    </row>
    <row r="36" spans="2:13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70</v>
      </c>
      <c r="C37" s="178">
        <v>249277</v>
      </c>
      <c r="D37" s="178">
        <v>44784</v>
      </c>
      <c r="E37" s="178">
        <v>376595</v>
      </c>
      <c r="F37" s="178">
        <v>431484</v>
      </c>
      <c r="G37" s="178">
        <v>450886</v>
      </c>
      <c r="H37" s="178">
        <v>462494</v>
      </c>
      <c r="I37" s="179">
        <f>IFERROR(H37/G37-1,"-")</f>
        <v>2.5744866773419472E-2</v>
      </c>
      <c r="J37" s="179">
        <f>IFERROR(H37/D37-1,"-")</f>
        <v>9.3272150768131468</v>
      </c>
      <c r="K37" s="178">
        <f>H37-G37</f>
        <v>11608</v>
      </c>
      <c r="L37" s="178">
        <f>H37-D37</f>
        <v>417710</v>
      </c>
      <c r="M37" s="179">
        <f t="shared" ref="M37:M49" si="20">H37/H$9</f>
        <v>0.25931761296862804</v>
      </c>
    </row>
    <row r="38" spans="2:13" x14ac:dyDescent="0.25">
      <c r="B38" s="161" t="s">
        <v>99</v>
      </c>
      <c r="C38" s="162">
        <v>13953</v>
      </c>
      <c r="D38" s="162">
        <v>14521</v>
      </c>
      <c r="E38" s="162">
        <v>29136</v>
      </c>
      <c r="F38" s="162">
        <v>28866</v>
      </c>
      <c r="G38" s="162">
        <v>26309</v>
      </c>
      <c r="H38" s="162">
        <v>29571</v>
      </c>
      <c r="I38" s="180">
        <f>IFERROR(H38/G38-1,"-")</f>
        <v>0.1239879889011366</v>
      </c>
      <c r="J38" s="163">
        <f t="shared" ref="J38:J49" si="21">IFERROR(H38/D38-1,"-")</f>
        <v>1.0364299979340266</v>
      </c>
      <c r="K38" s="162">
        <f t="shared" ref="K38:K48" si="22">H38-G38</f>
        <v>3262</v>
      </c>
      <c r="L38" s="162">
        <f t="shared" ref="L38:L49" si="23">H38-D38</f>
        <v>15050</v>
      </c>
      <c r="M38" s="163">
        <f t="shared" si="20"/>
        <v>1.6580282410356244E-2</v>
      </c>
    </row>
    <row r="39" spans="2:13" x14ac:dyDescent="0.25">
      <c r="B39" s="165" t="s">
        <v>105</v>
      </c>
      <c r="C39" s="166">
        <v>5079</v>
      </c>
      <c r="D39" s="166">
        <v>11878</v>
      </c>
      <c r="E39" s="166">
        <v>11582</v>
      </c>
      <c r="F39" s="166">
        <v>10559</v>
      </c>
      <c r="G39" s="166">
        <v>10793</v>
      </c>
      <c r="H39" s="166">
        <v>11992</v>
      </c>
      <c r="I39" s="181">
        <f>IFERROR(H39/G39-1,"-")</f>
        <v>0.1110905216343927</v>
      </c>
      <c r="J39" s="167">
        <f t="shared" si="21"/>
        <v>9.5975753493853233E-3</v>
      </c>
      <c r="K39" s="166">
        <f t="shared" si="22"/>
        <v>1199</v>
      </c>
      <c r="L39" s="166">
        <f t="shared" si="23"/>
        <v>114</v>
      </c>
      <c r="M39" s="167">
        <f t="shared" si="20"/>
        <v>6.7238425032968806E-3</v>
      </c>
    </row>
    <row r="40" spans="2:13" x14ac:dyDescent="0.25">
      <c r="B40" s="165" t="s">
        <v>102</v>
      </c>
      <c r="C40" s="166">
        <v>8874</v>
      </c>
      <c r="D40" s="166">
        <v>2643</v>
      </c>
      <c r="E40" s="166">
        <v>17554</v>
      </c>
      <c r="F40" s="166">
        <v>18307</v>
      </c>
      <c r="G40" s="166">
        <v>15516</v>
      </c>
      <c r="H40" s="166">
        <v>17579</v>
      </c>
      <c r="I40" s="181">
        <f>IFERROR(H40/G40-1,"-")</f>
        <v>0.13295952565094105</v>
      </c>
      <c r="J40" s="167">
        <f t="shared" si="21"/>
        <v>5.651153991676126</v>
      </c>
      <c r="K40" s="166">
        <f t="shared" si="22"/>
        <v>2063</v>
      </c>
      <c r="L40" s="166">
        <f t="shared" si="23"/>
        <v>14936</v>
      </c>
      <c r="M40" s="167">
        <f t="shared" si="20"/>
        <v>9.8564399070593615E-3</v>
      </c>
    </row>
    <row r="41" spans="2:13" x14ac:dyDescent="0.25">
      <c r="B41" s="161" t="s">
        <v>109</v>
      </c>
      <c r="C41" s="162">
        <v>235324</v>
      </c>
      <c r="D41" s="162">
        <v>30263</v>
      </c>
      <c r="E41" s="162">
        <v>347459</v>
      </c>
      <c r="F41" s="162">
        <v>402618</v>
      </c>
      <c r="G41" s="162">
        <v>424577</v>
      </c>
      <c r="H41" s="162">
        <v>432923</v>
      </c>
      <c r="I41" s="180">
        <f>IFERROR(H41/G41-1,"-")</f>
        <v>1.9657211766063609E-2</v>
      </c>
      <c r="J41" s="163">
        <f t="shared" si="21"/>
        <v>13.305356375772396</v>
      </c>
      <c r="K41" s="162">
        <f t="shared" si="22"/>
        <v>8346</v>
      </c>
      <c r="L41" s="162">
        <f t="shared" si="23"/>
        <v>402660</v>
      </c>
      <c r="M41" s="163">
        <f t="shared" si="20"/>
        <v>0.24273733055827182</v>
      </c>
    </row>
    <row r="42" spans="2:13" x14ac:dyDescent="0.25">
      <c r="B42" s="165" t="s">
        <v>112</v>
      </c>
      <c r="C42" s="166">
        <v>106790</v>
      </c>
      <c r="D42" s="166">
        <v>1172</v>
      </c>
      <c r="E42" s="166">
        <v>151709</v>
      </c>
      <c r="F42" s="166">
        <v>183661</v>
      </c>
      <c r="G42" s="166">
        <v>201185</v>
      </c>
      <c r="H42" s="166">
        <v>203038</v>
      </c>
      <c r="I42" s="181">
        <f t="shared" ref="I42:I49" si="24">IFERROR(H42/G42-1,"-")</f>
        <v>9.2104282128389059E-3</v>
      </c>
      <c r="J42" s="167">
        <f t="shared" si="21"/>
        <v>172.24061433447099</v>
      </c>
      <c r="K42" s="166">
        <f t="shared" si="22"/>
        <v>1853</v>
      </c>
      <c r="L42" s="166">
        <f t="shared" si="23"/>
        <v>201866</v>
      </c>
      <c r="M42" s="167">
        <f t="shared" si="20"/>
        <v>0.11384218930823817</v>
      </c>
    </row>
    <row r="43" spans="2:13" x14ac:dyDescent="0.25">
      <c r="B43" s="165" t="s">
        <v>115</v>
      </c>
      <c r="C43" s="166">
        <v>11703</v>
      </c>
      <c r="D43" s="166">
        <v>2404</v>
      </c>
      <c r="E43" s="166">
        <v>13945</v>
      </c>
      <c r="F43" s="166">
        <v>17688</v>
      </c>
      <c r="G43" s="166">
        <v>17466</v>
      </c>
      <c r="H43" s="166">
        <v>18247</v>
      </c>
      <c r="I43" s="181">
        <f t="shared" si="24"/>
        <v>4.471544715447151E-2</v>
      </c>
      <c r="J43" s="167">
        <f t="shared" si="21"/>
        <v>6.5902662229617306</v>
      </c>
      <c r="K43" s="166">
        <f t="shared" si="22"/>
        <v>781</v>
      </c>
      <c r="L43" s="166">
        <f t="shared" si="23"/>
        <v>15843</v>
      </c>
      <c r="M43" s="167">
        <f t="shared" si="20"/>
        <v>1.0230983502139608E-2</v>
      </c>
    </row>
    <row r="44" spans="2:13" x14ac:dyDescent="0.25">
      <c r="B44" s="165" t="s">
        <v>118</v>
      </c>
      <c r="C44" s="166">
        <v>5799</v>
      </c>
      <c r="D44" s="166">
        <v>4036</v>
      </c>
      <c r="E44" s="166">
        <v>9400</v>
      </c>
      <c r="F44" s="166">
        <v>10819</v>
      </c>
      <c r="G44" s="166">
        <v>10391</v>
      </c>
      <c r="H44" s="166">
        <v>10921</v>
      </c>
      <c r="I44" s="181">
        <f t="shared" si="24"/>
        <v>5.1005677990568765E-2</v>
      </c>
      <c r="J44" s="167">
        <f t="shared" si="21"/>
        <v>1.7058969276511395</v>
      </c>
      <c r="K44" s="166">
        <f t="shared" si="22"/>
        <v>530</v>
      </c>
      <c r="L44" s="166">
        <f t="shared" si="23"/>
        <v>6885</v>
      </c>
      <c r="M44" s="167">
        <f t="shared" si="20"/>
        <v>6.123339224358342E-3</v>
      </c>
    </row>
    <row r="45" spans="2:13" x14ac:dyDescent="0.25">
      <c r="B45" s="165" t="s">
        <v>125</v>
      </c>
      <c r="C45" s="166">
        <v>10447</v>
      </c>
      <c r="D45" s="166">
        <v>571</v>
      </c>
      <c r="E45" s="166">
        <v>19355</v>
      </c>
      <c r="F45" s="166">
        <v>17862</v>
      </c>
      <c r="G45" s="166">
        <v>18686</v>
      </c>
      <c r="H45" s="166">
        <v>17550</v>
      </c>
      <c r="I45" s="181">
        <f t="shared" si="24"/>
        <v>-6.0794177459060239E-2</v>
      </c>
      <c r="J45" s="167">
        <f t="shared" si="21"/>
        <v>29.73555166374781</v>
      </c>
      <c r="K45" s="166">
        <f t="shared" si="22"/>
        <v>-1136</v>
      </c>
      <c r="L45" s="166">
        <f t="shared" si="23"/>
        <v>16979</v>
      </c>
      <c r="M45" s="167">
        <f t="shared" si="20"/>
        <v>9.8401797809256394E-3</v>
      </c>
    </row>
    <row r="46" spans="2:13" x14ac:dyDescent="0.25">
      <c r="B46" s="165" t="s">
        <v>121</v>
      </c>
      <c r="C46" s="166">
        <v>9027</v>
      </c>
      <c r="D46" s="166">
        <v>589</v>
      </c>
      <c r="E46" s="166">
        <v>12594</v>
      </c>
      <c r="F46" s="166">
        <v>13943</v>
      </c>
      <c r="G46" s="166">
        <v>16028</v>
      </c>
      <c r="H46" s="166">
        <v>12261</v>
      </c>
      <c r="I46" s="181">
        <f t="shared" si="24"/>
        <v>-0.23502620414275022</v>
      </c>
      <c r="J46" s="167">
        <f t="shared" si="21"/>
        <v>19.816638370118845</v>
      </c>
      <c r="K46" s="166">
        <f t="shared" si="22"/>
        <v>-3767</v>
      </c>
      <c r="L46" s="166">
        <f t="shared" si="23"/>
        <v>11672</v>
      </c>
      <c r="M46" s="167">
        <f t="shared" si="20"/>
        <v>6.8746691905372794E-3</v>
      </c>
    </row>
    <row r="47" spans="2:13" x14ac:dyDescent="0.25">
      <c r="B47" s="165" t="s">
        <v>130</v>
      </c>
      <c r="C47" s="166">
        <v>9587</v>
      </c>
      <c r="D47" s="166">
        <v>162</v>
      </c>
      <c r="E47" s="166">
        <v>11619</v>
      </c>
      <c r="F47" s="166">
        <v>13585</v>
      </c>
      <c r="G47" s="166">
        <v>12072</v>
      </c>
      <c r="H47" s="166">
        <v>12619</v>
      </c>
      <c r="I47" s="181">
        <f t="shared" si="24"/>
        <v>4.5311464546057056E-2</v>
      </c>
      <c r="J47" s="167">
        <f t="shared" si="21"/>
        <v>76.895061728395063</v>
      </c>
      <c r="K47" s="166">
        <f t="shared" si="22"/>
        <v>547</v>
      </c>
      <c r="L47" s="166">
        <f t="shared" si="23"/>
        <v>12457</v>
      </c>
      <c r="M47" s="167">
        <f t="shared" si="20"/>
        <v>7.0753976441880698E-3</v>
      </c>
    </row>
    <row r="48" spans="2:13" x14ac:dyDescent="0.25">
      <c r="B48" s="165" t="s">
        <v>133</v>
      </c>
      <c r="C48" s="166">
        <v>15367</v>
      </c>
      <c r="D48" s="166">
        <v>1479</v>
      </c>
      <c r="E48" s="166">
        <v>11125</v>
      </c>
      <c r="F48" s="166">
        <v>13749</v>
      </c>
      <c r="G48" s="166">
        <v>14552</v>
      </c>
      <c r="H48" s="166">
        <v>11264</v>
      </c>
      <c r="I48" s="181">
        <f t="shared" si="24"/>
        <v>-0.22594832325453551</v>
      </c>
      <c r="J48" s="167">
        <f t="shared" si="21"/>
        <v>6.6159567275185935</v>
      </c>
      <c r="K48" s="166">
        <f t="shared" si="22"/>
        <v>-3288</v>
      </c>
      <c r="L48" s="166">
        <f t="shared" si="23"/>
        <v>9785</v>
      </c>
      <c r="M48" s="167">
        <f t="shared" si="20"/>
        <v>6.315657267939965E-3</v>
      </c>
    </row>
    <row r="49" spans="2:13" x14ac:dyDescent="0.25">
      <c r="B49" s="170" t="s">
        <v>147</v>
      </c>
      <c r="C49" s="171">
        <f t="shared" ref="C49" si="25">C41-SUM(C42:C48)</f>
        <v>66604</v>
      </c>
      <c r="D49" s="171">
        <f t="shared" ref="D49:E49" si="26">D41-SUM(D42:D48)</f>
        <v>19850</v>
      </c>
      <c r="E49" s="171">
        <f t="shared" si="26"/>
        <v>117712</v>
      </c>
      <c r="F49" s="171">
        <f t="shared" ref="F49:H49" si="27">F41-SUM(F42:F48)</f>
        <v>131311</v>
      </c>
      <c r="G49" s="171">
        <f t="shared" si="27"/>
        <v>134197</v>
      </c>
      <c r="H49" s="171">
        <f t="shared" si="27"/>
        <v>147023</v>
      </c>
      <c r="I49" s="182">
        <f t="shared" si="24"/>
        <v>9.5575907062005916E-2</v>
      </c>
      <c r="J49" s="172">
        <f t="shared" si="21"/>
        <v>6.4067002518891689</v>
      </c>
      <c r="K49" s="171">
        <f>H49-G49</f>
        <v>12826</v>
      </c>
      <c r="L49" s="171">
        <f t="shared" si="23"/>
        <v>127173</v>
      </c>
      <c r="M49" s="172">
        <f t="shared" si="20"/>
        <v>8.2434914639944734E-2</v>
      </c>
    </row>
    <row r="50" spans="2:13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70</v>
      </c>
      <c r="C51" s="178">
        <v>10070</v>
      </c>
      <c r="D51" s="178">
        <v>2365</v>
      </c>
      <c r="E51" s="178">
        <v>11908</v>
      </c>
      <c r="F51" s="178">
        <v>20755</v>
      </c>
      <c r="G51" s="178">
        <v>18984</v>
      </c>
      <c r="H51" s="178">
        <v>15822</v>
      </c>
      <c r="I51" s="179">
        <f>IFERROR(H51/G51-1,"-")</f>
        <v>-0.16656131479140324</v>
      </c>
      <c r="J51" s="179">
        <f>IFERROR(H51/D51-1,"-")</f>
        <v>5.6900634249471462</v>
      </c>
      <c r="K51" s="178">
        <f>H51-G51</f>
        <v>-3162</v>
      </c>
      <c r="L51" s="178">
        <f>H51-D51</f>
        <v>13457</v>
      </c>
      <c r="M51" s="179">
        <f t="shared" ref="M51:M63" si="28">H51/H$9</f>
        <v>8.871300540957576E-3</v>
      </c>
    </row>
    <row r="52" spans="2:13" x14ac:dyDescent="0.25">
      <c r="B52" s="161" t="s">
        <v>99</v>
      </c>
      <c r="C52" s="162">
        <v>1123</v>
      </c>
      <c r="D52" s="162">
        <v>461</v>
      </c>
      <c r="E52" s="162">
        <v>991</v>
      </c>
      <c r="F52" s="162">
        <v>8564</v>
      </c>
      <c r="G52" s="162">
        <v>5029</v>
      </c>
      <c r="H52" s="162">
        <v>2911</v>
      </c>
      <c r="I52" s="180">
        <f>IFERROR(H52/G52-1,"-")</f>
        <v>-0.42115728773115924</v>
      </c>
      <c r="J52" s="163">
        <f t="shared" ref="J52:J63" si="29">IFERROR(H52/D52-1,"-")</f>
        <v>5.3145336225596527</v>
      </c>
      <c r="K52" s="162">
        <f t="shared" ref="K52:K62" si="30">H52-G52</f>
        <v>-2118</v>
      </c>
      <c r="L52" s="162">
        <f t="shared" ref="L52:L63" si="31">H52-D52</f>
        <v>2450</v>
      </c>
      <c r="M52" s="163">
        <f t="shared" si="28"/>
        <v>1.6321802474230504E-3</v>
      </c>
    </row>
    <row r="53" spans="2:13" x14ac:dyDescent="0.25">
      <c r="B53" s="165" t="s">
        <v>105</v>
      </c>
      <c r="C53" s="166">
        <v>538</v>
      </c>
      <c r="D53" s="166">
        <v>181</v>
      </c>
      <c r="E53" s="166">
        <v>229</v>
      </c>
      <c r="F53" s="166">
        <v>6277</v>
      </c>
      <c r="G53" s="166">
        <v>3342</v>
      </c>
      <c r="H53" s="166">
        <v>1849</v>
      </c>
      <c r="I53" s="181">
        <f>IFERROR(H53/G53-1,"-")</f>
        <v>-0.44673847995212446</v>
      </c>
      <c r="J53" s="167">
        <f t="shared" si="29"/>
        <v>9.2154696132596676</v>
      </c>
      <c r="K53" s="166">
        <f t="shared" si="30"/>
        <v>-1493</v>
      </c>
      <c r="L53" s="166">
        <f t="shared" si="31"/>
        <v>1668</v>
      </c>
      <c r="M53" s="167">
        <f t="shared" si="28"/>
        <v>1.0367232145260118E-3</v>
      </c>
    </row>
    <row r="54" spans="2:13" x14ac:dyDescent="0.25">
      <c r="B54" s="165" t="s">
        <v>102</v>
      </c>
      <c r="C54" s="166">
        <v>585</v>
      </c>
      <c r="D54" s="166">
        <v>280</v>
      </c>
      <c r="E54" s="166">
        <v>762</v>
      </c>
      <c r="F54" s="166">
        <v>2287</v>
      </c>
      <c r="G54" s="166">
        <v>1687</v>
      </c>
      <c r="H54" s="166">
        <v>1062</v>
      </c>
      <c r="I54" s="181">
        <f>IFERROR(H54/G54-1,"-")</f>
        <v>-0.37048014226437465</v>
      </c>
      <c r="J54" s="167">
        <f t="shared" si="29"/>
        <v>2.7928571428571427</v>
      </c>
      <c r="K54" s="166">
        <f t="shared" si="30"/>
        <v>-625</v>
      </c>
      <c r="L54" s="166">
        <f t="shared" si="31"/>
        <v>782</v>
      </c>
      <c r="M54" s="167">
        <f t="shared" si="28"/>
        <v>5.9545703289703869E-4</v>
      </c>
    </row>
    <row r="55" spans="2:13" x14ac:dyDescent="0.25">
      <c r="B55" s="161" t="s">
        <v>109</v>
      </c>
      <c r="C55" s="162">
        <v>8947</v>
      </c>
      <c r="D55" s="162">
        <v>1904</v>
      </c>
      <c r="E55" s="162">
        <v>10917</v>
      </c>
      <c r="F55" s="162">
        <v>12191</v>
      </c>
      <c r="G55" s="162">
        <v>13955</v>
      </c>
      <c r="H55" s="162">
        <v>12911</v>
      </c>
      <c r="I55" s="180">
        <f>IFERROR(H55/G55-1,"-")</f>
        <v>-7.4811895378000703E-2</v>
      </c>
      <c r="J55" s="163">
        <f t="shared" si="29"/>
        <v>5.7809873949579833</v>
      </c>
      <c r="K55" s="162">
        <f t="shared" si="30"/>
        <v>-1044</v>
      </c>
      <c r="L55" s="162">
        <f t="shared" si="31"/>
        <v>11007</v>
      </c>
      <c r="M55" s="163">
        <f t="shared" si="28"/>
        <v>7.2391202935345256E-3</v>
      </c>
    </row>
    <row r="56" spans="2:13" x14ac:dyDescent="0.25">
      <c r="B56" s="165" t="s">
        <v>112</v>
      </c>
      <c r="C56" s="166">
        <v>2897</v>
      </c>
      <c r="D56" s="166">
        <v>33</v>
      </c>
      <c r="E56" s="166">
        <v>3479</v>
      </c>
      <c r="F56" s="166">
        <v>3318</v>
      </c>
      <c r="G56" s="166">
        <v>3752</v>
      </c>
      <c r="H56" s="166">
        <v>4304</v>
      </c>
      <c r="I56" s="181">
        <f t="shared" ref="I56:I63" si="32">IFERROR(H56/G56-1,"-")</f>
        <v>0.14712153518123672</v>
      </c>
      <c r="J56" s="167">
        <f t="shared" si="29"/>
        <v>129.42424242424244</v>
      </c>
      <c r="K56" s="166">
        <f t="shared" si="30"/>
        <v>552</v>
      </c>
      <c r="L56" s="166">
        <f t="shared" si="31"/>
        <v>4271</v>
      </c>
      <c r="M56" s="167">
        <f t="shared" si="28"/>
        <v>2.413226995846379E-3</v>
      </c>
    </row>
    <row r="57" spans="2:13" x14ac:dyDescent="0.25">
      <c r="B57" s="165" t="s">
        <v>115</v>
      </c>
      <c r="C57" s="166">
        <v>2253</v>
      </c>
      <c r="D57" s="166">
        <v>800</v>
      </c>
      <c r="E57" s="166">
        <v>3013</v>
      </c>
      <c r="F57" s="166">
        <v>2407</v>
      </c>
      <c r="G57" s="166">
        <v>3261</v>
      </c>
      <c r="H57" s="166">
        <v>2946</v>
      </c>
      <c r="I57" s="181">
        <f t="shared" si="32"/>
        <v>-9.6596136154553869E-2</v>
      </c>
      <c r="J57" s="167">
        <f t="shared" si="29"/>
        <v>2.6825000000000001</v>
      </c>
      <c r="K57" s="166">
        <f t="shared" si="30"/>
        <v>-315</v>
      </c>
      <c r="L57" s="166">
        <f t="shared" si="31"/>
        <v>2146</v>
      </c>
      <c r="M57" s="167">
        <f t="shared" si="28"/>
        <v>1.6518045375844405E-3</v>
      </c>
    </row>
    <row r="58" spans="2:13" x14ac:dyDescent="0.25">
      <c r="B58" s="165" t="s">
        <v>118</v>
      </c>
      <c r="C58" s="166">
        <v>449</v>
      </c>
      <c r="D58" s="166">
        <v>255</v>
      </c>
      <c r="E58" s="166">
        <v>830</v>
      </c>
      <c r="F58" s="166">
        <v>1288</v>
      </c>
      <c r="G58" s="166">
        <v>1095</v>
      </c>
      <c r="H58" s="166">
        <v>752</v>
      </c>
      <c r="I58" s="181">
        <f t="shared" si="32"/>
        <v>-0.31324200913242006</v>
      </c>
      <c r="J58" s="167">
        <f t="shared" si="29"/>
        <v>1.9490196078431374</v>
      </c>
      <c r="K58" s="166">
        <f t="shared" si="30"/>
        <v>-343</v>
      </c>
      <c r="L58" s="166">
        <f t="shared" si="31"/>
        <v>497</v>
      </c>
      <c r="M58" s="167">
        <f t="shared" si="28"/>
        <v>4.2164189146758291E-4</v>
      </c>
    </row>
    <row r="59" spans="2:13" x14ac:dyDescent="0.25">
      <c r="B59" s="165" t="s">
        <v>125</v>
      </c>
      <c r="C59" s="166">
        <v>218</v>
      </c>
      <c r="D59" s="166">
        <v>33</v>
      </c>
      <c r="E59" s="166">
        <v>323</v>
      </c>
      <c r="F59" s="166">
        <v>308</v>
      </c>
      <c r="G59" s="166">
        <v>525</v>
      </c>
      <c r="H59" s="166">
        <v>408</v>
      </c>
      <c r="I59" s="181">
        <f t="shared" si="32"/>
        <v>-0.22285714285714286</v>
      </c>
      <c r="J59" s="167">
        <f t="shared" si="29"/>
        <v>11.363636363636363</v>
      </c>
      <c r="K59" s="166">
        <f t="shared" si="30"/>
        <v>-117</v>
      </c>
      <c r="L59" s="166">
        <f t="shared" si="31"/>
        <v>375</v>
      </c>
      <c r="M59" s="167">
        <f t="shared" si="28"/>
        <v>2.2876315388134817E-4</v>
      </c>
    </row>
    <row r="60" spans="2:13" x14ac:dyDescent="0.25">
      <c r="B60" s="165" t="s">
        <v>121</v>
      </c>
      <c r="C60" s="166">
        <v>187</v>
      </c>
      <c r="D60" s="166">
        <v>47</v>
      </c>
      <c r="E60" s="166">
        <v>324</v>
      </c>
      <c r="F60" s="166">
        <v>304</v>
      </c>
      <c r="G60" s="166">
        <v>380</v>
      </c>
      <c r="H60" s="166">
        <v>384</v>
      </c>
      <c r="I60" s="181">
        <f t="shared" si="32"/>
        <v>1.0526315789473717E-2</v>
      </c>
      <c r="J60" s="167">
        <f t="shared" si="29"/>
        <v>7.1702127659574462</v>
      </c>
      <c r="K60" s="166">
        <f t="shared" si="30"/>
        <v>4</v>
      </c>
      <c r="L60" s="166">
        <f t="shared" si="31"/>
        <v>337</v>
      </c>
      <c r="M60" s="167">
        <f t="shared" si="28"/>
        <v>2.1530649777068065E-4</v>
      </c>
    </row>
    <row r="61" spans="2:13" x14ac:dyDescent="0.25">
      <c r="B61" s="165" t="s">
        <v>130</v>
      </c>
      <c r="C61" s="166">
        <v>136</v>
      </c>
      <c r="D61" s="166">
        <v>17</v>
      </c>
      <c r="E61" s="166">
        <v>42</v>
      </c>
      <c r="F61" s="166">
        <v>145</v>
      </c>
      <c r="G61" s="166">
        <v>78</v>
      </c>
      <c r="H61" s="166">
        <v>161</v>
      </c>
      <c r="I61" s="181">
        <f t="shared" si="32"/>
        <v>1.0641025641025643</v>
      </c>
      <c r="J61" s="167">
        <f t="shared" si="29"/>
        <v>8.4705882352941178</v>
      </c>
      <c r="K61" s="166">
        <f t="shared" si="30"/>
        <v>83</v>
      </c>
      <c r="L61" s="166">
        <f t="shared" si="31"/>
        <v>144</v>
      </c>
      <c r="M61" s="167">
        <f t="shared" si="28"/>
        <v>9.027173474239475E-5</v>
      </c>
    </row>
    <row r="62" spans="2:13" x14ac:dyDescent="0.25">
      <c r="B62" s="165" t="s">
        <v>133</v>
      </c>
      <c r="C62" s="166">
        <v>201</v>
      </c>
      <c r="D62" s="166">
        <v>13</v>
      </c>
      <c r="E62" s="166">
        <v>86</v>
      </c>
      <c r="F62" s="166">
        <v>132</v>
      </c>
      <c r="G62" s="166">
        <v>85</v>
      </c>
      <c r="H62" s="166">
        <v>112</v>
      </c>
      <c r="I62" s="181">
        <f t="shared" si="32"/>
        <v>0.31764705882352939</v>
      </c>
      <c r="J62" s="167">
        <f t="shared" si="29"/>
        <v>7.615384615384615</v>
      </c>
      <c r="K62" s="166">
        <f t="shared" si="30"/>
        <v>27</v>
      </c>
      <c r="L62" s="166">
        <f t="shared" si="31"/>
        <v>99</v>
      </c>
      <c r="M62" s="167">
        <f t="shared" si="28"/>
        <v>6.2797728516448517E-5</v>
      </c>
    </row>
    <row r="63" spans="2:13" x14ac:dyDescent="0.25">
      <c r="B63" s="170" t="s">
        <v>147</v>
      </c>
      <c r="C63" s="171">
        <f t="shared" ref="C63" si="33">C55-SUM(C56:C62)</f>
        <v>2606</v>
      </c>
      <c r="D63" s="171">
        <f t="shared" ref="D63:E63" si="34">D55-SUM(D56:D62)</f>
        <v>706</v>
      </c>
      <c r="E63" s="171">
        <f t="shared" si="34"/>
        <v>2820</v>
      </c>
      <c r="F63" s="171">
        <f t="shared" ref="F63:H63" si="35">F55-SUM(F56:F62)</f>
        <v>4289</v>
      </c>
      <c r="G63" s="171">
        <f t="shared" si="35"/>
        <v>4779</v>
      </c>
      <c r="H63" s="171">
        <f t="shared" si="35"/>
        <v>3844</v>
      </c>
      <c r="I63" s="182">
        <f t="shared" si="32"/>
        <v>-0.19564762502615607</v>
      </c>
      <c r="J63" s="172">
        <f t="shared" si="29"/>
        <v>4.4447592067988673</v>
      </c>
      <c r="K63" s="171">
        <f>H63-G63</f>
        <v>-935</v>
      </c>
      <c r="L63" s="171">
        <f t="shared" si="31"/>
        <v>3138</v>
      </c>
      <c r="M63" s="172">
        <f t="shared" si="28"/>
        <v>2.155307753725251E-3</v>
      </c>
    </row>
    <row r="64" spans="2:13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70</v>
      </c>
      <c r="C65" s="178">
        <v>24073</v>
      </c>
      <c r="D65" s="178">
        <v>9370</v>
      </c>
      <c r="E65" s="178">
        <v>44258</v>
      </c>
      <c r="F65" s="178">
        <v>64172</v>
      </c>
      <c r="G65" s="178">
        <v>78533</v>
      </c>
      <c r="H65" s="178">
        <v>61659</v>
      </c>
      <c r="I65" s="179">
        <f>IFERROR(H65/G65-1,"-")</f>
        <v>-0.21486508856149644</v>
      </c>
      <c r="J65" s="179">
        <f>IFERROR(H65/D65-1,"-")</f>
        <v>5.5804695837780152</v>
      </c>
      <c r="K65" s="178">
        <f>H65-G65</f>
        <v>-16874</v>
      </c>
      <c r="L65" s="178">
        <f>H65-D65</f>
        <v>52289</v>
      </c>
      <c r="M65" s="179">
        <f t="shared" ref="M65:M77" si="36">H65/H$9</f>
        <v>3.4571831630318746E-2</v>
      </c>
    </row>
    <row r="66" spans="2:13" x14ac:dyDescent="0.25">
      <c r="B66" s="161" t="s">
        <v>99</v>
      </c>
      <c r="C66" s="162">
        <v>5545</v>
      </c>
      <c r="D66" s="162">
        <v>4371</v>
      </c>
      <c r="E66" s="162">
        <v>9383</v>
      </c>
      <c r="F66" s="162">
        <v>6094</v>
      </c>
      <c r="G66" s="162">
        <v>12035</v>
      </c>
      <c r="H66" s="162">
        <v>8102</v>
      </c>
      <c r="I66" s="180">
        <f>IFERROR(H66/G66-1,"-")</f>
        <v>-0.32679684254258412</v>
      </c>
      <c r="J66" s="163">
        <f t="shared" ref="J66:J77" si="37">IFERROR(H66/D66-1,"-")</f>
        <v>0.85358041638069082</v>
      </c>
      <c r="K66" s="162">
        <f t="shared" ref="K66:K76" si="38">H66-G66</f>
        <v>-3933</v>
      </c>
      <c r="L66" s="162">
        <f t="shared" ref="L66:L77" si="39">H66-D66</f>
        <v>3731</v>
      </c>
      <c r="M66" s="163">
        <f t="shared" si="36"/>
        <v>4.5427428253595166E-3</v>
      </c>
    </row>
    <row r="67" spans="2:13" x14ac:dyDescent="0.25">
      <c r="B67" s="165" t="s">
        <v>105</v>
      </c>
      <c r="C67" s="166">
        <v>2263</v>
      </c>
      <c r="D67" s="166">
        <v>4303</v>
      </c>
      <c r="E67" s="166">
        <v>6227</v>
      </c>
      <c r="F67" s="166">
        <v>4418</v>
      </c>
      <c r="G67" s="166">
        <v>4625</v>
      </c>
      <c r="H67" s="166">
        <v>2261</v>
      </c>
      <c r="I67" s="181">
        <f>IFERROR(H67/G67-1,"-")</f>
        <v>-0.5111351351351352</v>
      </c>
      <c r="J67" s="167">
        <f t="shared" si="37"/>
        <v>-0.47455263769463163</v>
      </c>
      <c r="K67" s="166">
        <f t="shared" si="38"/>
        <v>-2364</v>
      </c>
      <c r="L67" s="166">
        <f t="shared" si="39"/>
        <v>-2042</v>
      </c>
      <c r="M67" s="167">
        <f t="shared" si="36"/>
        <v>1.2677291444258044E-3</v>
      </c>
    </row>
    <row r="68" spans="2:13" x14ac:dyDescent="0.25">
      <c r="B68" s="165" t="s">
        <v>102</v>
      </c>
      <c r="C68" s="166">
        <v>3282</v>
      </c>
      <c r="D68" s="166">
        <v>68</v>
      </c>
      <c r="E68" s="166">
        <v>3156</v>
      </c>
      <c r="F68" s="166">
        <v>1676</v>
      </c>
      <c r="G68" s="166">
        <v>7410</v>
      </c>
      <c r="H68" s="166">
        <v>5841</v>
      </c>
      <c r="I68" s="181">
        <f>IFERROR(H68/G68-1,"-")</f>
        <v>-0.21174089068825908</v>
      </c>
      <c r="J68" s="167">
        <f t="shared" si="37"/>
        <v>84.897058823529406</v>
      </c>
      <c r="K68" s="166">
        <f t="shared" si="38"/>
        <v>-1569</v>
      </c>
      <c r="L68" s="166">
        <f t="shared" si="39"/>
        <v>5773</v>
      </c>
      <c r="M68" s="167">
        <f t="shared" si="36"/>
        <v>3.2750136809337124E-3</v>
      </c>
    </row>
    <row r="69" spans="2:13" x14ac:dyDescent="0.25">
      <c r="B69" s="161" t="s">
        <v>109</v>
      </c>
      <c r="C69" s="162">
        <v>18528</v>
      </c>
      <c r="D69" s="162">
        <v>4999</v>
      </c>
      <c r="E69" s="162">
        <v>34875</v>
      </c>
      <c r="F69" s="162">
        <v>58078</v>
      </c>
      <c r="G69" s="162">
        <v>66498</v>
      </c>
      <c r="H69" s="162">
        <v>53557</v>
      </c>
      <c r="I69" s="180">
        <f>IFERROR(H69/G69-1,"-")</f>
        <v>-0.19460735661222894</v>
      </c>
      <c r="J69" s="163">
        <f t="shared" si="37"/>
        <v>9.7135427085417092</v>
      </c>
      <c r="K69" s="162">
        <f t="shared" si="38"/>
        <v>-12941</v>
      </c>
      <c r="L69" s="162">
        <f t="shared" si="39"/>
        <v>48558</v>
      </c>
      <c r="M69" s="163">
        <f t="shared" si="36"/>
        <v>3.0029088804959227E-2</v>
      </c>
    </row>
    <row r="70" spans="2:13" x14ac:dyDescent="0.25">
      <c r="B70" s="165" t="s">
        <v>112</v>
      </c>
      <c r="C70" s="166">
        <v>7372</v>
      </c>
      <c r="D70" s="166">
        <v>477</v>
      </c>
      <c r="E70" s="166">
        <v>14382</v>
      </c>
      <c r="F70" s="166">
        <v>21031</v>
      </c>
      <c r="G70" s="166">
        <v>25072</v>
      </c>
      <c r="H70" s="166">
        <v>25006</v>
      </c>
      <c r="I70" s="181">
        <f t="shared" ref="I70:I77" si="40">IFERROR(H70/G70-1,"-")</f>
        <v>-2.6324186343331668E-3</v>
      </c>
      <c r="J70" s="167">
        <f t="shared" si="37"/>
        <v>51.423480083857442</v>
      </c>
      <c r="K70" s="166">
        <f t="shared" si="38"/>
        <v>-66</v>
      </c>
      <c r="L70" s="166">
        <f t="shared" si="39"/>
        <v>24529</v>
      </c>
      <c r="M70" s="167">
        <f t="shared" si="36"/>
        <v>1.4020714279306354E-2</v>
      </c>
    </row>
    <row r="71" spans="2:13" x14ac:dyDescent="0.25">
      <c r="B71" s="165" t="s">
        <v>115</v>
      </c>
      <c r="C71" s="166">
        <v>2105</v>
      </c>
      <c r="D71" s="166">
        <v>911</v>
      </c>
      <c r="E71" s="166">
        <v>4302</v>
      </c>
      <c r="F71" s="166">
        <v>3489</v>
      </c>
      <c r="G71" s="166">
        <v>4701</v>
      </c>
      <c r="H71" s="166">
        <v>4424</v>
      </c>
      <c r="I71" s="181">
        <f t="shared" si="40"/>
        <v>-5.8923633269517106E-2</v>
      </c>
      <c r="J71" s="167">
        <f t="shared" si="37"/>
        <v>3.8562019758507136</v>
      </c>
      <c r="K71" s="166">
        <f t="shared" si="38"/>
        <v>-277</v>
      </c>
      <c r="L71" s="166">
        <f t="shared" si="39"/>
        <v>3513</v>
      </c>
      <c r="M71" s="167">
        <f t="shared" si="36"/>
        <v>2.4805102763997165E-3</v>
      </c>
    </row>
    <row r="72" spans="2:13" x14ac:dyDescent="0.25">
      <c r="B72" s="165" t="s">
        <v>118</v>
      </c>
      <c r="C72" s="166">
        <v>2465</v>
      </c>
      <c r="D72" s="166">
        <v>662</v>
      </c>
      <c r="E72" s="166">
        <v>3722</v>
      </c>
      <c r="F72" s="166">
        <v>7688</v>
      </c>
      <c r="G72" s="166">
        <v>8038</v>
      </c>
      <c r="H72" s="166">
        <v>3260</v>
      </c>
      <c r="I72" s="181">
        <f t="shared" si="40"/>
        <v>-0.5944264742473252</v>
      </c>
      <c r="J72" s="167">
        <f t="shared" si="37"/>
        <v>3.9244712990936552</v>
      </c>
      <c r="K72" s="166">
        <f t="shared" si="38"/>
        <v>-4778</v>
      </c>
      <c r="L72" s="166">
        <f t="shared" si="39"/>
        <v>2598</v>
      </c>
      <c r="M72" s="167">
        <f t="shared" si="36"/>
        <v>1.8278624550323408E-3</v>
      </c>
    </row>
    <row r="73" spans="2:13" x14ac:dyDescent="0.25">
      <c r="B73" s="165" t="s">
        <v>125</v>
      </c>
      <c r="C73" s="166">
        <v>210</v>
      </c>
      <c r="D73" s="166">
        <v>44</v>
      </c>
      <c r="E73" s="166">
        <v>1186</v>
      </c>
      <c r="F73" s="166">
        <v>1536</v>
      </c>
      <c r="G73" s="166">
        <v>2522</v>
      </c>
      <c r="H73" s="166">
        <v>2073</v>
      </c>
      <c r="I73" s="181">
        <f t="shared" si="40"/>
        <v>-0.17803330689928631</v>
      </c>
      <c r="J73" s="167">
        <f t="shared" si="37"/>
        <v>46.113636363636367</v>
      </c>
      <c r="K73" s="166">
        <f t="shared" si="38"/>
        <v>-449</v>
      </c>
      <c r="L73" s="166">
        <f t="shared" si="39"/>
        <v>2029</v>
      </c>
      <c r="M73" s="167">
        <f t="shared" si="36"/>
        <v>1.1623186715589088E-3</v>
      </c>
    </row>
    <row r="74" spans="2:13" x14ac:dyDescent="0.25">
      <c r="B74" s="165" t="s">
        <v>121</v>
      </c>
      <c r="C74" s="166">
        <v>472</v>
      </c>
      <c r="D74" s="166">
        <v>193</v>
      </c>
      <c r="E74" s="166">
        <v>1291</v>
      </c>
      <c r="F74" s="166">
        <v>1116</v>
      </c>
      <c r="G74" s="166">
        <v>1380</v>
      </c>
      <c r="H74" s="166">
        <v>1151</v>
      </c>
      <c r="I74" s="181">
        <f t="shared" si="40"/>
        <v>-0.16594202898550725</v>
      </c>
      <c r="J74" s="167">
        <f t="shared" si="37"/>
        <v>4.9637305699481864</v>
      </c>
      <c r="K74" s="166">
        <f t="shared" si="38"/>
        <v>-229</v>
      </c>
      <c r="L74" s="166">
        <f t="shared" si="39"/>
        <v>958</v>
      </c>
      <c r="M74" s="167">
        <f t="shared" si="36"/>
        <v>6.4535879930743075E-4</v>
      </c>
    </row>
    <row r="75" spans="2:13" x14ac:dyDescent="0.25">
      <c r="B75" s="165" t="s">
        <v>130</v>
      </c>
      <c r="C75" s="166">
        <v>664</v>
      </c>
      <c r="D75" s="166">
        <v>1</v>
      </c>
      <c r="E75" s="166">
        <v>1000</v>
      </c>
      <c r="F75" s="166">
        <v>3200</v>
      </c>
      <c r="G75" s="166">
        <v>2212</v>
      </c>
      <c r="H75" s="166">
        <v>1449</v>
      </c>
      <c r="I75" s="181">
        <f t="shared" si="40"/>
        <v>-0.34493670886075944</v>
      </c>
      <c r="J75" s="167">
        <f t="shared" si="37"/>
        <v>1448</v>
      </c>
      <c r="K75" s="166">
        <f t="shared" si="38"/>
        <v>-763</v>
      </c>
      <c r="L75" s="166">
        <f t="shared" si="39"/>
        <v>1448</v>
      </c>
      <c r="M75" s="167">
        <f t="shared" si="36"/>
        <v>8.124456126815527E-4</v>
      </c>
    </row>
    <row r="76" spans="2:13" x14ac:dyDescent="0.25">
      <c r="B76" s="165" t="s">
        <v>133</v>
      </c>
      <c r="C76" s="166">
        <v>788</v>
      </c>
      <c r="D76" s="166">
        <v>0</v>
      </c>
      <c r="E76" s="166">
        <v>318</v>
      </c>
      <c r="F76" s="166">
        <v>918</v>
      </c>
      <c r="G76" s="166">
        <v>1618</v>
      </c>
      <c r="H76" s="166">
        <v>1772</v>
      </c>
      <c r="I76" s="181">
        <f t="shared" si="40"/>
        <v>9.5179233621755177E-2</v>
      </c>
      <c r="J76" s="167" t="str">
        <f t="shared" si="37"/>
        <v>-</v>
      </c>
      <c r="K76" s="166">
        <f t="shared" si="38"/>
        <v>154</v>
      </c>
      <c r="L76" s="166">
        <f t="shared" si="39"/>
        <v>1772</v>
      </c>
      <c r="M76" s="167">
        <f t="shared" si="36"/>
        <v>9.9354977617095329E-4</v>
      </c>
    </row>
    <row r="77" spans="2:13" x14ac:dyDescent="0.25">
      <c r="B77" s="170" t="s">
        <v>147</v>
      </c>
      <c r="C77" s="171">
        <f t="shared" ref="C77" si="41">C69-SUM(C70:C76)</f>
        <v>4452</v>
      </c>
      <c r="D77" s="171">
        <f t="shared" ref="D77:E77" si="42">D69-SUM(D70:D76)</f>
        <v>2711</v>
      </c>
      <c r="E77" s="171">
        <f t="shared" si="42"/>
        <v>8674</v>
      </c>
      <c r="F77" s="171">
        <f t="shared" ref="F77:H77" si="43">F69-SUM(F70:F76)</f>
        <v>19100</v>
      </c>
      <c r="G77" s="171">
        <f t="shared" si="43"/>
        <v>20955</v>
      </c>
      <c r="H77" s="171">
        <f t="shared" si="43"/>
        <v>14422</v>
      </c>
      <c r="I77" s="182">
        <f t="shared" si="40"/>
        <v>-0.31176330231448346</v>
      </c>
      <c r="J77" s="172">
        <f t="shared" si="37"/>
        <v>4.3198081888601996</v>
      </c>
      <c r="K77" s="171">
        <f>H77-G77</f>
        <v>-6533</v>
      </c>
      <c r="L77" s="171">
        <f t="shared" si="39"/>
        <v>11711</v>
      </c>
      <c r="M77" s="172">
        <f t="shared" si="36"/>
        <v>8.0863289345019691E-3</v>
      </c>
    </row>
    <row r="78" spans="2:13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70</v>
      </c>
      <c r="C79" s="178">
        <v>142242</v>
      </c>
      <c r="D79" s="178">
        <v>27049</v>
      </c>
      <c r="E79" s="178">
        <v>204530</v>
      </c>
      <c r="F79" s="178">
        <v>249495</v>
      </c>
      <c r="G79" s="178">
        <v>274173</v>
      </c>
      <c r="H79" s="178">
        <v>289656</v>
      </c>
      <c r="I79" s="179">
        <f>IFERROR(H79/G79-1,"-")</f>
        <v>5.647164381613079E-2</v>
      </c>
      <c r="J79" s="179">
        <f>IFERROR(H79/D79-1,"-")</f>
        <v>9.7085659358941179</v>
      </c>
      <c r="K79" s="178">
        <f>H79-G79</f>
        <v>15483</v>
      </c>
      <c r="L79" s="178">
        <f>H79-D79</f>
        <v>262607</v>
      </c>
      <c r="M79" s="179">
        <f t="shared" ref="M79:M91" si="44">H79/H$9</f>
        <v>0.16240838259964654</v>
      </c>
    </row>
    <row r="80" spans="2:13" x14ac:dyDescent="0.25">
      <c r="B80" s="161" t="s">
        <v>99</v>
      </c>
      <c r="C80" s="162">
        <v>47060</v>
      </c>
      <c r="D80" s="162">
        <v>12719</v>
      </c>
      <c r="E80" s="162">
        <v>83962</v>
      </c>
      <c r="F80" s="162">
        <v>92403</v>
      </c>
      <c r="G80" s="162">
        <v>90657</v>
      </c>
      <c r="H80" s="162">
        <v>98066</v>
      </c>
      <c r="I80" s="180">
        <f>IFERROR(H80/G80-1,"-")</f>
        <v>8.1725625158564741E-2</v>
      </c>
      <c r="J80" s="163">
        <f t="shared" ref="J80:J91" si="45">IFERROR(H80/D80-1,"-")</f>
        <v>6.7101973425583772</v>
      </c>
      <c r="K80" s="162">
        <f t="shared" ref="K80:K90" si="46">H80-G80</f>
        <v>7409</v>
      </c>
      <c r="L80" s="162">
        <f t="shared" ref="L80:L91" si="47">H80-D80</f>
        <v>85347</v>
      </c>
      <c r="M80" s="163">
        <f t="shared" si="44"/>
        <v>5.498501825619679E-2</v>
      </c>
    </row>
    <row r="81" spans="2:13" x14ac:dyDescent="0.25">
      <c r="B81" s="165" t="s">
        <v>105</v>
      </c>
      <c r="C81" s="166">
        <v>8752</v>
      </c>
      <c r="D81" s="166">
        <v>6288</v>
      </c>
      <c r="E81" s="166">
        <v>24385</v>
      </c>
      <c r="F81" s="166">
        <v>20878</v>
      </c>
      <c r="G81" s="166">
        <v>20789</v>
      </c>
      <c r="H81" s="166">
        <v>20266</v>
      </c>
      <c r="I81" s="181">
        <f>IFERROR(H81/G81-1,"-")</f>
        <v>-2.5157535234979989E-2</v>
      </c>
      <c r="J81" s="167">
        <f t="shared" si="45"/>
        <v>2.2229643765903306</v>
      </c>
      <c r="K81" s="166">
        <f t="shared" si="46"/>
        <v>-523</v>
      </c>
      <c r="L81" s="166">
        <f t="shared" si="47"/>
        <v>13978</v>
      </c>
      <c r="M81" s="167">
        <f t="shared" si="44"/>
        <v>1.1363024697449516E-2</v>
      </c>
    </row>
    <row r="82" spans="2:13" x14ac:dyDescent="0.25">
      <c r="B82" s="165" t="s">
        <v>102</v>
      </c>
      <c r="C82" s="166">
        <v>38308</v>
      </c>
      <c r="D82" s="166">
        <v>6431</v>
      </c>
      <c r="E82" s="166">
        <v>59577</v>
      </c>
      <c r="F82" s="166">
        <v>71525</v>
      </c>
      <c r="G82" s="166">
        <v>69868</v>
      </c>
      <c r="H82" s="166">
        <v>77800</v>
      </c>
      <c r="I82" s="181">
        <f>IFERROR(H82/G82-1,"-")</f>
        <v>0.11352836777924091</v>
      </c>
      <c r="J82" s="167">
        <f t="shared" si="45"/>
        <v>11.097651998134038</v>
      </c>
      <c r="K82" s="166">
        <f t="shared" si="46"/>
        <v>7932</v>
      </c>
      <c r="L82" s="166">
        <f t="shared" si="47"/>
        <v>71369</v>
      </c>
      <c r="M82" s="167">
        <f t="shared" si="44"/>
        <v>4.3621993558747275E-2</v>
      </c>
    </row>
    <row r="83" spans="2:13" x14ac:dyDescent="0.25">
      <c r="B83" s="161" t="s">
        <v>109</v>
      </c>
      <c r="C83" s="162">
        <v>95182</v>
      </c>
      <c r="D83" s="162">
        <v>14330</v>
      </c>
      <c r="E83" s="162">
        <v>120568</v>
      </c>
      <c r="F83" s="162">
        <v>157092</v>
      </c>
      <c r="G83" s="162">
        <v>183516</v>
      </c>
      <c r="H83" s="162">
        <v>191590</v>
      </c>
      <c r="I83" s="180">
        <f>IFERROR(H83/G83-1,"-")</f>
        <v>4.3996163822227929E-2</v>
      </c>
      <c r="J83" s="163">
        <f t="shared" si="45"/>
        <v>12.369853454291695</v>
      </c>
      <c r="K83" s="162">
        <f t="shared" si="46"/>
        <v>8074</v>
      </c>
      <c r="L83" s="162">
        <f t="shared" si="47"/>
        <v>177260</v>
      </c>
      <c r="M83" s="163">
        <f t="shared" si="44"/>
        <v>0.10742336434344975</v>
      </c>
    </row>
    <row r="84" spans="2:13" x14ac:dyDescent="0.25">
      <c r="B84" s="165" t="s">
        <v>112</v>
      </c>
      <c r="C84" s="166">
        <v>16800</v>
      </c>
      <c r="D84" s="166">
        <v>911</v>
      </c>
      <c r="E84" s="166">
        <v>19788</v>
      </c>
      <c r="F84" s="166">
        <v>28631</v>
      </c>
      <c r="G84" s="166">
        <v>34843</v>
      </c>
      <c r="H84" s="166">
        <v>35665</v>
      </c>
      <c r="I84" s="181">
        <f t="shared" ref="I84:I91" si="48">IFERROR(H84/G84-1,"-")</f>
        <v>2.3591539190081168E-2</v>
      </c>
      <c r="J84" s="167">
        <f t="shared" si="45"/>
        <v>38.149286498353455</v>
      </c>
      <c r="K84" s="166">
        <f t="shared" si="46"/>
        <v>822</v>
      </c>
      <c r="L84" s="166">
        <f t="shared" si="47"/>
        <v>34754</v>
      </c>
      <c r="M84" s="167">
        <f t="shared" si="44"/>
        <v>1.9997151674456575E-2</v>
      </c>
    </row>
    <row r="85" spans="2:13" x14ac:dyDescent="0.25">
      <c r="B85" s="165" t="s">
        <v>115</v>
      </c>
      <c r="C85" s="166">
        <v>32881</v>
      </c>
      <c r="D85" s="166">
        <v>2901</v>
      </c>
      <c r="E85" s="166">
        <v>37668</v>
      </c>
      <c r="F85" s="166">
        <v>49132</v>
      </c>
      <c r="G85" s="166">
        <v>55964</v>
      </c>
      <c r="H85" s="166">
        <v>56082</v>
      </c>
      <c r="I85" s="181">
        <f t="shared" si="48"/>
        <v>2.1084983203487617E-3</v>
      </c>
      <c r="J85" s="167">
        <f t="shared" si="45"/>
        <v>18.331954498448813</v>
      </c>
      <c r="K85" s="166">
        <f t="shared" si="46"/>
        <v>118</v>
      </c>
      <c r="L85" s="166">
        <f t="shared" si="47"/>
        <v>53181</v>
      </c>
      <c r="M85" s="167">
        <f t="shared" si="44"/>
        <v>3.1444841166602372E-2</v>
      </c>
    </row>
    <row r="86" spans="2:13" x14ac:dyDescent="0.25">
      <c r="B86" s="165" t="s">
        <v>118</v>
      </c>
      <c r="C86" s="166">
        <v>5852</v>
      </c>
      <c r="D86" s="166">
        <v>3139</v>
      </c>
      <c r="E86" s="166">
        <v>11373</v>
      </c>
      <c r="F86" s="166">
        <v>14183</v>
      </c>
      <c r="G86" s="166">
        <v>18786</v>
      </c>
      <c r="H86" s="166">
        <v>19942</v>
      </c>
      <c r="I86" s="181">
        <f t="shared" si="48"/>
        <v>6.1535185776642187E-2</v>
      </c>
      <c r="J86" s="167">
        <f t="shared" si="45"/>
        <v>5.3529786556228096</v>
      </c>
      <c r="K86" s="166">
        <f t="shared" si="46"/>
        <v>1156</v>
      </c>
      <c r="L86" s="166">
        <f t="shared" si="47"/>
        <v>16803</v>
      </c>
      <c r="M86" s="167">
        <f t="shared" si="44"/>
        <v>1.1181359839955503E-2</v>
      </c>
    </row>
    <row r="87" spans="2:13" x14ac:dyDescent="0.25">
      <c r="B87" s="165" t="s">
        <v>125</v>
      </c>
      <c r="C87" s="166">
        <v>1464</v>
      </c>
      <c r="D87" s="166">
        <v>197</v>
      </c>
      <c r="E87" s="166">
        <v>3631</v>
      </c>
      <c r="F87" s="166">
        <v>3183</v>
      </c>
      <c r="G87" s="166">
        <v>4690</v>
      </c>
      <c r="H87" s="166">
        <v>5390</v>
      </c>
      <c r="I87" s="181">
        <f t="shared" si="48"/>
        <v>0.14925373134328357</v>
      </c>
      <c r="J87" s="167">
        <f t="shared" si="45"/>
        <v>26.360406091370557</v>
      </c>
      <c r="K87" s="166">
        <f t="shared" si="46"/>
        <v>700</v>
      </c>
      <c r="L87" s="166">
        <f t="shared" si="47"/>
        <v>5193</v>
      </c>
      <c r="M87" s="167">
        <f t="shared" si="44"/>
        <v>3.0221406848540849E-3</v>
      </c>
    </row>
    <row r="88" spans="2:13" x14ac:dyDescent="0.25">
      <c r="B88" s="165" t="s">
        <v>121</v>
      </c>
      <c r="C88" s="166">
        <v>1087</v>
      </c>
      <c r="D88" s="166">
        <v>203</v>
      </c>
      <c r="E88" s="166">
        <v>2183</v>
      </c>
      <c r="F88" s="166">
        <v>2024</v>
      </c>
      <c r="G88" s="166">
        <v>2334</v>
      </c>
      <c r="H88" s="166">
        <v>2747</v>
      </c>
      <c r="I88" s="181">
        <f t="shared" si="48"/>
        <v>0.17694944301628102</v>
      </c>
      <c r="J88" s="167">
        <f t="shared" si="45"/>
        <v>12.532019704433498</v>
      </c>
      <c r="K88" s="166">
        <f t="shared" si="46"/>
        <v>413</v>
      </c>
      <c r="L88" s="166">
        <f t="shared" si="47"/>
        <v>2544</v>
      </c>
      <c r="M88" s="167">
        <f t="shared" si="44"/>
        <v>1.5402264306668221E-3</v>
      </c>
    </row>
    <row r="89" spans="2:13" x14ac:dyDescent="0.25">
      <c r="B89" s="165" t="s">
        <v>130</v>
      </c>
      <c r="C89" s="166">
        <v>3002</v>
      </c>
      <c r="D89" s="166">
        <v>58</v>
      </c>
      <c r="E89" s="166">
        <v>3197</v>
      </c>
      <c r="F89" s="166">
        <v>4863</v>
      </c>
      <c r="G89" s="166">
        <v>4079</v>
      </c>
      <c r="H89" s="166">
        <v>4241</v>
      </c>
      <c r="I89" s="181">
        <f t="shared" si="48"/>
        <v>3.9715616572689294E-2</v>
      </c>
      <c r="J89" s="167">
        <f t="shared" si="45"/>
        <v>72.120689655172413</v>
      </c>
      <c r="K89" s="166">
        <f t="shared" si="46"/>
        <v>162</v>
      </c>
      <c r="L89" s="166">
        <f t="shared" si="47"/>
        <v>4183</v>
      </c>
      <c r="M89" s="167">
        <f t="shared" si="44"/>
        <v>2.3779032735558765E-3</v>
      </c>
    </row>
    <row r="90" spans="2:13" x14ac:dyDescent="0.25">
      <c r="B90" s="165" t="s">
        <v>133</v>
      </c>
      <c r="C90" s="166">
        <v>4636</v>
      </c>
      <c r="D90" s="166">
        <v>255</v>
      </c>
      <c r="E90" s="166">
        <v>3041</v>
      </c>
      <c r="F90" s="166">
        <v>5397</v>
      </c>
      <c r="G90" s="166">
        <v>5746</v>
      </c>
      <c r="H90" s="166">
        <v>3902</v>
      </c>
      <c r="I90" s="181">
        <f t="shared" si="48"/>
        <v>-0.32091890010442048</v>
      </c>
      <c r="J90" s="167">
        <f t="shared" si="45"/>
        <v>14.301960784313726</v>
      </c>
      <c r="K90" s="166">
        <f t="shared" si="46"/>
        <v>-1844</v>
      </c>
      <c r="L90" s="166">
        <f t="shared" si="47"/>
        <v>3647</v>
      </c>
      <c r="M90" s="167">
        <f t="shared" si="44"/>
        <v>2.1878280059926974E-3</v>
      </c>
    </row>
    <row r="91" spans="2:13" x14ac:dyDescent="0.25">
      <c r="B91" s="170" t="s">
        <v>147</v>
      </c>
      <c r="C91" s="171">
        <f t="shared" ref="C91" si="49">C83-SUM(C84:C90)</f>
        <v>29460</v>
      </c>
      <c r="D91" s="171">
        <f t="shared" ref="D91:E91" si="50">D83-SUM(D84:D90)</f>
        <v>6666</v>
      </c>
      <c r="E91" s="171">
        <f t="shared" si="50"/>
        <v>39687</v>
      </c>
      <c r="F91" s="171">
        <f t="shared" ref="F91:H91" si="51">F83-SUM(F84:F90)</f>
        <v>49679</v>
      </c>
      <c r="G91" s="171">
        <f t="shared" si="51"/>
        <v>57074</v>
      </c>
      <c r="H91" s="171">
        <f t="shared" si="51"/>
        <v>63621</v>
      </c>
      <c r="I91" s="182">
        <f t="shared" si="48"/>
        <v>0.11471072642534264</v>
      </c>
      <c r="J91" s="172">
        <f t="shared" si="45"/>
        <v>8.5441044104410437</v>
      </c>
      <c r="K91" s="171">
        <f>H91-G91</f>
        <v>6547</v>
      </c>
      <c r="L91" s="171">
        <f t="shared" si="47"/>
        <v>56955</v>
      </c>
      <c r="M91" s="172">
        <f t="shared" si="44"/>
        <v>3.5671913267365817E-2</v>
      </c>
    </row>
    <row r="92" spans="2:13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70</v>
      </c>
      <c r="C93" s="178">
        <v>12754</v>
      </c>
      <c r="D93" s="178">
        <v>6649</v>
      </c>
      <c r="E93" s="178">
        <v>16519</v>
      </c>
      <c r="F93" s="178">
        <v>21489</v>
      </c>
      <c r="G93" s="178">
        <v>20242</v>
      </c>
      <c r="H93" s="178">
        <v>19155</v>
      </c>
      <c r="I93" s="179">
        <f>IFERROR(H93/G93-1,"-")</f>
        <v>-5.3700227250271682E-2</v>
      </c>
      <c r="J93" s="179">
        <f>IFERROR(H93/D93-1,"-")</f>
        <v>1.8808843435103024</v>
      </c>
      <c r="K93" s="178">
        <f>H93-G93</f>
        <v>-1087</v>
      </c>
      <c r="L93" s="178">
        <f>H93-D93</f>
        <v>12506</v>
      </c>
      <c r="M93" s="179">
        <f t="shared" ref="M93:M105" si="52">H93/H$9</f>
        <v>1.074009365832653E-2</v>
      </c>
    </row>
    <row r="94" spans="2:13" x14ac:dyDescent="0.25">
      <c r="B94" s="161" t="s">
        <v>99</v>
      </c>
      <c r="C94" s="162">
        <v>7454</v>
      </c>
      <c r="D94" s="162">
        <v>3772</v>
      </c>
      <c r="E94" s="162">
        <v>9332</v>
      </c>
      <c r="F94" s="162">
        <v>13085</v>
      </c>
      <c r="G94" s="162">
        <v>10252</v>
      </c>
      <c r="H94" s="162">
        <v>10010</v>
      </c>
      <c r="I94" s="180">
        <f>IFERROR(H94/G94-1,"-")</f>
        <v>-2.3605150214592308E-2</v>
      </c>
      <c r="J94" s="163">
        <f t="shared" ref="J94:J105" si="53">IFERROR(H94/D94-1,"-")</f>
        <v>1.6537645811240722</v>
      </c>
      <c r="K94" s="162">
        <f t="shared" ref="K94:K104" si="54">H94-G94</f>
        <v>-242</v>
      </c>
      <c r="L94" s="162">
        <f t="shared" ref="L94:L105" si="55">H94-D94</f>
        <v>6238</v>
      </c>
      <c r="M94" s="163">
        <f t="shared" si="52"/>
        <v>5.6125469861575865E-3</v>
      </c>
    </row>
    <row r="95" spans="2:13" x14ac:dyDescent="0.25">
      <c r="B95" s="165" t="s">
        <v>105</v>
      </c>
      <c r="C95" s="166">
        <v>4239</v>
      </c>
      <c r="D95" s="166">
        <v>2108</v>
      </c>
      <c r="E95" s="166">
        <v>4615</v>
      </c>
      <c r="F95" s="166">
        <v>3780</v>
      </c>
      <c r="G95" s="166">
        <v>2515</v>
      </c>
      <c r="H95" s="166">
        <v>2955</v>
      </c>
      <c r="I95" s="181">
        <f>IFERROR(H95/G95-1,"-")</f>
        <v>0.1749502982107356</v>
      </c>
      <c r="J95" s="167">
        <f t="shared" si="53"/>
        <v>0.40180265654648961</v>
      </c>
      <c r="K95" s="166">
        <f t="shared" si="54"/>
        <v>440</v>
      </c>
      <c r="L95" s="166">
        <f t="shared" si="55"/>
        <v>847</v>
      </c>
      <c r="M95" s="167">
        <f t="shared" si="52"/>
        <v>1.6568507836259409E-3</v>
      </c>
    </row>
    <row r="96" spans="2:13" x14ac:dyDescent="0.25">
      <c r="B96" s="165" t="s">
        <v>102</v>
      </c>
      <c r="C96" s="166">
        <v>3215</v>
      </c>
      <c r="D96" s="166">
        <v>1664</v>
      </c>
      <c r="E96" s="166">
        <v>4717</v>
      </c>
      <c r="F96" s="166">
        <v>9305</v>
      </c>
      <c r="G96" s="166">
        <v>7737</v>
      </c>
      <c r="H96" s="166">
        <v>7055</v>
      </c>
      <c r="I96" s="181">
        <f>IFERROR(H96/G96-1,"-")</f>
        <v>-8.8147860928008304E-2</v>
      </c>
      <c r="J96" s="167">
        <f t="shared" si="53"/>
        <v>3.2397836538461542</v>
      </c>
      <c r="K96" s="166">
        <f t="shared" si="54"/>
        <v>-682</v>
      </c>
      <c r="L96" s="166">
        <f t="shared" si="55"/>
        <v>5391</v>
      </c>
      <c r="M96" s="167">
        <f t="shared" si="52"/>
        <v>3.9556962025316458E-3</v>
      </c>
    </row>
    <row r="97" spans="2:13" x14ac:dyDescent="0.25">
      <c r="B97" s="161" t="s">
        <v>109</v>
      </c>
      <c r="C97" s="162">
        <v>5300</v>
      </c>
      <c r="D97" s="162">
        <v>2877</v>
      </c>
      <c r="E97" s="162">
        <v>7187</v>
      </c>
      <c r="F97" s="162">
        <v>8404</v>
      </c>
      <c r="G97" s="162">
        <v>9990</v>
      </c>
      <c r="H97" s="162">
        <v>9145</v>
      </c>
      <c r="I97" s="180">
        <f>IFERROR(H97/G97-1,"-")</f>
        <v>-8.4584584584584621E-2</v>
      </c>
      <c r="J97" s="163">
        <f t="shared" si="53"/>
        <v>2.1786583246437261</v>
      </c>
      <c r="K97" s="162">
        <f t="shared" si="54"/>
        <v>-845</v>
      </c>
      <c r="L97" s="162">
        <f t="shared" si="55"/>
        <v>6268</v>
      </c>
      <c r="M97" s="163">
        <f t="shared" si="52"/>
        <v>5.127546672168944E-3</v>
      </c>
    </row>
    <row r="98" spans="2:13" x14ac:dyDescent="0.25">
      <c r="B98" s="165" t="s">
        <v>112</v>
      </c>
      <c r="C98" s="166">
        <v>994</v>
      </c>
      <c r="D98" s="166">
        <v>101</v>
      </c>
      <c r="E98" s="166">
        <v>1044</v>
      </c>
      <c r="F98" s="166">
        <v>1288</v>
      </c>
      <c r="G98" s="166">
        <v>1612</v>
      </c>
      <c r="H98" s="166">
        <v>1315</v>
      </c>
      <c r="I98" s="181">
        <f t="shared" ref="I98:I105" si="56">IFERROR(H98/G98-1,"-")</f>
        <v>-0.18424317617866004</v>
      </c>
      <c r="J98" s="167">
        <f t="shared" si="53"/>
        <v>12.01980198019802</v>
      </c>
      <c r="K98" s="166">
        <f t="shared" si="54"/>
        <v>-297</v>
      </c>
      <c r="L98" s="166">
        <f t="shared" si="55"/>
        <v>1214</v>
      </c>
      <c r="M98" s="167">
        <f t="shared" si="52"/>
        <v>7.3731261606365891E-4</v>
      </c>
    </row>
    <row r="99" spans="2:13" x14ac:dyDescent="0.25">
      <c r="B99" s="165" t="s">
        <v>115</v>
      </c>
      <c r="C99" s="166">
        <v>1071</v>
      </c>
      <c r="D99" s="166">
        <v>431</v>
      </c>
      <c r="E99" s="166">
        <v>1482</v>
      </c>
      <c r="F99" s="166">
        <v>1708</v>
      </c>
      <c r="G99" s="166">
        <v>2093</v>
      </c>
      <c r="H99" s="166">
        <v>1845</v>
      </c>
      <c r="I99" s="181">
        <f t="shared" si="56"/>
        <v>-0.11849020544672717</v>
      </c>
      <c r="J99" s="167">
        <f t="shared" si="53"/>
        <v>3.2807424593967518</v>
      </c>
      <c r="K99" s="166">
        <f t="shared" si="54"/>
        <v>-248</v>
      </c>
      <c r="L99" s="166">
        <f t="shared" si="55"/>
        <v>1414</v>
      </c>
      <c r="M99" s="167">
        <f t="shared" si="52"/>
        <v>1.0344804385075672E-3</v>
      </c>
    </row>
    <row r="100" spans="2:13" x14ac:dyDescent="0.25">
      <c r="B100" s="165" t="s">
        <v>118</v>
      </c>
      <c r="C100" s="166">
        <v>1161</v>
      </c>
      <c r="D100" s="166">
        <v>1298</v>
      </c>
      <c r="E100" s="166">
        <v>1378</v>
      </c>
      <c r="F100" s="166">
        <v>1658</v>
      </c>
      <c r="G100" s="166">
        <v>1670</v>
      </c>
      <c r="H100" s="166">
        <v>1604</v>
      </c>
      <c r="I100" s="181">
        <f t="shared" si="56"/>
        <v>-3.952095808383238E-2</v>
      </c>
      <c r="J100" s="167">
        <f t="shared" si="53"/>
        <v>0.23574730354391371</v>
      </c>
      <c r="K100" s="166">
        <f t="shared" si="54"/>
        <v>-66</v>
      </c>
      <c r="L100" s="166">
        <f t="shared" si="55"/>
        <v>306</v>
      </c>
      <c r="M100" s="167">
        <f t="shared" si="52"/>
        <v>8.9935318339628056E-4</v>
      </c>
    </row>
    <row r="101" spans="2:13" x14ac:dyDescent="0.25">
      <c r="B101" s="165" t="s">
        <v>125</v>
      </c>
      <c r="C101" s="166">
        <v>265</v>
      </c>
      <c r="D101" s="166">
        <v>49</v>
      </c>
      <c r="E101" s="166">
        <v>506</v>
      </c>
      <c r="F101" s="166">
        <v>460</v>
      </c>
      <c r="G101" s="166">
        <v>520</v>
      </c>
      <c r="H101" s="166">
        <v>473</v>
      </c>
      <c r="I101" s="181">
        <f t="shared" si="56"/>
        <v>-9.0384615384615397E-2</v>
      </c>
      <c r="J101" s="167">
        <f t="shared" si="53"/>
        <v>8.6530612244897966</v>
      </c>
      <c r="K101" s="166">
        <f t="shared" si="54"/>
        <v>-47</v>
      </c>
      <c r="L101" s="166">
        <f t="shared" si="55"/>
        <v>424</v>
      </c>
      <c r="M101" s="167">
        <f t="shared" si="52"/>
        <v>2.6520826418107276E-4</v>
      </c>
    </row>
    <row r="102" spans="2:13" x14ac:dyDescent="0.25">
      <c r="B102" s="165" t="s">
        <v>121</v>
      </c>
      <c r="C102" s="166">
        <v>132</v>
      </c>
      <c r="D102" s="166">
        <v>85</v>
      </c>
      <c r="E102" s="166">
        <v>310</v>
      </c>
      <c r="F102" s="166">
        <v>229</v>
      </c>
      <c r="G102" s="166">
        <v>446</v>
      </c>
      <c r="H102" s="166">
        <v>428</v>
      </c>
      <c r="I102" s="181">
        <f t="shared" si="56"/>
        <v>-4.035874439461884E-2</v>
      </c>
      <c r="J102" s="167">
        <f t="shared" si="53"/>
        <v>4.0352941176470587</v>
      </c>
      <c r="K102" s="166">
        <f t="shared" si="54"/>
        <v>-18</v>
      </c>
      <c r="L102" s="166">
        <f t="shared" si="55"/>
        <v>343</v>
      </c>
      <c r="M102" s="167">
        <f t="shared" si="52"/>
        <v>2.3997703397357113E-4</v>
      </c>
    </row>
    <row r="103" spans="2:13" x14ac:dyDescent="0.25">
      <c r="B103" s="165" t="s">
        <v>130</v>
      </c>
      <c r="C103" s="166">
        <v>112</v>
      </c>
      <c r="D103" s="166">
        <v>15</v>
      </c>
      <c r="E103" s="166">
        <v>169</v>
      </c>
      <c r="F103" s="166">
        <v>83</v>
      </c>
      <c r="G103" s="166">
        <v>104</v>
      </c>
      <c r="H103" s="166">
        <v>122</v>
      </c>
      <c r="I103" s="181">
        <f t="shared" si="56"/>
        <v>0.17307692307692313</v>
      </c>
      <c r="J103" s="167">
        <f t="shared" si="53"/>
        <v>7.1333333333333329</v>
      </c>
      <c r="K103" s="166">
        <f t="shared" si="54"/>
        <v>18</v>
      </c>
      <c r="L103" s="166">
        <f t="shared" si="55"/>
        <v>107</v>
      </c>
      <c r="M103" s="167">
        <f t="shared" si="52"/>
        <v>6.840466856256E-5</v>
      </c>
    </row>
    <row r="104" spans="2:13" x14ac:dyDescent="0.25">
      <c r="B104" s="165" t="s">
        <v>133</v>
      </c>
      <c r="C104" s="166">
        <v>61</v>
      </c>
      <c r="D104" s="166">
        <v>25</v>
      </c>
      <c r="E104" s="166">
        <v>71</v>
      </c>
      <c r="F104" s="166">
        <v>140</v>
      </c>
      <c r="G104" s="166">
        <v>261</v>
      </c>
      <c r="H104" s="166">
        <v>129</v>
      </c>
      <c r="I104" s="181">
        <f t="shared" si="56"/>
        <v>-0.50574712643678166</v>
      </c>
      <c r="J104" s="167">
        <f t="shared" si="53"/>
        <v>4.16</v>
      </c>
      <c r="K104" s="166">
        <f t="shared" si="54"/>
        <v>-132</v>
      </c>
      <c r="L104" s="166">
        <f t="shared" si="55"/>
        <v>104</v>
      </c>
      <c r="M104" s="167">
        <f t="shared" si="52"/>
        <v>7.2329526594838025E-5</v>
      </c>
    </row>
    <row r="105" spans="2:13" x14ac:dyDescent="0.25">
      <c r="B105" s="170" t="s">
        <v>147</v>
      </c>
      <c r="C105" s="171">
        <f t="shared" ref="C105" si="57">C97-SUM(C98:C104)</f>
        <v>1504</v>
      </c>
      <c r="D105" s="171">
        <f t="shared" ref="D105:E105" si="58">D97-SUM(D98:D104)</f>
        <v>873</v>
      </c>
      <c r="E105" s="171">
        <f t="shared" si="58"/>
        <v>2227</v>
      </c>
      <c r="F105" s="171">
        <f t="shared" ref="F105:H105" si="59">F97-SUM(F98:F104)</f>
        <v>2838</v>
      </c>
      <c r="G105" s="171">
        <f t="shared" si="59"/>
        <v>3284</v>
      </c>
      <c r="H105" s="171">
        <f t="shared" si="59"/>
        <v>3229</v>
      </c>
      <c r="I105" s="182">
        <f t="shared" si="56"/>
        <v>-1.6747868453105941E-2</v>
      </c>
      <c r="J105" s="172">
        <f t="shared" si="53"/>
        <v>2.6987399770904927</v>
      </c>
      <c r="K105" s="171">
        <f>H105-G105</f>
        <v>-55</v>
      </c>
      <c r="L105" s="171">
        <f t="shared" si="55"/>
        <v>2356</v>
      </c>
      <c r="M105" s="172">
        <f t="shared" si="52"/>
        <v>1.8104809408893952E-3</v>
      </c>
    </row>
    <row r="106" spans="2:13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70</v>
      </c>
      <c r="C107" s="178">
        <v>36009</v>
      </c>
      <c r="D107" s="178">
        <v>13358</v>
      </c>
      <c r="E107" s="178">
        <v>62525</v>
      </c>
      <c r="F107" s="178">
        <v>83965</v>
      </c>
      <c r="G107" s="178">
        <v>76840</v>
      </c>
      <c r="H107" s="178">
        <v>85109</v>
      </c>
      <c r="I107" s="179">
        <f>IFERROR(H107/G107-1,"-")</f>
        <v>0.10761322228006254</v>
      </c>
      <c r="J107" s="179">
        <f>IFERROR(H107/D107-1,"-")</f>
        <v>5.3713879323251987</v>
      </c>
      <c r="K107" s="178">
        <f>H107-G107</f>
        <v>8269</v>
      </c>
      <c r="L107" s="178">
        <f>H107-D107</f>
        <v>71751</v>
      </c>
      <c r="M107" s="179">
        <f t="shared" ref="M107:M119" si="60">H107/H$9</f>
        <v>4.7720106038450151E-2</v>
      </c>
    </row>
    <row r="108" spans="2:13" x14ac:dyDescent="0.25">
      <c r="B108" s="161" t="s">
        <v>99</v>
      </c>
      <c r="C108" s="162">
        <v>7208</v>
      </c>
      <c r="D108" s="162">
        <v>7891</v>
      </c>
      <c r="E108" s="162">
        <v>11080</v>
      </c>
      <c r="F108" s="162">
        <v>15306</v>
      </c>
      <c r="G108" s="162">
        <v>11583</v>
      </c>
      <c r="H108" s="162">
        <v>13516</v>
      </c>
      <c r="I108" s="180">
        <f>IFERROR(H108/G108-1,"-")</f>
        <v>0.16688250021583362</v>
      </c>
      <c r="J108" s="163">
        <f t="shared" ref="J108:J119" si="61">IFERROR(H108/D108-1,"-")</f>
        <v>0.71283740970726139</v>
      </c>
      <c r="K108" s="162">
        <f t="shared" ref="K108:K118" si="62">H108-G108</f>
        <v>1933</v>
      </c>
      <c r="L108" s="162">
        <f t="shared" ref="L108:L119" si="63">H108-D108</f>
        <v>5625</v>
      </c>
      <c r="M108" s="163">
        <f t="shared" si="60"/>
        <v>7.5783401663242697E-3</v>
      </c>
    </row>
    <row r="109" spans="2:13" x14ac:dyDescent="0.25">
      <c r="B109" s="165" t="s">
        <v>105</v>
      </c>
      <c r="C109" s="166">
        <v>1451</v>
      </c>
      <c r="D109" s="166">
        <v>7546</v>
      </c>
      <c r="E109" s="166">
        <v>5001</v>
      </c>
      <c r="F109" s="166">
        <v>6835</v>
      </c>
      <c r="G109" s="166">
        <v>3189</v>
      </c>
      <c r="H109" s="166">
        <v>4173</v>
      </c>
      <c r="I109" s="181">
        <f>IFERROR(H109/G109-1,"-")</f>
        <v>0.30856067732831605</v>
      </c>
      <c r="J109" s="167">
        <f t="shared" si="61"/>
        <v>-0.44699178372647763</v>
      </c>
      <c r="K109" s="166">
        <f t="shared" si="62"/>
        <v>984</v>
      </c>
      <c r="L109" s="166">
        <f t="shared" si="63"/>
        <v>-3373</v>
      </c>
      <c r="M109" s="167">
        <f t="shared" si="60"/>
        <v>2.3397760812423184E-3</v>
      </c>
    </row>
    <row r="110" spans="2:13" x14ac:dyDescent="0.25">
      <c r="B110" s="165" t="s">
        <v>102</v>
      </c>
      <c r="C110" s="166">
        <v>5757</v>
      </c>
      <c r="D110" s="166">
        <v>345</v>
      </c>
      <c r="E110" s="166">
        <v>6079</v>
      </c>
      <c r="F110" s="166">
        <v>8471</v>
      </c>
      <c r="G110" s="166">
        <v>8394</v>
      </c>
      <c r="H110" s="166">
        <v>9343</v>
      </c>
      <c r="I110" s="181">
        <f>IFERROR(H110/G110-1,"-")</f>
        <v>0.113056945437217</v>
      </c>
      <c r="J110" s="167">
        <f t="shared" si="61"/>
        <v>26.081159420289854</v>
      </c>
      <c r="K110" s="166">
        <f t="shared" si="62"/>
        <v>949</v>
      </c>
      <c r="L110" s="166">
        <f t="shared" si="63"/>
        <v>8998</v>
      </c>
      <c r="M110" s="167">
        <f t="shared" si="60"/>
        <v>5.2385640850819513E-3</v>
      </c>
    </row>
    <row r="111" spans="2:13" x14ac:dyDescent="0.25">
      <c r="B111" s="161" t="s">
        <v>109</v>
      </c>
      <c r="C111" s="162">
        <v>28801</v>
      </c>
      <c r="D111" s="162">
        <v>5467</v>
      </c>
      <c r="E111" s="162">
        <v>51445</v>
      </c>
      <c r="F111" s="162">
        <v>68659</v>
      </c>
      <c r="G111" s="162">
        <v>65257</v>
      </c>
      <c r="H111" s="162">
        <v>71593</v>
      </c>
      <c r="I111" s="180">
        <f>IFERROR(H111/G111-1,"-")</f>
        <v>9.7093032165131765E-2</v>
      </c>
      <c r="J111" s="163">
        <f t="shared" si="61"/>
        <v>12.095481982805927</v>
      </c>
      <c r="K111" s="162">
        <f t="shared" si="62"/>
        <v>6336</v>
      </c>
      <c r="L111" s="162">
        <f t="shared" si="63"/>
        <v>66126</v>
      </c>
      <c r="M111" s="163">
        <f t="shared" si="60"/>
        <v>4.0141765872125881E-2</v>
      </c>
    </row>
    <row r="112" spans="2:13" x14ac:dyDescent="0.25">
      <c r="B112" s="165" t="s">
        <v>112</v>
      </c>
      <c r="C112" s="166">
        <v>15739</v>
      </c>
      <c r="D112" s="166">
        <v>922</v>
      </c>
      <c r="E112" s="166">
        <v>27573</v>
      </c>
      <c r="F112" s="166">
        <v>42881</v>
      </c>
      <c r="G112" s="166">
        <v>37983</v>
      </c>
      <c r="H112" s="166">
        <v>39568</v>
      </c>
      <c r="I112" s="181">
        <f t="shared" ref="I112:I119" si="64">IFERROR(H112/G112-1,"-")</f>
        <v>4.1729194639707146E-2</v>
      </c>
      <c r="J112" s="167">
        <f t="shared" si="61"/>
        <v>41.915401301518436</v>
      </c>
      <c r="K112" s="166">
        <f t="shared" si="62"/>
        <v>1585</v>
      </c>
      <c r="L112" s="166">
        <f t="shared" si="63"/>
        <v>38646</v>
      </c>
      <c r="M112" s="167">
        <f t="shared" si="60"/>
        <v>2.2185540374453885E-2</v>
      </c>
    </row>
    <row r="113" spans="2:13" x14ac:dyDescent="0.25">
      <c r="B113" s="165" t="s">
        <v>115</v>
      </c>
      <c r="C113" s="166">
        <v>1827</v>
      </c>
      <c r="D113" s="166">
        <v>1264</v>
      </c>
      <c r="E113" s="166">
        <v>3166</v>
      </c>
      <c r="F113" s="166">
        <v>3839</v>
      </c>
      <c r="G113" s="166">
        <v>3371</v>
      </c>
      <c r="H113" s="166">
        <v>3901</v>
      </c>
      <c r="I113" s="181">
        <f t="shared" si="64"/>
        <v>0.15722337585286272</v>
      </c>
      <c r="J113" s="167">
        <f t="shared" si="61"/>
        <v>2.0862341772151898</v>
      </c>
      <c r="K113" s="166">
        <f t="shared" si="62"/>
        <v>530</v>
      </c>
      <c r="L113" s="166">
        <f t="shared" si="63"/>
        <v>2637</v>
      </c>
      <c r="M113" s="167">
        <f t="shared" si="60"/>
        <v>2.1872673119880865E-3</v>
      </c>
    </row>
    <row r="114" spans="2:13" x14ac:dyDescent="0.25">
      <c r="B114" s="165" t="s">
        <v>118</v>
      </c>
      <c r="C114" s="166">
        <v>1518</v>
      </c>
      <c r="D114" s="166">
        <v>1411</v>
      </c>
      <c r="E114" s="166">
        <v>3524</v>
      </c>
      <c r="F114" s="166">
        <v>6254</v>
      </c>
      <c r="G114" s="166">
        <v>4114</v>
      </c>
      <c r="H114" s="166">
        <v>5557</v>
      </c>
      <c r="I114" s="181">
        <f t="shared" si="64"/>
        <v>0.35075352455031594</v>
      </c>
      <c r="J114" s="167">
        <f t="shared" si="61"/>
        <v>2.9383416017009214</v>
      </c>
      <c r="K114" s="166">
        <f t="shared" si="62"/>
        <v>1443</v>
      </c>
      <c r="L114" s="166">
        <f t="shared" si="63"/>
        <v>4146</v>
      </c>
      <c r="M114" s="167">
        <f t="shared" si="60"/>
        <v>3.1157765836241466E-3</v>
      </c>
    </row>
    <row r="115" spans="2:13" x14ac:dyDescent="0.25">
      <c r="B115" s="165" t="s">
        <v>125</v>
      </c>
      <c r="C115" s="166">
        <v>586</v>
      </c>
      <c r="D115" s="166">
        <v>105</v>
      </c>
      <c r="E115" s="166">
        <v>2413</v>
      </c>
      <c r="F115" s="166">
        <v>2507</v>
      </c>
      <c r="G115" s="166">
        <v>2820</v>
      </c>
      <c r="H115" s="166">
        <v>2924</v>
      </c>
      <c r="I115" s="181">
        <f t="shared" si="64"/>
        <v>3.6879432624113528E-2</v>
      </c>
      <c r="J115" s="167">
        <f t="shared" si="61"/>
        <v>26.847619047619048</v>
      </c>
      <c r="K115" s="166">
        <f t="shared" si="62"/>
        <v>104</v>
      </c>
      <c r="L115" s="166">
        <f t="shared" si="63"/>
        <v>2819</v>
      </c>
      <c r="M115" s="167">
        <f t="shared" si="60"/>
        <v>1.6394692694829953E-3</v>
      </c>
    </row>
    <row r="116" spans="2:13" x14ac:dyDescent="0.25">
      <c r="B116" s="165" t="s">
        <v>121</v>
      </c>
      <c r="C116" s="166">
        <v>875</v>
      </c>
      <c r="D116" s="166">
        <v>153</v>
      </c>
      <c r="E116" s="166">
        <v>2002</v>
      </c>
      <c r="F116" s="166">
        <v>1709</v>
      </c>
      <c r="G116" s="166">
        <v>2062</v>
      </c>
      <c r="H116" s="166">
        <v>1920</v>
      </c>
      <c r="I116" s="181">
        <f t="shared" si="64"/>
        <v>-6.8865179437439417E-2</v>
      </c>
      <c r="J116" s="167">
        <f t="shared" si="61"/>
        <v>11.549019607843137</v>
      </c>
      <c r="K116" s="166">
        <f t="shared" si="62"/>
        <v>-142</v>
      </c>
      <c r="L116" s="166">
        <f t="shared" si="63"/>
        <v>1767</v>
      </c>
      <c r="M116" s="167">
        <f t="shared" si="60"/>
        <v>1.0765324888534031E-3</v>
      </c>
    </row>
    <row r="117" spans="2:13" x14ac:dyDescent="0.25">
      <c r="B117" s="165" t="s">
        <v>130</v>
      </c>
      <c r="C117" s="166">
        <v>386</v>
      </c>
      <c r="D117" s="166">
        <v>4</v>
      </c>
      <c r="E117" s="166">
        <v>449</v>
      </c>
      <c r="F117" s="166">
        <v>667</v>
      </c>
      <c r="G117" s="166">
        <v>862</v>
      </c>
      <c r="H117" s="166">
        <v>814</v>
      </c>
      <c r="I117" s="181">
        <f t="shared" si="64"/>
        <v>-5.5684454756380508E-2</v>
      </c>
      <c r="J117" s="167">
        <f t="shared" si="61"/>
        <v>202.5</v>
      </c>
      <c r="K117" s="166">
        <f t="shared" si="62"/>
        <v>-48</v>
      </c>
      <c r="L117" s="166">
        <f t="shared" si="63"/>
        <v>810</v>
      </c>
      <c r="M117" s="167">
        <f t="shared" si="60"/>
        <v>4.5640491975347406E-4</v>
      </c>
    </row>
    <row r="118" spans="2:13" x14ac:dyDescent="0.25">
      <c r="B118" s="165" t="s">
        <v>133</v>
      </c>
      <c r="C118" s="166">
        <v>909</v>
      </c>
      <c r="D118" s="166">
        <v>4</v>
      </c>
      <c r="E118" s="166">
        <v>673</v>
      </c>
      <c r="F118" s="166">
        <v>419</v>
      </c>
      <c r="G118" s="166">
        <v>1056</v>
      </c>
      <c r="H118" s="166">
        <v>662</v>
      </c>
      <c r="I118" s="181">
        <f t="shared" si="64"/>
        <v>-0.37310606060606055</v>
      </c>
      <c r="J118" s="167">
        <f t="shared" si="61"/>
        <v>164.5</v>
      </c>
      <c r="K118" s="166">
        <f t="shared" si="62"/>
        <v>-394</v>
      </c>
      <c r="L118" s="166">
        <f t="shared" si="63"/>
        <v>658</v>
      </c>
      <c r="M118" s="167">
        <f t="shared" si="60"/>
        <v>3.7117943105257966E-4</v>
      </c>
    </row>
    <row r="119" spans="2:13" x14ac:dyDescent="0.25">
      <c r="B119" s="170" t="s">
        <v>147</v>
      </c>
      <c r="C119" s="171">
        <f t="shared" ref="C119" si="65">C111-SUM(C112:C118)</f>
        <v>6961</v>
      </c>
      <c r="D119" s="171">
        <f t="shared" ref="D119:E119" si="66">D111-SUM(D112:D118)</f>
        <v>1604</v>
      </c>
      <c r="E119" s="171">
        <f t="shared" si="66"/>
        <v>11645</v>
      </c>
      <c r="F119" s="171">
        <f t="shared" ref="F119:H119" si="67">F111-SUM(F112:F118)</f>
        <v>10383</v>
      </c>
      <c r="G119" s="171">
        <f t="shared" si="67"/>
        <v>12989</v>
      </c>
      <c r="H119" s="171">
        <f t="shared" si="67"/>
        <v>16247</v>
      </c>
      <c r="I119" s="182">
        <f t="shared" si="64"/>
        <v>0.25082762337362374</v>
      </c>
      <c r="J119" s="172">
        <f t="shared" si="61"/>
        <v>9.1290523690773071</v>
      </c>
      <c r="K119" s="171">
        <f>H119-G119</f>
        <v>3258</v>
      </c>
      <c r="L119" s="171">
        <f t="shared" si="63"/>
        <v>14643</v>
      </c>
      <c r="M119" s="172">
        <f t="shared" si="60"/>
        <v>9.1095954929173127E-3</v>
      </c>
    </row>
    <row r="120" spans="2:13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70</v>
      </c>
      <c r="C121" s="178">
        <v>52853</v>
      </c>
      <c r="D121" s="178">
        <v>32717</v>
      </c>
      <c r="E121" s="178">
        <v>68599</v>
      </c>
      <c r="F121" s="178">
        <v>90712</v>
      </c>
      <c r="G121" s="178">
        <v>88492</v>
      </c>
      <c r="H121" s="178">
        <v>97268</v>
      </c>
      <c r="I121" s="179">
        <f>IFERROR(H121/G121-1,"-")</f>
        <v>9.9172806581385942E-2</v>
      </c>
      <c r="J121" s="179">
        <f>IFERROR(H121/D121-1,"-")</f>
        <v>1.9730109728887122</v>
      </c>
      <c r="K121" s="178">
        <f>H121-G121</f>
        <v>8776</v>
      </c>
      <c r="L121" s="178">
        <f>H121-D121</f>
        <v>64551</v>
      </c>
      <c r="M121" s="179">
        <f t="shared" ref="M121:M133" si="68">H121/H$9</f>
        <v>5.4537584440517095E-2</v>
      </c>
    </row>
    <row r="122" spans="2:13" x14ac:dyDescent="0.25">
      <c r="B122" s="161" t="s">
        <v>99</v>
      </c>
      <c r="C122" s="162">
        <v>26940</v>
      </c>
      <c r="D122" s="162">
        <v>20071</v>
      </c>
      <c r="E122" s="162">
        <v>37846</v>
      </c>
      <c r="F122" s="162">
        <v>50185</v>
      </c>
      <c r="G122" s="162">
        <v>48415</v>
      </c>
      <c r="H122" s="162">
        <v>53914</v>
      </c>
      <c r="I122" s="180">
        <f>IFERROR(H122/G122-1,"-")</f>
        <v>0.1135805019105649</v>
      </c>
      <c r="J122" s="163">
        <f t="shared" ref="J122:J133" si="69">IFERROR(H122/D122-1,"-")</f>
        <v>1.6861641173832895</v>
      </c>
      <c r="K122" s="162">
        <f t="shared" ref="K122:K132" si="70">H122-G122</f>
        <v>5499</v>
      </c>
      <c r="L122" s="162">
        <f t="shared" ref="L122:L133" si="71">H122-D122</f>
        <v>33843</v>
      </c>
      <c r="M122" s="163">
        <f t="shared" si="68"/>
        <v>3.0229256564605407E-2</v>
      </c>
    </row>
    <row r="123" spans="2:13" x14ac:dyDescent="0.25">
      <c r="B123" s="165" t="s">
        <v>105</v>
      </c>
      <c r="C123" s="166">
        <v>13715</v>
      </c>
      <c r="D123" s="166">
        <v>10606</v>
      </c>
      <c r="E123" s="166">
        <v>18143</v>
      </c>
      <c r="F123" s="166">
        <v>22897</v>
      </c>
      <c r="G123" s="166">
        <v>21110</v>
      </c>
      <c r="H123" s="166">
        <v>25718</v>
      </c>
      <c r="I123" s="181">
        <f>IFERROR(H123/G123-1,"-")</f>
        <v>0.21828517290383709</v>
      </c>
      <c r="J123" s="167">
        <f t="shared" si="69"/>
        <v>1.4248538563077502</v>
      </c>
      <c r="K123" s="166">
        <f t="shared" si="70"/>
        <v>4608</v>
      </c>
      <c r="L123" s="166">
        <f t="shared" si="71"/>
        <v>15112</v>
      </c>
      <c r="M123" s="167">
        <f t="shared" si="68"/>
        <v>1.4419928410589491E-2</v>
      </c>
    </row>
    <row r="124" spans="2:13" x14ac:dyDescent="0.25">
      <c r="B124" s="165" t="s">
        <v>102</v>
      </c>
      <c r="C124" s="166">
        <v>13225</v>
      </c>
      <c r="D124" s="166">
        <v>9465</v>
      </c>
      <c r="E124" s="166">
        <v>19703</v>
      </c>
      <c r="F124" s="166">
        <v>27288</v>
      </c>
      <c r="G124" s="166">
        <v>27305</v>
      </c>
      <c r="H124" s="166">
        <v>28196</v>
      </c>
      <c r="I124" s="181">
        <f>IFERROR(H124/G124-1,"-")</f>
        <v>3.2631386193004985E-2</v>
      </c>
      <c r="J124" s="167">
        <f t="shared" si="69"/>
        <v>1.978975171685156</v>
      </c>
      <c r="K124" s="166">
        <f t="shared" si="70"/>
        <v>891</v>
      </c>
      <c r="L124" s="166">
        <f t="shared" si="71"/>
        <v>18731</v>
      </c>
      <c r="M124" s="167">
        <f t="shared" si="68"/>
        <v>1.5809328154015916E-2</v>
      </c>
    </row>
    <row r="125" spans="2:13" x14ac:dyDescent="0.25">
      <c r="B125" s="161" t="s">
        <v>109</v>
      </c>
      <c r="C125" s="162">
        <v>25913</v>
      </c>
      <c r="D125" s="162">
        <v>12646</v>
      </c>
      <c r="E125" s="162">
        <v>30753</v>
      </c>
      <c r="F125" s="162">
        <v>40527</v>
      </c>
      <c r="G125" s="162">
        <v>40077</v>
      </c>
      <c r="H125" s="162">
        <v>43354</v>
      </c>
      <c r="I125" s="180">
        <f>IFERROR(H125/G125-1,"-")</f>
        <v>8.1767597375053125E-2</v>
      </c>
      <c r="J125" s="163">
        <f t="shared" si="69"/>
        <v>2.4282777162739206</v>
      </c>
      <c r="K125" s="162">
        <f t="shared" si="70"/>
        <v>3277</v>
      </c>
      <c r="L125" s="162">
        <f t="shared" si="71"/>
        <v>30708</v>
      </c>
      <c r="M125" s="163">
        <f t="shared" si="68"/>
        <v>2.4308327875911688E-2</v>
      </c>
    </row>
    <row r="126" spans="2:13" x14ac:dyDescent="0.25">
      <c r="B126" s="165" t="s">
        <v>112</v>
      </c>
      <c r="C126" s="166">
        <v>2810</v>
      </c>
      <c r="D126" s="166">
        <v>350</v>
      </c>
      <c r="E126" s="166">
        <v>3087</v>
      </c>
      <c r="F126" s="166">
        <v>4703</v>
      </c>
      <c r="G126" s="166">
        <v>4970</v>
      </c>
      <c r="H126" s="166">
        <v>4654</v>
      </c>
      <c r="I126" s="181">
        <f t="shared" ref="I126:I133" si="72">IFERROR(H126/G126-1,"-")</f>
        <v>-6.3581488933601604E-2</v>
      </c>
      <c r="J126" s="167">
        <f t="shared" si="69"/>
        <v>12.297142857142857</v>
      </c>
      <c r="K126" s="166">
        <f t="shared" si="70"/>
        <v>-316</v>
      </c>
      <c r="L126" s="166">
        <f t="shared" si="71"/>
        <v>4304</v>
      </c>
      <c r="M126" s="167">
        <f t="shared" si="68"/>
        <v>2.6094698974602802E-3</v>
      </c>
    </row>
    <row r="127" spans="2:13" x14ac:dyDescent="0.25">
      <c r="B127" s="165" t="s">
        <v>115</v>
      </c>
      <c r="C127" s="166">
        <v>2894</v>
      </c>
      <c r="D127" s="166">
        <v>1389</v>
      </c>
      <c r="E127" s="166">
        <v>3841</v>
      </c>
      <c r="F127" s="166">
        <v>6658</v>
      </c>
      <c r="G127" s="166">
        <v>6303</v>
      </c>
      <c r="H127" s="166">
        <v>7181</v>
      </c>
      <c r="I127" s="181">
        <f t="shared" si="72"/>
        <v>0.13929874662858954</v>
      </c>
      <c r="J127" s="167">
        <f t="shared" si="69"/>
        <v>4.1699064074874013</v>
      </c>
      <c r="K127" s="166">
        <f t="shared" si="70"/>
        <v>878</v>
      </c>
      <c r="L127" s="166">
        <f t="shared" si="71"/>
        <v>5792</v>
      </c>
      <c r="M127" s="167">
        <f t="shared" si="68"/>
        <v>4.0263436471126499E-3</v>
      </c>
    </row>
    <row r="128" spans="2:13" x14ac:dyDescent="0.25">
      <c r="B128" s="165" t="s">
        <v>118</v>
      </c>
      <c r="C128" s="166">
        <v>1950</v>
      </c>
      <c r="D128" s="166">
        <v>1699</v>
      </c>
      <c r="E128" s="166">
        <v>3052</v>
      </c>
      <c r="F128" s="166">
        <v>3446</v>
      </c>
      <c r="G128" s="166">
        <v>3141</v>
      </c>
      <c r="H128" s="166">
        <v>3303</v>
      </c>
      <c r="I128" s="181">
        <f t="shared" si="72"/>
        <v>5.1575931232091587E-2</v>
      </c>
      <c r="J128" s="167">
        <f t="shared" si="69"/>
        <v>0.94408475573866979</v>
      </c>
      <c r="K128" s="166">
        <f t="shared" si="70"/>
        <v>162</v>
      </c>
      <c r="L128" s="166">
        <f t="shared" si="71"/>
        <v>1604</v>
      </c>
      <c r="M128" s="167">
        <f t="shared" si="68"/>
        <v>1.8519722972306202E-3</v>
      </c>
    </row>
    <row r="129" spans="2:13" x14ac:dyDescent="0.25">
      <c r="B129" s="165" t="s">
        <v>125</v>
      </c>
      <c r="C129" s="166">
        <v>527</v>
      </c>
      <c r="D129" s="166">
        <v>177</v>
      </c>
      <c r="E129" s="166">
        <v>909</v>
      </c>
      <c r="F129" s="166">
        <v>967</v>
      </c>
      <c r="G129" s="166">
        <v>1000</v>
      </c>
      <c r="H129" s="166">
        <v>1064</v>
      </c>
      <c r="I129" s="181">
        <f t="shared" si="72"/>
        <v>6.4000000000000057E-2</v>
      </c>
      <c r="J129" s="167">
        <f t="shared" si="69"/>
        <v>5.0112994350282483</v>
      </c>
      <c r="K129" s="166">
        <f t="shared" si="70"/>
        <v>64</v>
      </c>
      <c r="L129" s="166">
        <f t="shared" si="71"/>
        <v>887</v>
      </c>
      <c r="M129" s="167">
        <f t="shared" si="68"/>
        <v>5.9657842090626097E-4</v>
      </c>
    </row>
    <row r="130" spans="2:13" x14ac:dyDescent="0.25">
      <c r="B130" s="165" t="s">
        <v>121</v>
      </c>
      <c r="C130" s="166">
        <v>455</v>
      </c>
      <c r="D130" s="166">
        <v>143</v>
      </c>
      <c r="E130" s="166">
        <v>664</v>
      </c>
      <c r="F130" s="166">
        <v>764</v>
      </c>
      <c r="G130" s="166">
        <v>763</v>
      </c>
      <c r="H130" s="166">
        <v>863</v>
      </c>
      <c r="I130" s="181">
        <f t="shared" si="72"/>
        <v>0.13106159895150715</v>
      </c>
      <c r="J130" s="167">
        <f t="shared" si="69"/>
        <v>5.034965034965035</v>
      </c>
      <c r="K130" s="166">
        <f t="shared" si="70"/>
        <v>100</v>
      </c>
      <c r="L130" s="166">
        <f t="shared" si="71"/>
        <v>720</v>
      </c>
      <c r="M130" s="167">
        <f t="shared" si="68"/>
        <v>4.8387892597942029E-4</v>
      </c>
    </row>
    <row r="131" spans="2:13" x14ac:dyDescent="0.25">
      <c r="B131" s="165" t="s">
        <v>130</v>
      </c>
      <c r="C131" s="166">
        <v>630</v>
      </c>
      <c r="D131" s="166">
        <v>17</v>
      </c>
      <c r="E131" s="166">
        <v>503</v>
      </c>
      <c r="F131" s="166">
        <v>728</v>
      </c>
      <c r="G131" s="166">
        <v>806</v>
      </c>
      <c r="H131" s="166">
        <v>630</v>
      </c>
      <c r="I131" s="181">
        <f t="shared" si="72"/>
        <v>-0.21836228287841186</v>
      </c>
      <c r="J131" s="167">
        <f t="shared" si="69"/>
        <v>36.058823529411768</v>
      </c>
      <c r="K131" s="166">
        <f t="shared" si="70"/>
        <v>-176</v>
      </c>
      <c r="L131" s="166">
        <f t="shared" si="71"/>
        <v>613</v>
      </c>
      <c r="M131" s="167">
        <f t="shared" si="68"/>
        <v>3.532372229050229E-4</v>
      </c>
    </row>
    <row r="132" spans="2:13" x14ac:dyDescent="0.25">
      <c r="B132" s="165" t="s">
        <v>133</v>
      </c>
      <c r="C132" s="166">
        <v>970</v>
      </c>
      <c r="D132" s="166">
        <v>89</v>
      </c>
      <c r="E132" s="166">
        <v>927</v>
      </c>
      <c r="F132" s="166">
        <v>1366</v>
      </c>
      <c r="G132" s="166">
        <v>1246</v>
      </c>
      <c r="H132" s="166">
        <v>1296</v>
      </c>
      <c r="I132" s="181">
        <f t="shared" si="72"/>
        <v>4.0128410914927803E-2</v>
      </c>
      <c r="J132" s="167">
        <f t="shared" si="69"/>
        <v>13.561797752808989</v>
      </c>
      <c r="K132" s="166">
        <f t="shared" si="70"/>
        <v>50</v>
      </c>
      <c r="L132" s="166">
        <f t="shared" si="71"/>
        <v>1207</v>
      </c>
      <c r="M132" s="167">
        <f t="shared" si="68"/>
        <v>7.2665942997604711E-4</v>
      </c>
    </row>
    <row r="133" spans="2:13" x14ac:dyDescent="0.25">
      <c r="B133" s="170" t="s">
        <v>147</v>
      </c>
      <c r="C133" s="171">
        <f t="shared" ref="C133" si="73">C125-SUM(C126:C132)</f>
        <v>15677</v>
      </c>
      <c r="D133" s="171">
        <f t="shared" ref="D133:E133" si="74">D125-SUM(D126:D132)</f>
        <v>8782</v>
      </c>
      <c r="E133" s="171">
        <f t="shared" si="74"/>
        <v>17770</v>
      </c>
      <c r="F133" s="171">
        <f t="shared" ref="F133:H133" si="75">F125-SUM(F126:F132)</f>
        <v>21895</v>
      </c>
      <c r="G133" s="171">
        <f t="shared" si="75"/>
        <v>21848</v>
      </c>
      <c r="H133" s="171">
        <f t="shared" si="75"/>
        <v>24363</v>
      </c>
      <c r="I133" s="182">
        <f t="shared" si="72"/>
        <v>0.11511351153423655</v>
      </c>
      <c r="J133" s="172">
        <f t="shared" si="69"/>
        <v>1.7741972215896151</v>
      </c>
      <c r="K133" s="171">
        <f>H133-G133</f>
        <v>2515</v>
      </c>
      <c r="L133" s="171">
        <f t="shared" si="71"/>
        <v>15581</v>
      </c>
      <c r="M133" s="172">
        <f t="shared" si="68"/>
        <v>1.3660188034341386E-2</v>
      </c>
    </row>
    <row r="134" spans="2:13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70</v>
      </c>
      <c r="C135" s="178">
        <v>52299</v>
      </c>
      <c r="D135" s="178">
        <v>23234</v>
      </c>
      <c r="E135" s="178">
        <v>83389</v>
      </c>
      <c r="F135" s="178">
        <v>90749</v>
      </c>
      <c r="G135" s="178">
        <v>96132</v>
      </c>
      <c r="H135" s="178">
        <v>93370</v>
      </c>
      <c r="I135" s="179">
        <f>IFERROR(H135/G135-1,"-")</f>
        <v>-2.8731327757666514E-2</v>
      </c>
      <c r="J135" s="179">
        <f>IFERROR(H135/D135-1,"-")</f>
        <v>3.0186795213910651</v>
      </c>
      <c r="K135" s="178">
        <f>H135-G135</f>
        <v>-2762</v>
      </c>
      <c r="L135" s="178">
        <f>H135-D135</f>
        <v>70136</v>
      </c>
      <c r="M135" s="179">
        <f t="shared" ref="M135:M147" si="76">H135/H$9</f>
        <v>5.2351999210542843E-2</v>
      </c>
    </row>
    <row r="136" spans="2:13" x14ac:dyDescent="0.25">
      <c r="B136" s="161" t="s">
        <v>99</v>
      </c>
      <c r="C136" s="162">
        <v>2629</v>
      </c>
      <c r="D136" s="162">
        <v>13596</v>
      </c>
      <c r="E136" s="162">
        <v>6661</v>
      </c>
      <c r="F136" s="162">
        <v>8562</v>
      </c>
      <c r="G136" s="162">
        <v>6098</v>
      </c>
      <c r="H136" s="162">
        <v>4700</v>
      </c>
      <c r="I136" s="180">
        <f>IFERROR(H136/G136-1,"-")</f>
        <v>-0.22925549360446051</v>
      </c>
      <c r="J136" s="163">
        <f t="shared" ref="J136:J147" si="77">IFERROR(H136/D136-1,"-")</f>
        <v>-0.65431009120329509</v>
      </c>
      <c r="K136" s="162">
        <f t="shared" ref="K136:K146" si="78">H136-G136</f>
        <v>-1398</v>
      </c>
      <c r="L136" s="162">
        <f t="shared" ref="L136:L147" si="79">H136-D136</f>
        <v>-8896</v>
      </c>
      <c r="M136" s="163">
        <f t="shared" si="76"/>
        <v>2.6352618216723932E-3</v>
      </c>
    </row>
    <row r="137" spans="2:13" x14ac:dyDescent="0.25">
      <c r="B137" s="165" t="s">
        <v>105</v>
      </c>
      <c r="C137" s="166">
        <v>1763</v>
      </c>
      <c r="D137" s="166">
        <v>12077</v>
      </c>
      <c r="E137" s="166">
        <v>4402</v>
      </c>
      <c r="F137" s="166">
        <v>5746</v>
      </c>
      <c r="G137" s="166">
        <v>3788</v>
      </c>
      <c r="H137" s="166">
        <v>1970</v>
      </c>
      <c r="I137" s="181">
        <f>IFERROR(H137/G137-1,"-")</f>
        <v>-0.47993664202745512</v>
      </c>
      <c r="J137" s="167">
        <f t="shared" si="77"/>
        <v>-0.83688001987248484</v>
      </c>
      <c r="K137" s="166">
        <f t="shared" si="78"/>
        <v>-1818</v>
      </c>
      <c r="L137" s="166">
        <f t="shared" si="79"/>
        <v>-10107</v>
      </c>
      <c r="M137" s="167">
        <f t="shared" si="76"/>
        <v>1.1045671890839606E-3</v>
      </c>
    </row>
    <row r="138" spans="2:13" x14ac:dyDescent="0.25">
      <c r="B138" s="165" t="s">
        <v>102</v>
      </c>
      <c r="C138" s="166">
        <v>866</v>
      </c>
      <c r="D138" s="166">
        <v>1519</v>
      </c>
      <c r="E138" s="166">
        <v>2259</v>
      </c>
      <c r="F138" s="166">
        <v>2816</v>
      </c>
      <c r="G138" s="166">
        <v>2310</v>
      </c>
      <c r="H138" s="166">
        <v>2730</v>
      </c>
      <c r="I138" s="181">
        <f>IFERROR(H138/G138-1,"-")</f>
        <v>0.18181818181818188</v>
      </c>
      <c r="J138" s="167">
        <f t="shared" si="77"/>
        <v>0.79723502304147464</v>
      </c>
      <c r="K138" s="166">
        <f t="shared" si="78"/>
        <v>420</v>
      </c>
      <c r="L138" s="166">
        <f t="shared" si="79"/>
        <v>1211</v>
      </c>
      <c r="M138" s="167">
        <f t="shared" si="76"/>
        <v>1.5306946325884326E-3</v>
      </c>
    </row>
    <row r="139" spans="2:13" x14ac:dyDescent="0.25">
      <c r="B139" s="161" t="s">
        <v>109</v>
      </c>
      <c r="C139" s="162">
        <v>49670</v>
      </c>
      <c r="D139" s="162">
        <v>9638</v>
      </c>
      <c r="E139" s="162">
        <v>76728</v>
      </c>
      <c r="F139" s="162">
        <v>82187</v>
      </c>
      <c r="G139" s="162">
        <v>90034</v>
      </c>
      <c r="H139" s="162">
        <v>88670</v>
      </c>
      <c r="I139" s="180">
        <f>IFERROR(H139/G139-1,"-")</f>
        <v>-1.5149832285580977E-2</v>
      </c>
      <c r="J139" s="163">
        <f t="shared" si="77"/>
        <v>8.2000415023863873</v>
      </c>
      <c r="K139" s="162">
        <f t="shared" si="78"/>
        <v>-1364</v>
      </c>
      <c r="L139" s="162">
        <f t="shared" si="79"/>
        <v>79032</v>
      </c>
      <c r="M139" s="163">
        <f t="shared" si="76"/>
        <v>4.9716737388870447E-2</v>
      </c>
    </row>
    <row r="140" spans="2:13" x14ac:dyDescent="0.25">
      <c r="B140" s="165" t="s">
        <v>112</v>
      </c>
      <c r="C140" s="166">
        <v>21732</v>
      </c>
      <c r="D140" s="166">
        <v>312</v>
      </c>
      <c r="E140" s="166">
        <v>29880</v>
      </c>
      <c r="F140" s="166">
        <v>30689</v>
      </c>
      <c r="G140" s="166">
        <v>36304</v>
      </c>
      <c r="H140" s="166">
        <v>36946</v>
      </c>
      <c r="I140" s="181">
        <f t="shared" ref="I140:I147" si="80">IFERROR(H140/G140-1,"-")</f>
        <v>1.7684001762891199E-2</v>
      </c>
      <c r="J140" s="167">
        <f t="shared" si="77"/>
        <v>117.41666666666667</v>
      </c>
      <c r="K140" s="166">
        <f t="shared" si="78"/>
        <v>642</v>
      </c>
      <c r="L140" s="166">
        <f t="shared" si="79"/>
        <v>36634</v>
      </c>
      <c r="M140" s="167">
        <f t="shared" si="76"/>
        <v>2.0715400694363454E-2</v>
      </c>
    </row>
    <row r="141" spans="2:13" x14ac:dyDescent="0.25">
      <c r="B141" s="165" t="s">
        <v>115</v>
      </c>
      <c r="C141" s="166">
        <v>3339</v>
      </c>
      <c r="D141" s="166">
        <v>1016</v>
      </c>
      <c r="E141" s="166">
        <v>5441</v>
      </c>
      <c r="F141" s="166">
        <v>7238</v>
      </c>
      <c r="G141" s="166">
        <v>8651</v>
      </c>
      <c r="H141" s="166">
        <v>7986</v>
      </c>
      <c r="I141" s="181">
        <f t="shared" si="80"/>
        <v>-7.6869726043231945E-2</v>
      </c>
      <c r="J141" s="167">
        <f t="shared" si="77"/>
        <v>6.8602362204724407</v>
      </c>
      <c r="K141" s="166">
        <f t="shared" si="78"/>
        <v>-665</v>
      </c>
      <c r="L141" s="166">
        <f t="shared" si="79"/>
        <v>6970</v>
      </c>
      <c r="M141" s="167">
        <f t="shared" si="76"/>
        <v>4.4777023208246239E-3</v>
      </c>
    </row>
    <row r="142" spans="2:13" x14ac:dyDescent="0.25">
      <c r="B142" s="165" t="s">
        <v>118</v>
      </c>
      <c r="C142" s="166">
        <v>3563</v>
      </c>
      <c r="D142" s="166">
        <v>3181</v>
      </c>
      <c r="E142" s="166">
        <v>9383</v>
      </c>
      <c r="F142" s="166">
        <v>8585</v>
      </c>
      <c r="G142" s="166">
        <v>9151</v>
      </c>
      <c r="H142" s="166">
        <v>8109</v>
      </c>
      <c r="I142" s="181">
        <f t="shared" si="80"/>
        <v>-0.11386733690307071</v>
      </c>
      <c r="J142" s="167">
        <f t="shared" si="77"/>
        <v>1.5491983652939325</v>
      </c>
      <c r="K142" s="166">
        <f t="shared" si="78"/>
        <v>-1042</v>
      </c>
      <c r="L142" s="166">
        <f t="shared" si="79"/>
        <v>4928</v>
      </c>
      <c r="M142" s="167">
        <f t="shared" si="76"/>
        <v>4.5466676833917953E-3</v>
      </c>
    </row>
    <row r="143" spans="2:13" x14ac:dyDescent="0.25">
      <c r="B143" s="165" t="s">
        <v>125</v>
      </c>
      <c r="C143" s="166">
        <v>765</v>
      </c>
      <c r="D143" s="166">
        <v>118</v>
      </c>
      <c r="E143" s="166">
        <v>3333</v>
      </c>
      <c r="F143" s="166">
        <v>3076</v>
      </c>
      <c r="G143" s="166">
        <v>2286</v>
      </c>
      <c r="H143" s="166">
        <v>2327</v>
      </c>
      <c r="I143" s="181">
        <f t="shared" si="80"/>
        <v>1.7935258092738326E-2</v>
      </c>
      <c r="J143" s="167">
        <f t="shared" si="77"/>
        <v>18.720338983050848</v>
      </c>
      <c r="K143" s="166">
        <f t="shared" si="78"/>
        <v>41</v>
      </c>
      <c r="L143" s="166">
        <f t="shared" si="79"/>
        <v>2209</v>
      </c>
      <c r="M143" s="167">
        <f t="shared" si="76"/>
        <v>1.3047349487301401E-3</v>
      </c>
    </row>
    <row r="144" spans="2:13" x14ac:dyDescent="0.25">
      <c r="B144" s="165" t="s">
        <v>121</v>
      </c>
      <c r="C144" s="166">
        <v>861</v>
      </c>
      <c r="D144" s="166">
        <v>246</v>
      </c>
      <c r="E144" s="166">
        <v>1717</v>
      </c>
      <c r="F144" s="166">
        <v>1481</v>
      </c>
      <c r="G144" s="166">
        <v>1831</v>
      </c>
      <c r="H144" s="166">
        <v>1627</v>
      </c>
      <c r="I144" s="181">
        <f t="shared" si="80"/>
        <v>-0.11141452758055703</v>
      </c>
      <c r="J144" s="167">
        <f t="shared" si="77"/>
        <v>5.6138211382113825</v>
      </c>
      <c r="K144" s="166">
        <f t="shared" si="78"/>
        <v>-204</v>
      </c>
      <c r="L144" s="166">
        <f t="shared" si="79"/>
        <v>1381</v>
      </c>
      <c r="M144" s="167">
        <f t="shared" si="76"/>
        <v>9.1224914550233703E-4</v>
      </c>
    </row>
    <row r="145" spans="2:13" x14ac:dyDescent="0.25">
      <c r="B145" s="165" t="s">
        <v>130</v>
      </c>
      <c r="C145" s="166">
        <v>1961</v>
      </c>
      <c r="D145" s="166">
        <v>24</v>
      </c>
      <c r="E145" s="166">
        <v>1745</v>
      </c>
      <c r="F145" s="166">
        <v>2229</v>
      </c>
      <c r="G145" s="166">
        <v>1956</v>
      </c>
      <c r="H145" s="166">
        <v>2216</v>
      </c>
      <c r="I145" s="181">
        <f t="shared" si="80"/>
        <v>0.13292433537832316</v>
      </c>
      <c r="J145" s="167">
        <f t="shared" si="77"/>
        <v>91.333333333333329</v>
      </c>
      <c r="K145" s="166">
        <f t="shared" si="78"/>
        <v>260</v>
      </c>
      <c r="L145" s="166">
        <f t="shared" si="79"/>
        <v>2192</v>
      </c>
      <c r="M145" s="167">
        <f t="shared" si="76"/>
        <v>1.2424979142183028E-3</v>
      </c>
    </row>
    <row r="146" spans="2:13" x14ac:dyDescent="0.25">
      <c r="B146" s="165" t="s">
        <v>133</v>
      </c>
      <c r="C146" s="166">
        <v>3933</v>
      </c>
      <c r="D146" s="166">
        <v>34</v>
      </c>
      <c r="E146" s="166">
        <v>874</v>
      </c>
      <c r="F146" s="166">
        <v>1546</v>
      </c>
      <c r="G146" s="166">
        <v>1440</v>
      </c>
      <c r="H146" s="166">
        <v>1056</v>
      </c>
      <c r="I146" s="181">
        <f t="shared" si="80"/>
        <v>-0.26666666666666672</v>
      </c>
      <c r="J146" s="167">
        <f t="shared" si="77"/>
        <v>30.058823529411764</v>
      </c>
      <c r="K146" s="166">
        <f t="shared" si="78"/>
        <v>-384</v>
      </c>
      <c r="L146" s="166">
        <f t="shared" si="79"/>
        <v>1022</v>
      </c>
      <c r="M146" s="167">
        <f t="shared" si="76"/>
        <v>5.9209286886937175E-4</v>
      </c>
    </row>
    <row r="147" spans="2:13" x14ac:dyDescent="0.25">
      <c r="B147" s="170" t="s">
        <v>147</v>
      </c>
      <c r="C147" s="171">
        <f t="shared" ref="C147" si="81">C139-SUM(C140:C146)</f>
        <v>13516</v>
      </c>
      <c r="D147" s="171">
        <f t="shared" ref="D147:E147" si="82">D139-SUM(D140:D146)</f>
        <v>4707</v>
      </c>
      <c r="E147" s="171">
        <f t="shared" si="82"/>
        <v>24355</v>
      </c>
      <c r="F147" s="171">
        <f t="shared" ref="F147:H147" si="83">F139-SUM(F140:F146)</f>
        <v>27343</v>
      </c>
      <c r="G147" s="171">
        <f t="shared" si="83"/>
        <v>28415</v>
      </c>
      <c r="H147" s="171">
        <f t="shared" si="83"/>
        <v>28403</v>
      </c>
      <c r="I147" s="182">
        <f t="shared" si="80"/>
        <v>-4.2231215907095887E-4</v>
      </c>
      <c r="J147" s="172">
        <f t="shared" si="77"/>
        <v>5.0342043764605906</v>
      </c>
      <c r="K147" s="171">
        <f>H147-G147</f>
        <v>-12</v>
      </c>
      <c r="L147" s="171">
        <f t="shared" si="79"/>
        <v>23696</v>
      </c>
      <c r="M147" s="172">
        <f t="shared" si="76"/>
        <v>1.5925391812970421E-2</v>
      </c>
    </row>
    <row r="148" spans="2:13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70</v>
      </c>
      <c r="C149" s="178">
        <v>23569</v>
      </c>
      <c r="D149" s="178">
        <v>11684</v>
      </c>
      <c r="E149" s="178">
        <v>36452</v>
      </c>
      <c r="F149" s="178">
        <v>39632</v>
      </c>
      <c r="G149" s="178">
        <v>43344</v>
      </c>
      <c r="H149" s="178">
        <v>40811</v>
      </c>
      <c r="I149" s="179">
        <f>IFERROR(H149/G149-1,"-")</f>
        <v>-5.8439461055740161E-2</v>
      </c>
      <c r="J149" s="179">
        <f>IFERROR(H149/D149-1,"-")</f>
        <v>2.4928962684012324</v>
      </c>
      <c r="K149" s="178">
        <f>H149-G149</f>
        <v>-2533</v>
      </c>
      <c r="L149" s="178">
        <f>H149-D149</f>
        <v>29127</v>
      </c>
      <c r="M149" s="179">
        <f t="shared" ref="M149:M161" si="84">H149/H$9</f>
        <v>2.288248302218554E-2</v>
      </c>
    </row>
    <row r="150" spans="2:13" x14ac:dyDescent="0.25">
      <c r="B150" s="161" t="s">
        <v>99</v>
      </c>
      <c r="C150" s="162">
        <v>8081</v>
      </c>
      <c r="D150" s="162">
        <v>7882</v>
      </c>
      <c r="E150" s="162">
        <v>17841</v>
      </c>
      <c r="F150" s="162">
        <v>17454</v>
      </c>
      <c r="G150" s="162">
        <v>16664</v>
      </c>
      <c r="H150" s="162">
        <v>14182</v>
      </c>
      <c r="I150" s="180">
        <f>IFERROR(H150/G150-1,"-")</f>
        <v>-0.14894383101296205</v>
      </c>
      <c r="J150" s="163">
        <f t="shared" ref="J150:J161" si="85">IFERROR(H150/D150-1,"-")</f>
        <v>0.79928952042628776</v>
      </c>
      <c r="K150" s="162">
        <f t="shared" ref="K150:K160" si="86">H150-G150</f>
        <v>-2482</v>
      </c>
      <c r="L150" s="162">
        <f t="shared" ref="L150:L161" si="87">H150-D150</f>
        <v>6300</v>
      </c>
      <c r="M150" s="163">
        <f t="shared" si="84"/>
        <v>7.9517623733952932E-3</v>
      </c>
    </row>
    <row r="151" spans="2:13" x14ac:dyDescent="0.25">
      <c r="B151" s="165" t="s">
        <v>105</v>
      </c>
      <c r="C151" s="166">
        <v>4041</v>
      </c>
      <c r="D151" s="166">
        <v>6916</v>
      </c>
      <c r="E151" s="166">
        <v>12248</v>
      </c>
      <c r="F151" s="166">
        <v>12082</v>
      </c>
      <c r="G151" s="166">
        <v>12055</v>
      </c>
      <c r="H151" s="166">
        <v>9353</v>
      </c>
      <c r="I151" s="181">
        <f>IFERROR(H151/G151-1,"-")</f>
        <v>-0.22413936126088763</v>
      </c>
      <c r="J151" s="167">
        <f t="shared" si="85"/>
        <v>0.35237131289762869</v>
      </c>
      <c r="K151" s="166">
        <f t="shared" si="86"/>
        <v>-2702</v>
      </c>
      <c r="L151" s="166">
        <f t="shared" si="87"/>
        <v>2437</v>
      </c>
      <c r="M151" s="167">
        <f t="shared" si="84"/>
        <v>5.2441710251280626E-3</v>
      </c>
    </row>
    <row r="152" spans="2:13" x14ac:dyDescent="0.25">
      <c r="B152" s="165" t="s">
        <v>102</v>
      </c>
      <c r="C152" s="166">
        <v>4040</v>
      </c>
      <c r="D152" s="166">
        <v>966</v>
      </c>
      <c r="E152" s="166">
        <v>5593</v>
      </c>
      <c r="F152" s="166">
        <v>5372</v>
      </c>
      <c r="G152" s="166">
        <v>4609</v>
      </c>
      <c r="H152" s="166">
        <v>4829</v>
      </c>
      <c r="I152" s="181">
        <f>IFERROR(H152/G152-1,"-")</f>
        <v>4.7732696897374804E-2</v>
      </c>
      <c r="J152" s="167">
        <f t="shared" si="85"/>
        <v>3.9989648033126297</v>
      </c>
      <c r="K152" s="166">
        <f t="shared" si="86"/>
        <v>220</v>
      </c>
      <c r="L152" s="166">
        <f t="shared" si="87"/>
        <v>3863</v>
      </c>
      <c r="M152" s="167">
        <f t="shared" si="84"/>
        <v>2.7075913482672311E-3</v>
      </c>
    </row>
    <row r="153" spans="2:13" x14ac:dyDescent="0.25">
      <c r="B153" s="161" t="s">
        <v>109</v>
      </c>
      <c r="C153" s="162">
        <v>15488</v>
      </c>
      <c r="D153" s="162">
        <v>3802</v>
      </c>
      <c r="E153" s="162">
        <v>18611</v>
      </c>
      <c r="F153" s="162">
        <v>22178</v>
      </c>
      <c r="G153" s="162">
        <v>26680</v>
      </c>
      <c r="H153" s="162">
        <v>26629</v>
      </c>
      <c r="I153" s="180">
        <f>IFERROR(H153/G153-1,"-")</f>
        <v>-1.9115442278860861E-3</v>
      </c>
      <c r="J153" s="163">
        <f t="shared" si="85"/>
        <v>6.0039452919516041</v>
      </c>
      <c r="K153" s="162">
        <f t="shared" si="86"/>
        <v>-51</v>
      </c>
      <c r="L153" s="162">
        <f t="shared" si="87"/>
        <v>22827</v>
      </c>
      <c r="M153" s="163">
        <f t="shared" si="84"/>
        <v>1.4930720648790247E-2</v>
      </c>
    </row>
    <row r="154" spans="2:13" x14ac:dyDescent="0.25">
      <c r="B154" s="165" t="s">
        <v>112</v>
      </c>
      <c r="C154" s="166">
        <v>4925</v>
      </c>
      <c r="D154" s="166">
        <v>152</v>
      </c>
      <c r="E154" s="166">
        <v>6266</v>
      </c>
      <c r="F154" s="166">
        <v>6745</v>
      </c>
      <c r="G154" s="166">
        <v>7938</v>
      </c>
      <c r="H154" s="166">
        <v>6281</v>
      </c>
      <c r="I154" s="181">
        <f t="shared" ref="I154:I161" si="88">IFERROR(H154/G154-1,"-")</f>
        <v>-0.20874275636180395</v>
      </c>
      <c r="J154" s="167">
        <f t="shared" si="85"/>
        <v>40.32236842105263</v>
      </c>
      <c r="K154" s="166">
        <f t="shared" si="86"/>
        <v>-1657</v>
      </c>
      <c r="L154" s="166">
        <f t="shared" si="87"/>
        <v>6129</v>
      </c>
      <c r="M154" s="167">
        <f t="shared" si="84"/>
        <v>3.5217190429626174E-3</v>
      </c>
    </row>
    <row r="155" spans="2:13" x14ac:dyDescent="0.25">
      <c r="B155" s="165" t="s">
        <v>115</v>
      </c>
      <c r="C155" s="166">
        <v>4219</v>
      </c>
      <c r="D155" s="166">
        <v>760</v>
      </c>
      <c r="E155" s="166">
        <v>4460</v>
      </c>
      <c r="F155" s="166">
        <v>4927</v>
      </c>
      <c r="G155" s="166">
        <v>5638</v>
      </c>
      <c r="H155" s="166">
        <v>5415</v>
      </c>
      <c r="I155" s="181">
        <f t="shared" si="88"/>
        <v>-3.9553032990422121E-2</v>
      </c>
      <c r="J155" s="167">
        <f t="shared" si="85"/>
        <v>6.125</v>
      </c>
      <c r="K155" s="166">
        <f t="shared" si="86"/>
        <v>-223</v>
      </c>
      <c r="L155" s="166">
        <f t="shared" si="87"/>
        <v>4655</v>
      </c>
      <c r="M155" s="167">
        <f t="shared" si="84"/>
        <v>3.0361580349693635E-3</v>
      </c>
    </row>
    <row r="156" spans="2:13" x14ac:dyDescent="0.25">
      <c r="B156" s="165" t="s">
        <v>118</v>
      </c>
      <c r="C156" s="166">
        <v>1723</v>
      </c>
      <c r="D156" s="166">
        <v>961</v>
      </c>
      <c r="E156" s="166">
        <v>2125</v>
      </c>
      <c r="F156" s="166">
        <v>3039</v>
      </c>
      <c r="G156" s="166">
        <v>3768</v>
      </c>
      <c r="H156" s="166">
        <v>5676</v>
      </c>
      <c r="I156" s="181">
        <f t="shared" si="88"/>
        <v>0.50636942675159236</v>
      </c>
      <c r="J156" s="167">
        <f t="shared" si="85"/>
        <v>4.9063475546305932</v>
      </c>
      <c r="K156" s="166">
        <f t="shared" si="86"/>
        <v>1908</v>
      </c>
      <c r="L156" s="166">
        <f t="shared" si="87"/>
        <v>4715</v>
      </c>
      <c r="M156" s="167">
        <f t="shared" si="84"/>
        <v>3.1824991701728733E-3</v>
      </c>
    </row>
    <row r="157" spans="2:13" x14ac:dyDescent="0.25">
      <c r="B157" s="165" t="s">
        <v>125</v>
      </c>
      <c r="C157" s="166">
        <v>517</v>
      </c>
      <c r="D157" s="166">
        <v>130</v>
      </c>
      <c r="E157" s="166">
        <v>605</v>
      </c>
      <c r="F157" s="166">
        <v>797</v>
      </c>
      <c r="G157" s="166">
        <v>1143</v>
      </c>
      <c r="H157" s="166">
        <v>1148</v>
      </c>
      <c r="I157" s="181">
        <f t="shared" si="88"/>
        <v>4.3744531933507247E-3</v>
      </c>
      <c r="J157" s="167">
        <f t="shared" si="85"/>
        <v>7.8307692307692314</v>
      </c>
      <c r="K157" s="166">
        <f t="shared" si="86"/>
        <v>5</v>
      </c>
      <c r="L157" s="166">
        <f t="shared" si="87"/>
        <v>1018</v>
      </c>
      <c r="M157" s="167">
        <f t="shared" si="84"/>
        <v>6.4367671729359728E-4</v>
      </c>
    </row>
    <row r="158" spans="2:13" x14ac:dyDescent="0.25">
      <c r="B158" s="165" t="s">
        <v>121</v>
      </c>
      <c r="C158" s="166">
        <v>514</v>
      </c>
      <c r="D158" s="166">
        <v>133</v>
      </c>
      <c r="E158" s="166">
        <v>783</v>
      </c>
      <c r="F158" s="166">
        <v>1060</v>
      </c>
      <c r="G158" s="166">
        <v>1045</v>
      </c>
      <c r="H158" s="166">
        <v>954</v>
      </c>
      <c r="I158" s="181">
        <f t="shared" si="88"/>
        <v>-8.7081339712918648E-2</v>
      </c>
      <c r="J158" s="167">
        <f t="shared" si="85"/>
        <v>6.1729323308270674</v>
      </c>
      <c r="K158" s="166">
        <f t="shared" si="86"/>
        <v>-91</v>
      </c>
      <c r="L158" s="166">
        <f t="shared" si="87"/>
        <v>821</v>
      </c>
      <c r="M158" s="167">
        <f t="shared" si="84"/>
        <v>5.3490208039903473E-4</v>
      </c>
    </row>
    <row r="159" spans="2:13" x14ac:dyDescent="0.25">
      <c r="B159" s="165" t="s">
        <v>130</v>
      </c>
      <c r="C159" s="166">
        <v>331</v>
      </c>
      <c r="D159" s="166">
        <v>21</v>
      </c>
      <c r="E159" s="166">
        <v>235</v>
      </c>
      <c r="F159" s="166">
        <v>366</v>
      </c>
      <c r="G159" s="166">
        <v>275</v>
      </c>
      <c r="H159" s="166">
        <v>263</v>
      </c>
      <c r="I159" s="181">
        <f t="shared" si="88"/>
        <v>-4.3636363636363584E-2</v>
      </c>
      <c r="J159" s="167">
        <f t="shared" si="85"/>
        <v>11.523809523809524</v>
      </c>
      <c r="K159" s="166">
        <f t="shared" si="86"/>
        <v>-12</v>
      </c>
      <c r="L159" s="166">
        <f t="shared" si="87"/>
        <v>242</v>
      </c>
      <c r="M159" s="167">
        <f t="shared" si="84"/>
        <v>1.474625232127318E-4</v>
      </c>
    </row>
    <row r="160" spans="2:13" x14ac:dyDescent="0.25">
      <c r="B160" s="165" t="s">
        <v>133</v>
      </c>
      <c r="C160" s="166">
        <v>420</v>
      </c>
      <c r="D160" s="166">
        <v>33</v>
      </c>
      <c r="E160" s="166">
        <v>356</v>
      </c>
      <c r="F160" s="166">
        <v>508</v>
      </c>
      <c r="G160" s="166">
        <v>469</v>
      </c>
      <c r="H160" s="166">
        <v>343</v>
      </c>
      <c r="I160" s="181">
        <f t="shared" si="88"/>
        <v>-0.26865671641791045</v>
      </c>
      <c r="J160" s="167">
        <f t="shared" si="85"/>
        <v>9.3939393939393945</v>
      </c>
      <c r="K160" s="166">
        <f t="shared" si="86"/>
        <v>-126</v>
      </c>
      <c r="L160" s="166">
        <f t="shared" si="87"/>
        <v>310</v>
      </c>
      <c r="M160" s="167">
        <f t="shared" si="84"/>
        <v>1.9231804358162358E-4</v>
      </c>
    </row>
    <row r="161" spans="2:13" x14ac:dyDescent="0.25">
      <c r="B161" s="170" t="s">
        <v>147</v>
      </c>
      <c r="C161" s="171">
        <f t="shared" ref="C161" si="89">C153-SUM(C154:C160)</f>
        <v>2839</v>
      </c>
      <c r="D161" s="171">
        <f t="shared" ref="D161:E161" si="90">D153-SUM(D154:D160)</f>
        <v>1612</v>
      </c>
      <c r="E161" s="171">
        <f t="shared" si="90"/>
        <v>3781</v>
      </c>
      <c r="F161" s="171">
        <f t="shared" ref="F161:H161" si="91">F153-SUM(F154:F160)</f>
        <v>4736</v>
      </c>
      <c r="G161" s="171">
        <f t="shared" si="91"/>
        <v>6404</v>
      </c>
      <c r="H161" s="171">
        <f t="shared" si="91"/>
        <v>6549</v>
      </c>
      <c r="I161" s="182">
        <f t="shared" si="88"/>
        <v>2.2642098688319789E-2</v>
      </c>
      <c r="J161" s="172">
        <f t="shared" si="85"/>
        <v>3.0626550868486353</v>
      </c>
      <c r="K161" s="171">
        <f>H161-G161</f>
        <v>145</v>
      </c>
      <c r="L161" s="171">
        <f t="shared" si="87"/>
        <v>4937</v>
      </c>
      <c r="M161" s="172">
        <f t="shared" si="84"/>
        <v>3.671985036198405E-3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4A8B8-74A2-421D-9976-64CDCF76425E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266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45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260</v>
      </c>
      <c r="D7" s="174" t="s">
        <v>261</v>
      </c>
      <c r="E7" s="174" t="s">
        <v>262</v>
      </c>
      <c r="F7" s="174" t="s">
        <v>263</v>
      </c>
      <c r="G7" s="174" t="s">
        <v>264</v>
      </c>
      <c r="H7" s="174" t="s">
        <v>265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260</v>
      </c>
      <c r="P7" s="174" t="s">
        <v>261</v>
      </c>
      <c r="Q7" s="174" t="s">
        <v>262</v>
      </c>
      <c r="R7" s="174" t="s">
        <v>263</v>
      </c>
      <c r="S7" s="174" t="s">
        <v>264</v>
      </c>
      <c r="T7" s="174" t="s">
        <v>265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52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724591</v>
      </c>
      <c r="D9" s="178">
        <f t="shared" si="0"/>
        <v>200360</v>
      </c>
      <c r="E9" s="178">
        <f t="shared" si="0"/>
        <v>1144158</v>
      </c>
      <c r="F9" s="178">
        <f t="shared" si="0"/>
        <v>1342747</v>
      </c>
      <c r="G9" s="178">
        <f t="shared" si="0"/>
        <v>1397722</v>
      </c>
      <c r="H9" s="178">
        <f t="shared" si="0"/>
        <v>1381589</v>
      </c>
      <c r="I9" s="179">
        <f>IFERROR(H9/G9-1,"-")</f>
        <v>-1.1542352484971929E-2</v>
      </c>
      <c r="J9" s="178">
        <f t="shared" ref="J9:J21" si="1">H9-G9</f>
        <v>-16133</v>
      </c>
      <c r="K9" s="179">
        <f t="shared" ref="K9:K21" si="2">H9/H$9</f>
        <v>1</v>
      </c>
      <c r="N9" s="158" t="s">
        <v>70</v>
      </c>
      <c r="O9" s="178">
        <f t="shared" ref="O9:T9" si="3">O10+O13</f>
        <v>22627</v>
      </c>
      <c r="P9" s="178">
        <f t="shared" si="3"/>
        <v>11408</v>
      </c>
      <c r="Q9" s="178">
        <f t="shared" si="3"/>
        <v>54359</v>
      </c>
      <c r="R9" s="178">
        <f t="shared" si="3"/>
        <v>74624</v>
      </c>
      <c r="S9" s="178">
        <f t="shared" si="3"/>
        <v>67457</v>
      </c>
      <c r="T9" s="178">
        <f t="shared" si="3"/>
        <v>74992</v>
      </c>
      <c r="U9" s="179">
        <f>IFERROR(T9/S9-1,"-")</f>
        <v>0.11170078716812193</v>
      </c>
      <c r="V9" s="178">
        <f>T9-S9</f>
        <v>7535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122859</v>
      </c>
      <c r="D10" s="162">
        <v>104565</v>
      </c>
      <c r="E10" s="162">
        <v>218826</v>
      </c>
      <c r="F10" s="162">
        <v>246534</v>
      </c>
      <c r="G10" s="162">
        <v>225927</v>
      </c>
      <c r="H10" s="162">
        <v>228989</v>
      </c>
      <c r="I10" s="180">
        <f>IFERROR(H10/G10-1,"-")</f>
        <v>1.3553050321563953E-2</v>
      </c>
      <c r="J10" s="161">
        <f t="shared" si="1"/>
        <v>3062</v>
      </c>
      <c r="K10" s="163">
        <f t="shared" si="2"/>
        <v>0.16574321306843062</v>
      </c>
      <c r="N10" s="161" t="s">
        <v>99</v>
      </c>
      <c r="O10" s="162">
        <v>5441</v>
      </c>
      <c r="P10" s="162">
        <v>6875</v>
      </c>
      <c r="Q10" s="162">
        <v>9624</v>
      </c>
      <c r="R10" s="162">
        <v>14057</v>
      </c>
      <c r="S10" s="162">
        <v>10710</v>
      </c>
      <c r="T10" s="162">
        <v>12273</v>
      </c>
      <c r="U10" s="180">
        <f>IFERROR(T10/S10-1,"-")</f>
        <v>0.14593837535013998</v>
      </c>
      <c r="V10" s="161">
        <f t="shared" ref="V10:V20" si="5">T10-S10</f>
        <v>1563</v>
      </c>
      <c r="W10" s="163">
        <f t="shared" si="4"/>
        <v>0.16365745679539151</v>
      </c>
    </row>
    <row r="11" spans="1:23" x14ac:dyDescent="0.25">
      <c r="A11" s="164" t="s">
        <v>102</v>
      </c>
      <c r="B11" s="165" t="s">
        <v>105</v>
      </c>
      <c r="C11" s="166">
        <v>41140</v>
      </c>
      <c r="D11" s="166">
        <v>71336</v>
      </c>
      <c r="E11" s="166">
        <v>88376</v>
      </c>
      <c r="F11" s="166">
        <v>91488</v>
      </c>
      <c r="G11" s="166">
        <v>78562</v>
      </c>
      <c r="H11" s="166">
        <v>77583</v>
      </c>
      <c r="I11" s="181">
        <f>IFERROR(H11/G11-1,"-")</f>
        <v>-1.246149537944552E-2</v>
      </c>
      <c r="J11" s="165">
        <f t="shared" si="1"/>
        <v>-979</v>
      </c>
      <c r="K11" s="167">
        <f t="shared" si="2"/>
        <v>5.6154905691924301E-2</v>
      </c>
      <c r="N11" s="165" t="s">
        <v>105</v>
      </c>
      <c r="O11" s="166">
        <v>273</v>
      </c>
      <c r="P11" s="166">
        <v>6536</v>
      </c>
      <c r="Q11" s="166">
        <v>4042</v>
      </c>
      <c r="R11" s="166">
        <v>6053</v>
      </c>
      <c r="S11" s="166">
        <v>2842</v>
      </c>
      <c r="T11" s="166">
        <v>3587</v>
      </c>
      <c r="U11" s="181">
        <f>IFERROR(T11/S11-1,"-")</f>
        <v>0.26213933849401827</v>
      </c>
      <c r="V11" s="165">
        <f t="shared" si="5"/>
        <v>745</v>
      </c>
      <c r="W11" s="167">
        <f>T11/T$9</f>
        <v>4.7831768721997014E-2</v>
      </c>
    </row>
    <row r="12" spans="1:23" x14ac:dyDescent="0.25">
      <c r="A12" s="1"/>
      <c r="B12" s="165" t="s">
        <v>102</v>
      </c>
      <c r="C12" s="166">
        <v>81719</v>
      </c>
      <c r="D12" s="166">
        <v>33229</v>
      </c>
      <c r="E12" s="166">
        <v>130450</v>
      </c>
      <c r="F12" s="166">
        <v>155046</v>
      </c>
      <c r="G12" s="166">
        <v>147365</v>
      </c>
      <c r="H12" s="166">
        <v>151406</v>
      </c>
      <c r="I12" s="181">
        <f>IFERROR(H12/G12-1,"-")</f>
        <v>2.7421708003935841E-2</v>
      </c>
      <c r="J12" s="165">
        <f t="shared" si="1"/>
        <v>4041</v>
      </c>
      <c r="K12" s="167">
        <f t="shared" si="2"/>
        <v>0.10958830737650632</v>
      </c>
      <c r="N12" s="165" t="s">
        <v>102</v>
      </c>
      <c r="O12" s="166">
        <v>5168</v>
      </c>
      <c r="P12" s="166">
        <v>339</v>
      </c>
      <c r="Q12" s="166">
        <v>5582</v>
      </c>
      <c r="R12" s="166">
        <v>8004</v>
      </c>
      <c r="S12" s="166">
        <v>7868</v>
      </c>
      <c r="T12" s="166">
        <v>8686</v>
      </c>
      <c r="U12" s="181">
        <f>IFERROR(T12/S12-1,"-")</f>
        <v>0.10396542958820532</v>
      </c>
      <c r="V12" s="165">
        <f t="shared" si="5"/>
        <v>818</v>
      </c>
      <c r="W12" s="167">
        <f t="shared" si="4"/>
        <v>0.11582568807339449</v>
      </c>
    </row>
    <row r="13" spans="1:23" s="57" customFormat="1" x14ac:dyDescent="0.25">
      <c r="B13" s="161" t="s">
        <v>109</v>
      </c>
      <c r="C13" s="162">
        <v>601732</v>
      </c>
      <c r="D13" s="162">
        <v>95795</v>
      </c>
      <c r="E13" s="162">
        <v>925332</v>
      </c>
      <c r="F13" s="162">
        <v>1096213</v>
      </c>
      <c r="G13" s="162">
        <v>1171795</v>
      </c>
      <c r="H13" s="162">
        <v>1152600</v>
      </c>
      <c r="I13" s="180">
        <f>IFERROR(H13/G13-1,"-")</f>
        <v>-1.6380851599469226E-2</v>
      </c>
      <c r="J13" s="161">
        <f t="shared" si="1"/>
        <v>-19195</v>
      </c>
      <c r="K13" s="163">
        <f t="shared" si="2"/>
        <v>0.83425678693156935</v>
      </c>
      <c r="N13" s="161" t="s">
        <v>109</v>
      </c>
      <c r="O13" s="162">
        <v>17186</v>
      </c>
      <c r="P13" s="162">
        <v>4533</v>
      </c>
      <c r="Q13" s="162">
        <v>44735</v>
      </c>
      <c r="R13" s="162">
        <v>60567</v>
      </c>
      <c r="S13" s="162">
        <v>56747</v>
      </c>
      <c r="T13" s="162">
        <v>62719</v>
      </c>
      <c r="U13" s="180">
        <f>IFERROR(T13/S13-1,"-")</f>
        <v>0.10523904347366386</v>
      </c>
      <c r="V13" s="161">
        <f t="shared" si="5"/>
        <v>5972</v>
      </c>
      <c r="W13" s="163">
        <f t="shared" si="4"/>
        <v>0.83634254320460855</v>
      </c>
    </row>
    <row r="14" spans="1:23" s="57" customFormat="1" x14ac:dyDescent="0.25">
      <c r="B14" s="165" t="s">
        <v>112</v>
      </c>
      <c r="C14" s="166">
        <v>240301</v>
      </c>
      <c r="D14" s="166">
        <v>4804</v>
      </c>
      <c r="E14" s="166">
        <v>376604</v>
      </c>
      <c r="F14" s="166">
        <v>448150</v>
      </c>
      <c r="G14" s="166">
        <v>479426</v>
      </c>
      <c r="H14" s="166">
        <v>475097</v>
      </c>
      <c r="I14" s="181">
        <f t="shared" ref="I14:I21" si="6">IFERROR(H14/G14-1,"-")</f>
        <v>-9.0295478342851121E-3</v>
      </c>
      <c r="J14" s="165">
        <f t="shared" si="1"/>
        <v>-4329</v>
      </c>
      <c r="K14" s="167">
        <f t="shared" si="2"/>
        <v>0.34387723121709857</v>
      </c>
      <c r="N14" s="165" t="s">
        <v>112</v>
      </c>
      <c r="O14" s="166">
        <v>9701</v>
      </c>
      <c r="P14" s="166">
        <v>850</v>
      </c>
      <c r="Q14" s="166">
        <v>23564</v>
      </c>
      <c r="R14" s="166">
        <v>38196</v>
      </c>
      <c r="S14" s="166">
        <v>33365</v>
      </c>
      <c r="T14" s="166">
        <v>34898</v>
      </c>
      <c r="U14" s="181">
        <f t="shared" ref="U14:U21" si="7">IFERROR(T14/S14-1,"-")</f>
        <v>4.5946350966581839E-2</v>
      </c>
      <c r="V14" s="165">
        <f t="shared" si="5"/>
        <v>1533</v>
      </c>
      <c r="W14" s="167">
        <f t="shared" si="4"/>
        <v>0.46535630467249839</v>
      </c>
    </row>
    <row r="15" spans="1:23" x14ac:dyDescent="0.25">
      <c r="A15" s="1"/>
      <c r="B15" s="165" t="s">
        <v>115</v>
      </c>
      <c r="C15" s="166">
        <v>87097</v>
      </c>
      <c r="D15" s="166">
        <v>15198</v>
      </c>
      <c r="E15" s="166">
        <v>113171</v>
      </c>
      <c r="F15" s="166">
        <v>140095</v>
      </c>
      <c r="G15" s="166">
        <v>150762</v>
      </c>
      <c r="H15" s="166">
        <v>144208</v>
      </c>
      <c r="I15" s="181">
        <f t="shared" si="6"/>
        <v>-4.347249306854517E-2</v>
      </c>
      <c r="J15" s="165">
        <f t="shared" si="1"/>
        <v>-6554</v>
      </c>
      <c r="K15" s="167">
        <f t="shared" si="2"/>
        <v>0.10437836433266333</v>
      </c>
      <c r="N15" s="165" t="s">
        <v>115</v>
      </c>
      <c r="O15" s="166">
        <v>1353</v>
      </c>
      <c r="P15" s="166">
        <v>1141</v>
      </c>
      <c r="Q15" s="166">
        <v>2851</v>
      </c>
      <c r="R15" s="166">
        <v>3327</v>
      </c>
      <c r="S15" s="166">
        <v>2899</v>
      </c>
      <c r="T15" s="166">
        <v>3410</v>
      </c>
      <c r="U15" s="181">
        <f t="shared" si="7"/>
        <v>0.17626767850983094</v>
      </c>
      <c r="V15" s="165">
        <f t="shared" si="5"/>
        <v>511</v>
      </c>
      <c r="W15" s="167">
        <f t="shared" si="4"/>
        <v>4.5471516961809261E-2</v>
      </c>
    </row>
    <row r="16" spans="1:23" x14ac:dyDescent="0.25">
      <c r="A16" s="1"/>
      <c r="B16" s="165" t="s">
        <v>118</v>
      </c>
      <c r="C16" s="166">
        <v>31900</v>
      </c>
      <c r="D16" s="166">
        <v>20093</v>
      </c>
      <c r="E16" s="166">
        <v>55862</v>
      </c>
      <c r="F16" s="166">
        <v>67552</v>
      </c>
      <c r="G16" s="166">
        <v>68751</v>
      </c>
      <c r="H16" s="166">
        <v>64203</v>
      </c>
      <c r="I16" s="181">
        <f t="shared" si="6"/>
        <v>-6.6151765065235457E-2</v>
      </c>
      <c r="J16" s="165">
        <f t="shared" si="1"/>
        <v>-4548</v>
      </c>
      <c r="K16" s="167">
        <f t="shared" si="2"/>
        <v>4.647040472962654E-2</v>
      </c>
      <c r="N16" s="165" t="s">
        <v>118</v>
      </c>
      <c r="O16" s="166">
        <v>895</v>
      </c>
      <c r="P16" s="166">
        <v>1113</v>
      </c>
      <c r="Q16" s="166">
        <v>3224</v>
      </c>
      <c r="R16" s="166">
        <v>5830</v>
      </c>
      <c r="S16" s="166">
        <v>3725</v>
      </c>
      <c r="T16" s="166">
        <v>5140</v>
      </c>
      <c r="U16" s="181">
        <f t="shared" si="7"/>
        <v>0.37986577181208059</v>
      </c>
      <c r="V16" s="165">
        <f t="shared" si="5"/>
        <v>1415</v>
      </c>
      <c r="W16" s="167">
        <f t="shared" si="4"/>
        <v>6.8540644335395778E-2</v>
      </c>
    </row>
    <row r="17" spans="1:23" x14ac:dyDescent="0.25">
      <c r="A17" s="1"/>
      <c r="B17" s="165" t="s">
        <v>125</v>
      </c>
      <c r="C17" s="166">
        <v>19336</v>
      </c>
      <c r="D17" s="166">
        <v>1288</v>
      </c>
      <c r="E17" s="166">
        <v>43381</v>
      </c>
      <c r="F17" s="166">
        <v>39002</v>
      </c>
      <c r="G17" s="166">
        <v>42429</v>
      </c>
      <c r="H17" s="166">
        <v>40662</v>
      </c>
      <c r="I17" s="181">
        <f t="shared" si="6"/>
        <v>-4.1646043979353786E-2</v>
      </c>
      <c r="J17" s="165">
        <f t="shared" si="1"/>
        <v>-1767</v>
      </c>
      <c r="K17" s="167">
        <f t="shared" si="2"/>
        <v>2.94313287091892E-2</v>
      </c>
      <c r="N17" s="165" t="s">
        <v>125</v>
      </c>
      <c r="O17" s="166">
        <v>429</v>
      </c>
      <c r="P17" s="166">
        <v>69</v>
      </c>
      <c r="Q17" s="166">
        <v>2244</v>
      </c>
      <c r="R17" s="166">
        <v>2331</v>
      </c>
      <c r="S17" s="166">
        <v>2642</v>
      </c>
      <c r="T17" s="166">
        <v>2683</v>
      </c>
      <c r="U17" s="181">
        <f t="shared" si="7"/>
        <v>1.5518546555639556E-2</v>
      </c>
      <c r="V17" s="165">
        <f t="shared" si="5"/>
        <v>41</v>
      </c>
      <c r="W17" s="167">
        <f t="shared" si="4"/>
        <v>3.5777149562620014E-2</v>
      </c>
    </row>
    <row r="18" spans="1:23" x14ac:dyDescent="0.25">
      <c r="A18" s="1"/>
      <c r="B18" s="165" t="s">
        <v>121</v>
      </c>
      <c r="C18" s="166">
        <v>26204</v>
      </c>
      <c r="D18" s="166">
        <v>2873</v>
      </c>
      <c r="E18" s="166">
        <v>47430</v>
      </c>
      <c r="F18" s="166">
        <v>43703</v>
      </c>
      <c r="G18" s="166">
        <v>47893</v>
      </c>
      <c r="H18" s="166">
        <v>44275</v>
      </c>
      <c r="I18" s="181">
        <f t="shared" si="6"/>
        <v>-7.5543398826550812E-2</v>
      </c>
      <c r="J18" s="165">
        <f t="shared" si="1"/>
        <v>-3618</v>
      </c>
      <c r="K18" s="167">
        <f t="shared" si="2"/>
        <v>3.2046433490712505E-2</v>
      </c>
      <c r="N18" s="165" t="s">
        <v>121</v>
      </c>
      <c r="O18" s="166">
        <v>623</v>
      </c>
      <c r="P18" s="166">
        <v>127</v>
      </c>
      <c r="Q18" s="166">
        <v>1871</v>
      </c>
      <c r="R18" s="166">
        <v>1556</v>
      </c>
      <c r="S18" s="166">
        <v>1925</v>
      </c>
      <c r="T18" s="166">
        <v>1777</v>
      </c>
      <c r="U18" s="181">
        <f t="shared" si="7"/>
        <v>-7.6883116883116887E-2</v>
      </c>
      <c r="V18" s="165">
        <f t="shared" si="5"/>
        <v>-148</v>
      </c>
      <c r="W18" s="167">
        <f t="shared" si="4"/>
        <v>2.3695860891828461E-2</v>
      </c>
    </row>
    <row r="19" spans="1:23" x14ac:dyDescent="0.25">
      <c r="A19" s="164" t="s">
        <v>146</v>
      </c>
      <c r="B19" s="165" t="s">
        <v>130</v>
      </c>
      <c r="C19" s="166">
        <v>17976</v>
      </c>
      <c r="D19" s="166">
        <v>277</v>
      </c>
      <c r="E19" s="166">
        <v>20251</v>
      </c>
      <c r="F19" s="166">
        <v>27131</v>
      </c>
      <c r="G19" s="166">
        <v>23275</v>
      </c>
      <c r="H19" s="166">
        <v>22381</v>
      </c>
      <c r="I19" s="181">
        <f t="shared" si="6"/>
        <v>-3.8410311493018212E-2</v>
      </c>
      <c r="J19" s="165">
        <f t="shared" si="1"/>
        <v>-894</v>
      </c>
      <c r="K19" s="167">
        <f t="shared" si="2"/>
        <v>1.6199463082001955E-2</v>
      </c>
      <c r="N19" s="165" t="s">
        <v>130</v>
      </c>
      <c r="O19" s="166">
        <v>206</v>
      </c>
      <c r="P19" s="166">
        <v>4</v>
      </c>
      <c r="Q19" s="166">
        <v>397</v>
      </c>
      <c r="R19" s="166">
        <v>565</v>
      </c>
      <c r="S19" s="166">
        <v>797</v>
      </c>
      <c r="T19" s="166">
        <v>759</v>
      </c>
      <c r="U19" s="181">
        <f t="shared" si="7"/>
        <v>-4.7678795483061531E-2</v>
      </c>
      <c r="V19" s="165">
        <f t="shared" si="5"/>
        <v>-38</v>
      </c>
      <c r="W19" s="167">
        <f t="shared" si="4"/>
        <v>1.0121079581822061E-2</v>
      </c>
    </row>
    <row r="20" spans="1:23" x14ac:dyDescent="0.25">
      <c r="A20" s="169" t="s">
        <v>147</v>
      </c>
      <c r="B20" s="165" t="s">
        <v>133</v>
      </c>
      <c r="C20" s="166">
        <v>24079</v>
      </c>
      <c r="D20" s="166">
        <v>1085</v>
      </c>
      <c r="E20" s="166">
        <v>14614</v>
      </c>
      <c r="F20" s="166">
        <v>23723</v>
      </c>
      <c r="G20" s="166">
        <v>23217</v>
      </c>
      <c r="H20" s="166">
        <v>19425</v>
      </c>
      <c r="I20" s="181">
        <f t="shared" si="6"/>
        <v>-0.16332859542576561</v>
      </c>
      <c r="J20" s="165">
        <f t="shared" si="1"/>
        <v>-3792</v>
      </c>
      <c r="K20" s="167">
        <f t="shared" si="2"/>
        <v>1.4059897697506277E-2</v>
      </c>
      <c r="N20" s="165" t="s">
        <v>133</v>
      </c>
      <c r="O20" s="166">
        <v>526</v>
      </c>
      <c r="P20" s="166">
        <v>4</v>
      </c>
      <c r="Q20" s="166">
        <v>606</v>
      </c>
      <c r="R20" s="166">
        <v>361</v>
      </c>
      <c r="S20" s="166">
        <v>994</v>
      </c>
      <c r="T20" s="166">
        <v>613</v>
      </c>
      <c r="U20" s="181">
        <f t="shared" si="7"/>
        <v>-0.38329979879275655</v>
      </c>
      <c r="V20" s="165">
        <f t="shared" si="5"/>
        <v>-381</v>
      </c>
      <c r="W20" s="167">
        <f t="shared" si="4"/>
        <v>8.1742052485598467E-3</v>
      </c>
    </row>
    <row r="21" spans="1:23" x14ac:dyDescent="0.25">
      <c r="B21" s="170" t="s">
        <v>147</v>
      </c>
      <c r="C21" s="171">
        <f t="shared" ref="C21" si="8">C13-SUM(C14:C20)</f>
        <v>154839</v>
      </c>
      <c r="D21" s="171">
        <f t="shared" ref="D21:H21" si="9">D13-SUM(D14:D20)</f>
        <v>50177</v>
      </c>
      <c r="E21" s="171">
        <f t="shared" si="9"/>
        <v>254019</v>
      </c>
      <c r="F21" s="171">
        <f t="shared" si="9"/>
        <v>306857</v>
      </c>
      <c r="G21" s="171">
        <f t="shared" si="9"/>
        <v>336042</v>
      </c>
      <c r="H21" s="171">
        <f t="shared" si="9"/>
        <v>342349</v>
      </c>
      <c r="I21" s="182">
        <f t="shared" si="6"/>
        <v>1.8768487272424306E-2</v>
      </c>
      <c r="J21" s="170">
        <f t="shared" si="1"/>
        <v>6307</v>
      </c>
      <c r="K21" s="172">
        <f t="shared" si="2"/>
        <v>0.247793663672771</v>
      </c>
      <c r="N21" s="170" t="s">
        <v>147</v>
      </c>
      <c r="O21" s="171">
        <f t="shared" ref="O21:T21" si="10">O13-SUM(O14:O20)</f>
        <v>3453</v>
      </c>
      <c r="P21" s="171">
        <f t="shared" si="10"/>
        <v>1225</v>
      </c>
      <c r="Q21" s="171">
        <f t="shared" si="10"/>
        <v>9978</v>
      </c>
      <c r="R21" s="171">
        <f t="shared" si="10"/>
        <v>8401</v>
      </c>
      <c r="S21" s="171">
        <f t="shared" si="10"/>
        <v>10400</v>
      </c>
      <c r="T21" s="171">
        <f t="shared" si="10"/>
        <v>13439</v>
      </c>
      <c r="U21" s="182">
        <f t="shared" si="7"/>
        <v>0.29221153846153847</v>
      </c>
      <c r="V21" s="170">
        <f>T21-S21</f>
        <v>3039</v>
      </c>
      <c r="W21" s="172">
        <f t="shared" si="4"/>
        <v>0.17920578195007467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279824</v>
      </c>
      <c r="D23" s="178">
        <f t="shared" si="11"/>
        <v>72971</v>
      </c>
      <c r="E23" s="178">
        <f t="shared" si="11"/>
        <v>464733</v>
      </c>
      <c r="F23" s="178">
        <f t="shared" si="11"/>
        <v>499042</v>
      </c>
      <c r="G23" s="178">
        <f t="shared" si="11"/>
        <v>520038</v>
      </c>
      <c r="H23" s="178">
        <f t="shared" si="11"/>
        <v>495978</v>
      </c>
      <c r="I23" s="179">
        <f>IFERROR(H23/G23-1,"-")</f>
        <v>-4.6265849803283632E-2</v>
      </c>
      <c r="J23" s="178">
        <f>H23-G23</f>
        <v>-24060</v>
      </c>
      <c r="K23" s="179">
        <f t="shared" ref="K23:K35" si="12">H23/H$9</f>
        <v>0.35899098791319273</v>
      </c>
    </row>
    <row r="24" spans="1:23" x14ac:dyDescent="0.25">
      <c r="B24" s="161" t="s">
        <v>99</v>
      </c>
      <c r="C24" s="162">
        <v>16647</v>
      </c>
      <c r="D24" s="162">
        <v>34951</v>
      </c>
      <c r="E24" s="162">
        <v>37975</v>
      </c>
      <c r="F24" s="162">
        <v>33234</v>
      </c>
      <c r="G24" s="162">
        <v>25898</v>
      </c>
      <c r="H24" s="162">
        <v>24851</v>
      </c>
      <c r="I24" s="180">
        <f>IFERROR(H24/G24-1,"-")</f>
        <v>-4.0427832265039765E-2</v>
      </c>
      <c r="J24" s="161">
        <f t="shared" ref="J24:J34" si="13">H24-G24</f>
        <v>-1047</v>
      </c>
      <c r="K24" s="163">
        <f t="shared" si="12"/>
        <v>1.7987259597463501E-2</v>
      </c>
    </row>
    <row r="25" spans="1:23" x14ac:dyDescent="0.25">
      <c r="B25" s="165" t="s">
        <v>105</v>
      </c>
      <c r="C25" s="166">
        <v>6472</v>
      </c>
      <c r="D25" s="166">
        <v>22501</v>
      </c>
      <c r="E25" s="166">
        <v>16201</v>
      </c>
      <c r="F25" s="166">
        <v>12972</v>
      </c>
      <c r="G25" s="166">
        <v>8028</v>
      </c>
      <c r="H25" s="166">
        <v>9484</v>
      </c>
      <c r="I25" s="181">
        <f>IFERROR(H25/G25-1,"-")</f>
        <v>0.18136522172396607</v>
      </c>
      <c r="J25" s="165">
        <f t="shared" si="13"/>
        <v>1456</v>
      </c>
      <c r="K25" s="167">
        <f t="shared" si="12"/>
        <v>6.8645595759665142E-3</v>
      </c>
    </row>
    <row r="26" spans="1:23" x14ac:dyDescent="0.25">
      <c r="B26" s="165" t="s">
        <v>102</v>
      </c>
      <c r="C26" s="166">
        <v>10175</v>
      </c>
      <c r="D26" s="166">
        <v>12450</v>
      </c>
      <c r="E26" s="166">
        <v>21774</v>
      </c>
      <c r="F26" s="166">
        <v>20262</v>
      </c>
      <c r="G26" s="166">
        <v>17870</v>
      </c>
      <c r="H26" s="166">
        <v>15367</v>
      </c>
      <c r="I26" s="181">
        <f>IFERROR(H26/G26-1,"-")</f>
        <v>-0.14006715165081141</v>
      </c>
      <c r="J26" s="165">
        <f t="shared" si="13"/>
        <v>-2503</v>
      </c>
      <c r="K26" s="167">
        <f t="shared" si="12"/>
        <v>1.1122700021496986E-2</v>
      </c>
    </row>
    <row r="27" spans="1:23" x14ac:dyDescent="0.25">
      <c r="B27" s="161" t="s">
        <v>109</v>
      </c>
      <c r="C27" s="162">
        <v>263177</v>
      </c>
      <c r="D27" s="162">
        <v>38020</v>
      </c>
      <c r="E27" s="162">
        <v>426758</v>
      </c>
      <c r="F27" s="162">
        <v>465808</v>
      </c>
      <c r="G27" s="162">
        <v>494140</v>
      </c>
      <c r="H27" s="162">
        <v>471127</v>
      </c>
      <c r="I27" s="180">
        <f>IFERROR(H27/G27-1,"-")</f>
        <v>-4.6571821750920783E-2</v>
      </c>
      <c r="J27" s="161">
        <f t="shared" si="13"/>
        <v>-23013</v>
      </c>
      <c r="K27" s="163">
        <f t="shared" si="12"/>
        <v>0.34100372831572923</v>
      </c>
    </row>
    <row r="28" spans="1:23" x14ac:dyDescent="0.25">
      <c r="B28" s="165" t="s">
        <v>112</v>
      </c>
      <c r="C28" s="166">
        <v>115594</v>
      </c>
      <c r="D28" s="166">
        <v>1535</v>
      </c>
      <c r="E28" s="166">
        <v>195962</v>
      </c>
      <c r="F28" s="166">
        <v>217537</v>
      </c>
      <c r="G28" s="166">
        <v>232013</v>
      </c>
      <c r="H28" s="166">
        <v>224879</v>
      </c>
      <c r="I28" s="181">
        <f t="shared" ref="I28:I35" si="14">IFERROR(H28/G28-1,"-")</f>
        <v>-3.0748277036200533E-2</v>
      </c>
      <c r="J28" s="165">
        <f t="shared" si="13"/>
        <v>-7134</v>
      </c>
      <c r="K28" s="167">
        <f t="shared" si="12"/>
        <v>0.1627683775710432</v>
      </c>
    </row>
    <row r="29" spans="1:23" x14ac:dyDescent="0.25">
      <c r="B29" s="165" t="s">
        <v>115</v>
      </c>
      <c r="C29" s="166">
        <v>34149</v>
      </c>
      <c r="D29" s="166">
        <v>6077</v>
      </c>
      <c r="E29" s="166">
        <v>48476</v>
      </c>
      <c r="F29" s="166">
        <v>56656</v>
      </c>
      <c r="G29" s="166">
        <v>58729</v>
      </c>
      <c r="H29" s="166">
        <v>53704</v>
      </c>
      <c r="I29" s="181">
        <f t="shared" si="14"/>
        <v>-8.5562498935789821E-2</v>
      </c>
      <c r="J29" s="165">
        <f t="shared" si="13"/>
        <v>-5025</v>
      </c>
      <c r="K29" s="167">
        <f t="shared" si="12"/>
        <v>3.8871183832529063E-2</v>
      </c>
    </row>
    <row r="30" spans="1:23" x14ac:dyDescent="0.25">
      <c r="B30" s="165" t="s">
        <v>118</v>
      </c>
      <c r="C30" s="166">
        <v>11026</v>
      </c>
      <c r="D30" s="166">
        <v>7539</v>
      </c>
      <c r="E30" s="166">
        <v>18354</v>
      </c>
      <c r="F30" s="166">
        <v>17797</v>
      </c>
      <c r="G30" s="166">
        <v>15733</v>
      </c>
      <c r="H30" s="166">
        <v>14653</v>
      </c>
      <c r="I30" s="181">
        <f t="shared" si="14"/>
        <v>-6.8645522150893035E-2</v>
      </c>
      <c r="J30" s="165">
        <f t="shared" si="13"/>
        <v>-1080</v>
      </c>
      <c r="K30" s="167">
        <f t="shared" si="12"/>
        <v>1.0605903781804864E-2</v>
      </c>
    </row>
    <row r="31" spans="1:23" x14ac:dyDescent="0.25">
      <c r="B31" s="165" t="s">
        <v>125</v>
      </c>
      <c r="C31" s="166">
        <v>10228</v>
      </c>
      <c r="D31" s="166">
        <v>445</v>
      </c>
      <c r="E31" s="166">
        <v>23845</v>
      </c>
      <c r="F31" s="166">
        <v>18538</v>
      </c>
      <c r="G31" s="166">
        <v>19687</v>
      </c>
      <c r="H31" s="166">
        <v>18855</v>
      </c>
      <c r="I31" s="181">
        <f t="shared" si="14"/>
        <v>-4.2261390765479745E-2</v>
      </c>
      <c r="J31" s="165">
        <f t="shared" si="13"/>
        <v>-832</v>
      </c>
      <c r="K31" s="167">
        <f t="shared" si="12"/>
        <v>1.3647329270861305E-2</v>
      </c>
    </row>
    <row r="32" spans="1:23" x14ac:dyDescent="0.25">
      <c r="B32" s="165" t="s">
        <v>121</v>
      </c>
      <c r="C32" s="166">
        <v>14676</v>
      </c>
      <c r="D32" s="166">
        <v>1570</v>
      </c>
      <c r="E32" s="166">
        <v>29266</v>
      </c>
      <c r="F32" s="166">
        <v>24670</v>
      </c>
      <c r="G32" s="166">
        <v>26217</v>
      </c>
      <c r="H32" s="166">
        <v>25798</v>
      </c>
      <c r="I32" s="181">
        <f t="shared" si="14"/>
        <v>-1.5981996414540234E-2</v>
      </c>
      <c r="J32" s="165">
        <f t="shared" si="13"/>
        <v>-419</v>
      </c>
      <c r="K32" s="167">
        <f t="shared" si="12"/>
        <v>1.8672702229099971E-2</v>
      </c>
    </row>
    <row r="33" spans="2:11" x14ac:dyDescent="0.25">
      <c r="B33" s="165" t="s">
        <v>130</v>
      </c>
      <c r="C33" s="166">
        <v>9525</v>
      </c>
      <c r="D33" s="166">
        <v>82</v>
      </c>
      <c r="E33" s="166">
        <v>10703</v>
      </c>
      <c r="F33" s="166">
        <v>12117</v>
      </c>
      <c r="G33" s="166">
        <v>10949</v>
      </c>
      <c r="H33" s="166">
        <v>9609</v>
      </c>
      <c r="I33" s="181">
        <f t="shared" si="14"/>
        <v>-0.12238560599141479</v>
      </c>
      <c r="J33" s="165">
        <f t="shared" si="13"/>
        <v>-1340</v>
      </c>
      <c r="K33" s="167">
        <f t="shared" si="12"/>
        <v>6.955035108125499E-3</v>
      </c>
    </row>
    <row r="34" spans="2:11" x14ac:dyDescent="0.25">
      <c r="B34" s="165" t="s">
        <v>133</v>
      </c>
      <c r="C34" s="166">
        <v>11099</v>
      </c>
      <c r="D34" s="166">
        <v>174</v>
      </c>
      <c r="E34" s="166">
        <v>6638</v>
      </c>
      <c r="F34" s="166">
        <v>11101</v>
      </c>
      <c r="G34" s="166">
        <v>10868</v>
      </c>
      <c r="H34" s="166">
        <v>9294</v>
      </c>
      <c r="I34" s="181">
        <f t="shared" si="14"/>
        <v>-0.14482885535517109</v>
      </c>
      <c r="J34" s="165">
        <f t="shared" si="13"/>
        <v>-1574</v>
      </c>
      <c r="K34" s="167">
        <f t="shared" si="12"/>
        <v>6.727036767084857E-3</v>
      </c>
    </row>
    <row r="35" spans="2:11" x14ac:dyDescent="0.25">
      <c r="B35" s="170" t="s">
        <v>147</v>
      </c>
      <c r="C35" s="171">
        <f t="shared" ref="C35" si="15">C27-SUM(C28:C34)</f>
        <v>56880</v>
      </c>
      <c r="D35" s="171">
        <f t="shared" ref="D35:H35" si="16">D27-SUM(D28:D34)</f>
        <v>20598</v>
      </c>
      <c r="E35" s="171">
        <f t="shared" si="16"/>
        <v>93514</v>
      </c>
      <c r="F35" s="171">
        <f t="shared" si="16"/>
        <v>107392</v>
      </c>
      <c r="G35" s="171">
        <f t="shared" si="16"/>
        <v>119944</v>
      </c>
      <c r="H35" s="171">
        <f t="shared" si="16"/>
        <v>114335</v>
      </c>
      <c r="I35" s="182">
        <f t="shared" si="14"/>
        <v>-4.6763489628493304E-2</v>
      </c>
      <c r="J35" s="170">
        <f>H35-G35</f>
        <v>-5609</v>
      </c>
      <c r="K35" s="172">
        <f t="shared" si="12"/>
        <v>8.2756159755180442E-2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147106</v>
      </c>
      <c r="D37" s="178">
        <f t="shared" si="17"/>
        <v>12318</v>
      </c>
      <c r="E37" s="178">
        <f t="shared" si="17"/>
        <v>218561</v>
      </c>
      <c r="F37" s="178">
        <f t="shared" si="17"/>
        <v>261428</v>
      </c>
      <c r="G37" s="178">
        <f t="shared" si="17"/>
        <v>273440</v>
      </c>
      <c r="H37" s="178">
        <f t="shared" si="17"/>
        <v>283406</v>
      </c>
      <c r="I37" s="179">
        <f>IFERROR(H37/G37-1,"-")</f>
        <v>3.6446752486834377E-2</v>
      </c>
      <c r="J37" s="178">
        <f>H37-G37</f>
        <v>9966</v>
      </c>
      <c r="K37" s="179">
        <f t="shared" ref="K37:K49" si="18">H37/H$9</f>
        <v>0.20513046933639453</v>
      </c>
    </row>
    <row r="38" spans="2:11" x14ac:dyDescent="0.25">
      <c r="B38" s="161" t="s">
        <v>99</v>
      </c>
      <c r="C38" s="162">
        <v>9666</v>
      </c>
      <c r="D38" s="162">
        <v>3405</v>
      </c>
      <c r="E38" s="162">
        <v>20248</v>
      </c>
      <c r="F38" s="162">
        <v>20597</v>
      </c>
      <c r="G38" s="162">
        <v>18853</v>
      </c>
      <c r="H38" s="162">
        <v>20900</v>
      </c>
      <c r="I38" s="180">
        <f>IFERROR(H38/G38-1,"-")</f>
        <v>0.1085768843154935</v>
      </c>
      <c r="J38" s="161">
        <f t="shared" ref="J38:J48" si="19">H38-G38</f>
        <v>2047</v>
      </c>
      <c r="K38" s="163">
        <f t="shared" si="18"/>
        <v>1.51275089769823E-2</v>
      </c>
    </row>
    <row r="39" spans="2:11" x14ac:dyDescent="0.25">
      <c r="B39" s="165" t="s">
        <v>105</v>
      </c>
      <c r="C39" s="166">
        <v>2065</v>
      </c>
      <c r="D39" s="166">
        <v>1733</v>
      </c>
      <c r="E39" s="166">
        <v>5407</v>
      </c>
      <c r="F39" s="166">
        <v>5704</v>
      </c>
      <c r="G39" s="166">
        <v>7095</v>
      </c>
      <c r="H39" s="166">
        <v>7443</v>
      </c>
      <c r="I39" s="181">
        <f>IFERROR(H39/G39-1,"-")</f>
        <v>4.9048625792811773E-2</v>
      </c>
      <c r="J39" s="165">
        <f t="shared" si="19"/>
        <v>348</v>
      </c>
      <c r="K39" s="167">
        <f t="shared" si="18"/>
        <v>5.387275086874606E-3</v>
      </c>
    </row>
    <row r="40" spans="2:11" x14ac:dyDescent="0.25">
      <c r="B40" s="165" t="s">
        <v>102</v>
      </c>
      <c r="C40" s="166">
        <v>7601</v>
      </c>
      <c r="D40" s="166">
        <v>1672</v>
      </c>
      <c r="E40" s="166">
        <v>14841</v>
      </c>
      <c r="F40" s="166">
        <v>14893</v>
      </c>
      <c r="G40" s="166">
        <v>11758</v>
      </c>
      <c r="H40" s="166">
        <v>13457</v>
      </c>
      <c r="I40" s="181">
        <f>IFERROR(H40/G40-1,"-")</f>
        <v>0.14449736349719333</v>
      </c>
      <c r="J40" s="165">
        <f t="shared" si="19"/>
        <v>1699</v>
      </c>
      <c r="K40" s="167">
        <f t="shared" si="18"/>
        <v>9.7402338901076951E-3</v>
      </c>
    </row>
    <row r="41" spans="2:11" x14ac:dyDescent="0.25">
      <c r="B41" s="161" t="s">
        <v>109</v>
      </c>
      <c r="C41" s="162">
        <v>137440</v>
      </c>
      <c r="D41" s="162">
        <v>8913</v>
      </c>
      <c r="E41" s="162">
        <v>198313</v>
      </c>
      <c r="F41" s="162">
        <v>240831</v>
      </c>
      <c r="G41" s="162">
        <v>254587</v>
      </c>
      <c r="H41" s="162">
        <v>262506</v>
      </c>
      <c r="I41" s="180">
        <f>IFERROR(H41/G41-1,"-")</f>
        <v>3.1105280316748196E-2</v>
      </c>
      <c r="J41" s="161">
        <f t="shared" si="19"/>
        <v>7919</v>
      </c>
      <c r="K41" s="163">
        <f t="shared" si="18"/>
        <v>0.19000296035941225</v>
      </c>
    </row>
    <row r="42" spans="2:11" x14ac:dyDescent="0.25">
      <c r="B42" s="165" t="s">
        <v>112</v>
      </c>
      <c r="C42" s="166">
        <v>66259</v>
      </c>
      <c r="D42" s="166">
        <v>309</v>
      </c>
      <c r="E42" s="166">
        <v>88685</v>
      </c>
      <c r="F42" s="166">
        <v>106334</v>
      </c>
      <c r="G42" s="166">
        <v>118602</v>
      </c>
      <c r="H42" s="166">
        <v>120525</v>
      </c>
      <c r="I42" s="181">
        <f t="shared" ref="I42:I49" si="20">IFERROR(H42/G42-1,"-")</f>
        <v>1.6213891839935268E-2</v>
      </c>
      <c r="J42" s="165">
        <f t="shared" si="19"/>
        <v>1923</v>
      </c>
      <c r="K42" s="167">
        <f t="shared" si="18"/>
        <v>8.7236508107693386E-2</v>
      </c>
    </row>
    <row r="43" spans="2:11" x14ac:dyDescent="0.25">
      <c r="B43" s="165" t="s">
        <v>115</v>
      </c>
      <c r="C43" s="166">
        <v>8479</v>
      </c>
      <c r="D43" s="166">
        <v>856</v>
      </c>
      <c r="E43" s="166">
        <v>9536</v>
      </c>
      <c r="F43" s="166">
        <v>13475</v>
      </c>
      <c r="G43" s="166">
        <v>12534</v>
      </c>
      <c r="H43" s="166">
        <v>12462</v>
      </c>
      <c r="I43" s="181">
        <f t="shared" si="20"/>
        <v>-5.7443752991862551E-3</v>
      </c>
      <c r="J43" s="165">
        <f t="shared" si="19"/>
        <v>-72</v>
      </c>
      <c r="K43" s="167">
        <f t="shared" si="18"/>
        <v>9.0200486541221741E-3</v>
      </c>
    </row>
    <row r="44" spans="2:11" x14ac:dyDescent="0.25">
      <c r="B44" s="165" t="s">
        <v>118</v>
      </c>
      <c r="C44" s="166">
        <v>4192</v>
      </c>
      <c r="D44" s="166">
        <v>1284</v>
      </c>
      <c r="E44" s="166">
        <v>5826</v>
      </c>
      <c r="F44" s="166">
        <v>7451</v>
      </c>
      <c r="G44" s="166">
        <v>6703</v>
      </c>
      <c r="H44" s="166">
        <v>7362</v>
      </c>
      <c r="I44" s="181">
        <f t="shared" si="20"/>
        <v>9.8314187677159381E-2</v>
      </c>
      <c r="J44" s="165">
        <f t="shared" si="19"/>
        <v>659</v>
      </c>
      <c r="K44" s="167">
        <f t="shared" si="18"/>
        <v>5.3286469420355835E-3</v>
      </c>
    </row>
    <row r="45" spans="2:11" x14ac:dyDescent="0.25">
      <c r="B45" s="165" t="s">
        <v>125</v>
      </c>
      <c r="C45" s="166">
        <v>5403</v>
      </c>
      <c r="D45" s="166">
        <v>100</v>
      </c>
      <c r="E45" s="166">
        <v>9647</v>
      </c>
      <c r="F45" s="166">
        <v>9860</v>
      </c>
      <c r="G45" s="166">
        <v>10522</v>
      </c>
      <c r="H45" s="166">
        <v>9305</v>
      </c>
      <c r="I45" s="181">
        <f t="shared" si="20"/>
        <v>-0.11566242159285312</v>
      </c>
      <c r="J45" s="165">
        <f t="shared" si="19"/>
        <v>-1217</v>
      </c>
      <c r="K45" s="167">
        <f t="shared" si="18"/>
        <v>6.7349986139148476E-3</v>
      </c>
    </row>
    <row r="46" spans="2:11" x14ac:dyDescent="0.25">
      <c r="B46" s="165" t="s">
        <v>121</v>
      </c>
      <c r="C46" s="166">
        <v>7570</v>
      </c>
      <c r="D46" s="166">
        <v>191</v>
      </c>
      <c r="E46" s="166">
        <v>9856</v>
      </c>
      <c r="F46" s="166">
        <v>11274</v>
      </c>
      <c r="G46" s="166">
        <v>12503</v>
      </c>
      <c r="H46" s="166">
        <v>9250</v>
      </c>
      <c r="I46" s="181">
        <f t="shared" si="20"/>
        <v>-0.26017755738622728</v>
      </c>
      <c r="J46" s="165">
        <f t="shared" si="19"/>
        <v>-3253</v>
      </c>
      <c r="K46" s="167">
        <f t="shared" si="18"/>
        <v>6.6951893797648938E-3</v>
      </c>
    </row>
    <row r="47" spans="2:11" x14ac:dyDescent="0.25">
      <c r="B47" s="165" t="s">
        <v>130</v>
      </c>
      <c r="C47" s="166">
        <v>3315</v>
      </c>
      <c r="D47" s="166">
        <v>90</v>
      </c>
      <c r="E47" s="166">
        <v>4216</v>
      </c>
      <c r="F47" s="166">
        <v>5757</v>
      </c>
      <c r="G47" s="166">
        <v>4534</v>
      </c>
      <c r="H47" s="166">
        <v>5744</v>
      </c>
      <c r="I47" s="181">
        <f t="shared" si="20"/>
        <v>0.26687251874724316</v>
      </c>
      <c r="J47" s="165">
        <f t="shared" si="19"/>
        <v>1210</v>
      </c>
      <c r="K47" s="167">
        <f t="shared" si="18"/>
        <v>4.1575316537696815E-3</v>
      </c>
    </row>
    <row r="48" spans="2:11" x14ac:dyDescent="0.25">
      <c r="B48" s="165" t="s">
        <v>133</v>
      </c>
      <c r="C48" s="166">
        <v>4738</v>
      </c>
      <c r="D48" s="166">
        <v>613</v>
      </c>
      <c r="E48" s="166">
        <v>3681</v>
      </c>
      <c r="F48" s="166">
        <v>5590</v>
      </c>
      <c r="G48" s="166">
        <v>5242</v>
      </c>
      <c r="H48" s="166">
        <v>4460</v>
      </c>
      <c r="I48" s="181">
        <f t="shared" si="20"/>
        <v>-0.14917970240366274</v>
      </c>
      <c r="J48" s="165">
        <f t="shared" si="19"/>
        <v>-782</v>
      </c>
      <c r="K48" s="167">
        <f t="shared" si="18"/>
        <v>3.2281669874325868E-3</v>
      </c>
    </row>
    <row r="49" spans="2:11" x14ac:dyDescent="0.25">
      <c r="B49" s="170" t="s">
        <v>147</v>
      </c>
      <c r="C49" s="171">
        <f t="shared" ref="C49" si="21">C41-SUM(C42:C48)</f>
        <v>37484</v>
      </c>
      <c r="D49" s="171">
        <f t="shared" ref="D49:H49" si="22">D41-SUM(D42:D48)</f>
        <v>5470</v>
      </c>
      <c r="E49" s="171">
        <f t="shared" si="22"/>
        <v>66866</v>
      </c>
      <c r="F49" s="171">
        <f t="shared" si="22"/>
        <v>81090</v>
      </c>
      <c r="G49" s="171">
        <f t="shared" si="22"/>
        <v>83947</v>
      </c>
      <c r="H49" s="171">
        <f t="shared" si="22"/>
        <v>93398</v>
      </c>
      <c r="I49" s="182">
        <f t="shared" si="20"/>
        <v>0.11258293923547003</v>
      </c>
      <c r="J49" s="170">
        <f>H49-G49</f>
        <v>9451</v>
      </c>
      <c r="K49" s="172">
        <f t="shared" si="18"/>
        <v>6.7601870020679092E-2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C52+C55</f>
        <v>8192</v>
      </c>
      <c r="D51" s="178">
        <f t="shared" si="23"/>
        <v>2365</v>
      </c>
      <c r="E51" s="178">
        <f t="shared" si="23"/>
        <v>11908</v>
      </c>
      <c r="F51" s="178">
        <f t="shared" si="23"/>
        <v>20524</v>
      </c>
      <c r="G51" s="178">
        <f t="shared" si="23"/>
        <v>18751</v>
      </c>
      <c r="H51" s="178">
        <f t="shared" si="23"/>
        <v>15557</v>
      </c>
      <c r="I51" s="179">
        <f>IFERROR(H51/G51-1,"-")</f>
        <v>-0.17033758199562687</v>
      </c>
      <c r="J51" s="178">
        <f>H51-G51</f>
        <v>-3194</v>
      </c>
      <c r="K51" s="179">
        <f t="shared" ref="K51:K63" si="24">H51/H$9</f>
        <v>1.1260222830378643E-2</v>
      </c>
    </row>
    <row r="52" spans="2:11" x14ac:dyDescent="0.25">
      <c r="B52" s="161" t="s">
        <v>99</v>
      </c>
      <c r="C52" s="162">
        <v>773</v>
      </c>
      <c r="D52" s="162">
        <v>461</v>
      </c>
      <c r="E52" s="162">
        <v>991</v>
      </c>
      <c r="F52" s="162">
        <v>8538</v>
      </c>
      <c r="G52" s="162">
        <v>4999</v>
      </c>
      <c r="H52" s="162">
        <v>2874</v>
      </c>
      <c r="I52" s="180">
        <f>IFERROR(H52/G52-1,"-")</f>
        <v>-0.42508501700340073</v>
      </c>
      <c r="J52" s="161">
        <f t="shared" ref="J52:J62" si="25">H52-G52</f>
        <v>-2125</v>
      </c>
      <c r="K52" s="163">
        <f t="shared" si="24"/>
        <v>2.0802134353993845E-3</v>
      </c>
    </row>
    <row r="53" spans="2:11" x14ac:dyDescent="0.25">
      <c r="B53" s="165" t="s">
        <v>105</v>
      </c>
      <c r="C53" s="166">
        <v>367</v>
      </c>
      <c r="D53" s="166">
        <v>181</v>
      </c>
      <c r="E53" s="166">
        <v>229</v>
      </c>
      <c r="F53" s="166">
        <v>6255</v>
      </c>
      <c r="G53" s="166">
        <v>3332</v>
      </c>
      <c r="H53" s="166">
        <v>1823</v>
      </c>
      <c r="I53" s="181">
        <f>IFERROR(H53/G53-1,"-")</f>
        <v>-0.45288115246098437</v>
      </c>
      <c r="J53" s="165">
        <f t="shared" si="25"/>
        <v>-1509</v>
      </c>
      <c r="K53" s="167">
        <f t="shared" si="24"/>
        <v>1.3194951610066381E-3</v>
      </c>
    </row>
    <row r="54" spans="2:11" x14ac:dyDescent="0.25">
      <c r="B54" s="165" t="s">
        <v>102</v>
      </c>
      <c r="C54" s="166">
        <v>406</v>
      </c>
      <c r="D54" s="166">
        <v>280</v>
      </c>
      <c r="E54" s="166">
        <v>762</v>
      </c>
      <c r="F54" s="166">
        <v>2283</v>
      </c>
      <c r="G54" s="166">
        <v>1667</v>
      </c>
      <c r="H54" s="166">
        <v>1051</v>
      </c>
      <c r="I54" s="181">
        <f>IFERROR(H54/G54-1,"-")</f>
        <v>-0.36952609478104381</v>
      </c>
      <c r="J54" s="165">
        <f t="shared" si="25"/>
        <v>-616</v>
      </c>
      <c r="K54" s="167">
        <f t="shared" si="24"/>
        <v>7.6071827439274633E-4</v>
      </c>
    </row>
    <row r="55" spans="2:11" x14ac:dyDescent="0.25">
      <c r="B55" s="161" t="s">
        <v>109</v>
      </c>
      <c r="C55" s="162">
        <v>7419</v>
      </c>
      <c r="D55" s="162">
        <v>1904</v>
      </c>
      <c r="E55" s="162">
        <v>10917</v>
      </c>
      <c r="F55" s="162">
        <v>11986</v>
      </c>
      <c r="G55" s="162">
        <v>13752</v>
      </c>
      <c r="H55" s="162">
        <v>12683</v>
      </c>
      <c r="I55" s="180">
        <f>IFERROR(H55/G55-1,"-")</f>
        <v>-7.7734147760325722E-2</v>
      </c>
      <c r="J55" s="161">
        <f t="shared" si="25"/>
        <v>-1069</v>
      </c>
      <c r="K55" s="163">
        <f t="shared" si="24"/>
        <v>9.1800093949792588E-3</v>
      </c>
    </row>
    <row r="56" spans="2:11" x14ac:dyDescent="0.25">
      <c r="B56" s="165" t="s">
        <v>112</v>
      </c>
      <c r="C56" s="166">
        <v>2301</v>
      </c>
      <c r="D56" s="166">
        <v>33</v>
      </c>
      <c r="E56" s="166">
        <v>3479</v>
      </c>
      <c r="F56" s="166">
        <v>3293</v>
      </c>
      <c r="G56" s="166">
        <v>3704</v>
      </c>
      <c r="H56" s="166">
        <v>4269</v>
      </c>
      <c r="I56" s="181">
        <f t="shared" ref="I56:I63" si="26">IFERROR(H56/G56-1,"-")</f>
        <v>0.15253779697624181</v>
      </c>
      <c r="J56" s="165">
        <f t="shared" si="25"/>
        <v>565</v>
      </c>
      <c r="K56" s="167">
        <f t="shared" si="24"/>
        <v>3.0899203742936576E-3</v>
      </c>
    </row>
    <row r="57" spans="2:11" x14ac:dyDescent="0.25">
      <c r="B57" s="165" t="s">
        <v>115</v>
      </c>
      <c r="C57" s="166">
        <v>2164</v>
      </c>
      <c r="D57" s="166">
        <v>800</v>
      </c>
      <c r="E57" s="166">
        <v>3013</v>
      </c>
      <c r="F57" s="166">
        <v>2347</v>
      </c>
      <c r="G57" s="166">
        <v>3199</v>
      </c>
      <c r="H57" s="166">
        <v>2841</v>
      </c>
      <c r="I57" s="181">
        <f t="shared" si="26"/>
        <v>-0.11190997186620821</v>
      </c>
      <c r="J57" s="165">
        <f t="shared" si="25"/>
        <v>-358</v>
      </c>
      <c r="K57" s="167">
        <f t="shared" si="24"/>
        <v>2.0563278949094124E-3</v>
      </c>
    </row>
    <row r="58" spans="2:11" x14ac:dyDescent="0.25">
      <c r="B58" s="165" t="s">
        <v>118</v>
      </c>
      <c r="C58" s="166">
        <v>393</v>
      </c>
      <c r="D58" s="166">
        <v>255</v>
      </c>
      <c r="E58" s="166">
        <v>830</v>
      </c>
      <c r="F58" s="166">
        <v>1263</v>
      </c>
      <c r="G58" s="166">
        <v>1088</v>
      </c>
      <c r="H58" s="166">
        <v>749</v>
      </c>
      <c r="I58" s="181">
        <f t="shared" si="26"/>
        <v>-0.31158088235294112</v>
      </c>
      <c r="J58" s="165">
        <f t="shared" si="25"/>
        <v>-339</v>
      </c>
      <c r="K58" s="167">
        <f t="shared" si="24"/>
        <v>5.4212938869663849E-4</v>
      </c>
    </row>
    <row r="59" spans="2:11" x14ac:dyDescent="0.25">
      <c r="B59" s="165" t="s">
        <v>125</v>
      </c>
      <c r="C59" s="166">
        <v>205</v>
      </c>
      <c r="D59" s="166">
        <v>33</v>
      </c>
      <c r="E59" s="166">
        <v>323</v>
      </c>
      <c r="F59" s="166">
        <v>306</v>
      </c>
      <c r="G59" s="166">
        <v>511</v>
      </c>
      <c r="H59" s="166">
        <v>390</v>
      </c>
      <c r="I59" s="181">
        <f t="shared" si="26"/>
        <v>-0.23679060665362039</v>
      </c>
      <c r="J59" s="165">
        <f t="shared" si="25"/>
        <v>-121</v>
      </c>
      <c r="K59" s="167">
        <f t="shared" si="24"/>
        <v>2.8228366033603334E-4</v>
      </c>
    </row>
    <row r="60" spans="2:11" x14ac:dyDescent="0.25">
      <c r="B60" s="165" t="s">
        <v>121</v>
      </c>
      <c r="C60" s="166">
        <v>135</v>
      </c>
      <c r="D60" s="166">
        <v>47</v>
      </c>
      <c r="E60" s="166">
        <v>324</v>
      </c>
      <c r="F60" s="166">
        <v>279</v>
      </c>
      <c r="G60" s="166">
        <v>376</v>
      </c>
      <c r="H60" s="166">
        <v>381</v>
      </c>
      <c r="I60" s="181">
        <f t="shared" si="26"/>
        <v>1.3297872340425565E-2</v>
      </c>
      <c r="J60" s="165">
        <f t="shared" si="25"/>
        <v>5</v>
      </c>
      <c r="K60" s="167">
        <f t="shared" si="24"/>
        <v>2.7576942202058643E-4</v>
      </c>
    </row>
    <row r="61" spans="2:11" x14ac:dyDescent="0.25">
      <c r="B61" s="165" t="s">
        <v>130</v>
      </c>
      <c r="C61" s="166">
        <v>76</v>
      </c>
      <c r="D61" s="166">
        <v>17</v>
      </c>
      <c r="E61" s="166">
        <v>42</v>
      </c>
      <c r="F61" s="166">
        <v>143</v>
      </c>
      <c r="G61" s="166">
        <v>78</v>
      </c>
      <c r="H61" s="166">
        <v>159</v>
      </c>
      <c r="I61" s="181">
        <f t="shared" si="26"/>
        <v>1.0384615384615383</v>
      </c>
      <c r="J61" s="165">
        <f t="shared" si="25"/>
        <v>81</v>
      </c>
      <c r="K61" s="167">
        <f t="shared" si="24"/>
        <v>1.1508487690622898E-4</v>
      </c>
    </row>
    <row r="62" spans="2:11" x14ac:dyDescent="0.25">
      <c r="B62" s="165" t="s">
        <v>133</v>
      </c>
      <c r="C62" s="166">
        <v>105</v>
      </c>
      <c r="D62" s="166">
        <v>13</v>
      </c>
      <c r="E62" s="166">
        <v>86</v>
      </c>
      <c r="F62" s="166">
        <v>132</v>
      </c>
      <c r="G62" s="166">
        <v>83</v>
      </c>
      <c r="H62" s="166">
        <v>109</v>
      </c>
      <c r="I62" s="181">
        <f t="shared" si="26"/>
        <v>0.31325301204819267</v>
      </c>
      <c r="J62" s="165">
        <f t="shared" si="25"/>
        <v>26</v>
      </c>
      <c r="K62" s="167">
        <f t="shared" si="24"/>
        <v>7.889466404263496E-5</v>
      </c>
    </row>
    <row r="63" spans="2:11" x14ac:dyDescent="0.25">
      <c r="B63" s="170" t="s">
        <v>147</v>
      </c>
      <c r="C63" s="171">
        <f t="shared" ref="C63" si="27">C55-SUM(C56:C62)</f>
        <v>2040</v>
      </c>
      <c r="D63" s="171">
        <f t="shared" ref="D63:H63" si="28">D55-SUM(D56:D62)</f>
        <v>706</v>
      </c>
      <c r="E63" s="171">
        <f t="shared" si="28"/>
        <v>2820</v>
      </c>
      <c r="F63" s="171">
        <f t="shared" si="28"/>
        <v>4223</v>
      </c>
      <c r="G63" s="171">
        <f t="shared" si="28"/>
        <v>4713</v>
      </c>
      <c r="H63" s="171">
        <f t="shared" si="28"/>
        <v>3785</v>
      </c>
      <c r="I63" s="182">
        <f t="shared" si="26"/>
        <v>-0.19690218544451521</v>
      </c>
      <c r="J63" s="170">
        <f>H63-G63</f>
        <v>-928</v>
      </c>
      <c r="K63" s="172">
        <f t="shared" si="24"/>
        <v>2.7395991137740675E-3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>
        <f t="shared" ref="C65:H65" si="29">C66+C69</f>
        <v>23335</v>
      </c>
      <c r="D65" s="178">
        <f t="shared" si="29"/>
        <v>9116</v>
      </c>
      <c r="E65" s="178">
        <f t="shared" si="29"/>
        <v>39976</v>
      </c>
      <c r="F65" s="178">
        <f t="shared" si="29"/>
        <v>61153</v>
      </c>
      <c r="G65" s="178">
        <f t="shared" si="29"/>
        <v>64832</v>
      </c>
      <c r="H65" s="178">
        <f t="shared" si="29"/>
        <v>48456</v>
      </c>
      <c r="I65" s="179">
        <f>IFERROR(H65/G65-1,"-")</f>
        <v>-0.25259131293188553</v>
      </c>
      <c r="J65" s="178">
        <f>H65-G65</f>
        <v>-16376</v>
      </c>
      <c r="K65" s="179">
        <f t="shared" ref="K65:K77" si="30">H65/H$9</f>
        <v>3.5072659090366234E-2</v>
      </c>
    </row>
    <row r="66" spans="2:11" x14ac:dyDescent="0.25">
      <c r="B66" s="161" t="s">
        <v>99</v>
      </c>
      <c r="C66" s="162">
        <v>5481</v>
      </c>
      <c r="D66" s="162">
        <v>4267</v>
      </c>
      <c r="E66" s="162">
        <v>8941</v>
      </c>
      <c r="F66" s="162">
        <v>5809</v>
      </c>
      <c r="G66" s="162">
        <v>11217</v>
      </c>
      <c r="H66" s="162">
        <v>7564</v>
      </c>
      <c r="I66" s="180">
        <f>IFERROR(H66/G66-1,"-")</f>
        <v>-0.32566639921547647</v>
      </c>
      <c r="J66" s="161">
        <f t="shared" ref="J66:J76" si="31">H66-G66</f>
        <v>-3653</v>
      </c>
      <c r="K66" s="163">
        <f t="shared" si="30"/>
        <v>5.4748554020045033E-3</v>
      </c>
    </row>
    <row r="67" spans="2:11" x14ac:dyDescent="0.25">
      <c r="B67" s="165" t="s">
        <v>105</v>
      </c>
      <c r="C67" s="166">
        <v>2199</v>
      </c>
      <c r="D67" s="166">
        <v>4267</v>
      </c>
      <c r="E67" s="166">
        <v>5989</v>
      </c>
      <c r="F67" s="166">
        <v>4351</v>
      </c>
      <c r="G67" s="166">
        <v>3807</v>
      </c>
      <c r="H67" s="166">
        <v>1723</v>
      </c>
      <c r="I67" s="181">
        <f>IFERROR(H67/G67-1,"-")</f>
        <v>-0.54741266088783824</v>
      </c>
      <c r="J67" s="165">
        <f t="shared" si="31"/>
        <v>-2084</v>
      </c>
      <c r="K67" s="167">
        <f t="shared" si="30"/>
        <v>1.2471147352794499E-3</v>
      </c>
    </row>
    <row r="68" spans="2:11" x14ac:dyDescent="0.25">
      <c r="B68" s="165" t="s">
        <v>102</v>
      </c>
      <c r="C68" s="166">
        <v>3282</v>
      </c>
      <c r="D68" s="166">
        <v>0</v>
      </c>
      <c r="E68" s="166">
        <v>2952</v>
      </c>
      <c r="F68" s="166">
        <v>1458</v>
      </c>
      <c r="G68" s="166">
        <v>7410</v>
      </c>
      <c r="H68" s="166">
        <v>5841</v>
      </c>
      <c r="I68" s="181">
        <f>IFERROR(H68/G68-1,"-")</f>
        <v>-0.21174089068825908</v>
      </c>
      <c r="J68" s="165">
        <f t="shared" si="31"/>
        <v>-1569</v>
      </c>
      <c r="K68" s="167">
        <f t="shared" si="30"/>
        <v>4.2277406667250534E-3</v>
      </c>
    </row>
    <row r="69" spans="2:11" x14ac:dyDescent="0.25">
      <c r="B69" s="161" t="s">
        <v>109</v>
      </c>
      <c r="C69" s="162">
        <v>17854</v>
      </c>
      <c r="D69" s="162">
        <v>4849</v>
      </c>
      <c r="E69" s="162">
        <v>31035</v>
      </c>
      <c r="F69" s="162">
        <v>55344</v>
      </c>
      <c r="G69" s="162">
        <v>53615</v>
      </c>
      <c r="H69" s="162">
        <v>40892</v>
      </c>
      <c r="I69" s="180">
        <f>IFERROR(H69/G69-1,"-")</f>
        <v>-0.23730299356523366</v>
      </c>
      <c r="J69" s="161">
        <f t="shared" si="31"/>
        <v>-12723</v>
      </c>
      <c r="K69" s="163">
        <f t="shared" si="30"/>
        <v>2.9597803688361735E-2</v>
      </c>
    </row>
    <row r="70" spans="2:11" x14ac:dyDescent="0.25">
      <c r="B70" s="165" t="s">
        <v>112</v>
      </c>
      <c r="C70" s="166">
        <v>7112</v>
      </c>
      <c r="D70" s="166">
        <v>471</v>
      </c>
      <c r="E70" s="166">
        <v>12585</v>
      </c>
      <c r="F70" s="166">
        <v>20086</v>
      </c>
      <c r="G70" s="166">
        <v>17360</v>
      </c>
      <c r="H70" s="166">
        <v>16574</v>
      </c>
      <c r="I70" s="181">
        <f t="shared" ref="I70:I77" si="32">IFERROR(H70/G70-1,"-")</f>
        <v>-4.5276497695852513E-2</v>
      </c>
      <c r="J70" s="165">
        <f t="shared" si="31"/>
        <v>-786</v>
      </c>
      <c r="K70" s="167">
        <f t="shared" si="30"/>
        <v>1.1996331760024147E-2</v>
      </c>
    </row>
    <row r="71" spans="2:11" x14ac:dyDescent="0.25">
      <c r="B71" s="165" t="s">
        <v>115</v>
      </c>
      <c r="C71" s="166">
        <v>2067</v>
      </c>
      <c r="D71" s="166">
        <v>863</v>
      </c>
      <c r="E71" s="166">
        <v>4103</v>
      </c>
      <c r="F71" s="166">
        <v>3129</v>
      </c>
      <c r="G71" s="166">
        <v>4315</v>
      </c>
      <c r="H71" s="166">
        <v>4306</v>
      </c>
      <c r="I71" s="181">
        <f t="shared" si="32"/>
        <v>-2.0857473928157511E-3</v>
      </c>
      <c r="J71" s="165">
        <f t="shared" si="31"/>
        <v>-9</v>
      </c>
      <c r="K71" s="167">
        <f t="shared" si="30"/>
        <v>3.1167011318127169E-3</v>
      </c>
    </row>
    <row r="72" spans="2:11" x14ac:dyDescent="0.25">
      <c r="B72" s="165" t="s">
        <v>118</v>
      </c>
      <c r="C72" s="166">
        <v>2431</v>
      </c>
      <c r="D72" s="166">
        <v>650</v>
      </c>
      <c r="E72" s="166">
        <v>3602</v>
      </c>
      <c r="F72" s="166">
        <v>7485</v>
      </c>
      <c r="G72" s="166">
        <v>8038</v>
      </c>
      <c r="H72" s="166">
        <v>3260</v>
      </c>
      <c r="I72" s="181">
        <f t="shared" si="32"/>
        <v>-0.5944264742473252</v>
      </c>
      <c r="J72" s="165">
        <f t="shared" si="31"/>
        <v>-4778</v>
      </c>
      <c r="K72" s="167">
        <f t="shared" si="30"/>
        <v>2.3596018787063302E-3</v>
      </c>
    </row>
    <row r="73" spans="2:11" x14ac:dyDescent="0.25">
      <c r="B73" s="165" t="s">
        <v>125</v>
      </c>
      <c r="C73" s="166">
        <v>204</v>
      </c>
      <c r="D73" s="166">
        <v>42</v>
      </c>
      <c r="E73" s="166">
        <v>512</v>
      </c>
      <c r="F73" s="166">
        <v>1380</v>
      </c>
      <c r="G73" s="166">
        <v>1737</v>
      </c>
      <c r="H73" s="166">
        <v>1017</v>
      </c>
      <c r="I73" s="181">
        <f t="shared" si="32"/>
        <v>-0.41450777202072542</v>
      </c>
      <c r="J73" s="165">
        <f t="shared" si="31"/>
        <v>-720</v>
      </c>
      <c r="K73" s="167">
        <f t="shared" si="30"/>
        <v>7.3610892964550236E-4</v>
      </c>
    </row>
    <row r="74" spans="2:11" x14ac:dyDescent="0.25">
      <c r="B74" s="165" t="s">
        <v>121</v>
      </c>
      <c r="C74" s="166">
        <v>442</v>
      </c>
      <c r="D74" s="166">
        <v>187</v>
      </c>
      <c r="E74" s="166">
        <v>1182</v>
      </c>
      <c r="F74" s="166">
        <v>936</v>
      </c>
      <c r="G74" s="166">
        <v>1104</v>
      </c>
      <c r="H74" s="166">
        <v>1151</v>
      </c>
      <c r="I74" s="181">
        <f t="shared" si="32"/>
        <v>4.2572463768115965E-2</v>
      </c>
      <c r="J74" s="165">
        <f t="shared" si="31"/>
        <v>47</v>
      </c>
      <c r="K74" s="167">
        <f t="shared" si="30"/>
        <v>8.3309870011993436E-4</v>
      </c>
    </row>
    <row r="75" spans="2:11" x14ac:dyDescent="0.25">
      <c r="B75" s="165" t="s">
        <v>130</v>
      </c>
      <c r="C75" s="166">
        <v>634</v>
      </c>
      <c r="D75" s="166">
        <v>0</v>
      </c>
      <c r="E75" s="166">
        <v>844</v>
      </c>
      <c r="F75" s="166">
        <v>3179</v>
      </c>
      <c r="G75" s="166">
        <v>1637</v>
      </c>
      <c r="H75" s="166">
        <v>797</v>
      </c>
      <c r="I75" s="181">
        <f t="shared" si="32"/>
        <v>-0.51313378130726939</v>
      </c>
      <c r="J75" s="165">
        <f t="shared" si="31"/>
        <v>-840</v>
      </c>
      <c r="K75" s="167">
        <f t="shared" si="30"/>
        <v>5.7687199304568872E-4</v>
      </c>
    </row>
    <row r="76" spans="2:11" x14ac:dyDescent="0.25">
      <c r="B76" s="165" t="s">
        <v>133</v>
      </c>
      <c r="C76" s="166">
        <v>773</v>
      </c>
      <c r="D76" s="166">
        <v>0</v>
      </c>
      <c r="E76" s="166">
        <v>180</v>
      </c>
      <c r="F76" s="166">
        <v>888</v>
      </c>
      <c r="G76" s="166">
        <v>202</v>
      </c>
      <c r="H76" s="166">
        <v>497</v>
      </c>
      <c r="I76" s="181">
        <f t="shared" si="32"/>
        <v>1.4603960396039604</v>
      </c>
      <c r="J76" s="165">
        <f t="shared" si="31"/>
        <v>295</v>
      </c>
      <c r="K76" s="167">
        <f t="shared" si="30"/>
        <v>3.5973071586412454E-4</v>
      </c>
    </row>
    <row r="77" spans="2:11" x14ac:dyDescent="0.25">
      <c r="B77" s="170" t="s">
        <v>147</v>
      </c>
      <c r="C77" s="171">
        <f t="shared" ref="C77" si="33">C69-SUM(C70:C76)</f>
        <v>4191</v>
      </c>
      <c r="D77" s="171">
        <f t="shared" ref="D77:H77" si="34">D69-SUM(D70:D76)</f>
        <v>2636</v>
      </c>
      <c r="E77" s="171">
        <f t="shared" si="34"/>
        <v>8027</v>
      </c>
      <c r="F77" s="171">
        <f t="shared" si="34"/>
        <v>18261</v>
      </c>
      <c r="G77" s="171">
        <f t="shared" si="34"/>
        <v>19222</v>
      </c>
      <c r="H77" s="171">
        <f t="shared" si="34"/>
        <v>13290</v>
      </c>
      <c r="I77" s="182">
        <f t="shared" si="32"/>
        <v>-0.30860472375403181</v>
      </c>
      <c r="J77" s="170">
        <f>H77-G77</f>
        <v>-5932</v>
      </c>
      <c r="K77" s="172">
        <f t="shared" si="30"/>
        <v>9.6193585791432903E-3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5">C80+C83</f>
        <v>116219</v>
      </c>
      <c r="D79" s="178">
        <f t="shared" si="35"/>
        <v>19337</v>
      </c>
      <c r="E79" s="178">
        <f t="shared" si="35"/>
        <v>166227</v>
      </c>
      <c r="F79" s="178">
        <f t="shared" si="35"/>
        <v>202954</v>
      </c>
      <c r="G79" s="178">
        <f t="shared" si="35"/>
        <v>225347</v>
      </c>
      <c r="H79" s="178">
        <f t="shared" si="35"/>
        <v>233629</v>
      </c>
      <c r="I79" s="179">
        <f>IFERROR(H79/G79-1,"-")</f>
        <v>3.6752208815737486E-2</v>
      </c>
      <c r="J79" s="178">
        <f>H79-G79</f>
        <v>8282</v>
      </c>
      <c r="K79" s="179">
        <f t="shared" ref="K79:K91" si="36">H79/H$9</f>
        <v>0.16910166482217215</v>
      </c>
    </row>
    <row r="80" spans="2:11" x14ac:dyDescent="0.25">
      <c r="B80" s="161" t="s">
        <v>99</v>
      </c>
      <c r="C80" s="162">
        <v>40712</v>
      </c>
      <c r="D80" s="162">
        <v>9679</v>
      </c>
      <c r="E80" s="162">
        <v>70697</v>
      </c>
      <c r="F80" s="162">
        <v>77704</v>
      </c>
      <c r="G80" s="162">
        <v>74844</v>
      </c>
      <c r="H80" s="162">
        <v>79607</v>
      </c>
      <c r="I80" s="180">
        <f>IFERROR(H80/G80-1,"-")</f>
        <v>6.3639035861258186E-2</v>
      </c>
      <c r="J80" s="161">
        <f t="shared" ref="J80:J90" si="37">H80-G80</f>
        <v>4763</v>
      </c>
      <c r="K80" s="163">
        <f t="shared" si="36"/>
        <v>5.7619885508642582E-2</v>
      </c>
    </row>
    <row r="81" spans="2:11" x14ac:dyDescent="0.25">
      <c r="B81" s="165" t="s">
        <v>105</v>
      </c>
      <c r="C81" s="166">
        <v>6804</v>
      </c>
      <c r="D81" s="166">
        <v>4511</v>
      </c>
      <c r="E81" s="166">
        <v>17928</v>
      </c>
      <c r="F81" s="166">
        <v>13298</v>
      </c>
      <c r="G81" s="166">
        <v>15279</v>
      </c>
      <c r="H81" s="166">
        <v>14419</v>
      </c>
      <c r="I81" s="181">
        <f>IFERROR(H81/G81-1,"-")</f>
        <v>-5.6286406178414849E-2</v>
      </c>
      <c r="J81" s="165">
        <f t="shared" si="37"/>
        <v>-860</v>
      </c>
      <c r="K81" s="167">
        <f t="shared" si="36"/>
        <v>1.0436533585603244E-2</v>
      </c>
    </row>
    <row r="82" spans="2:11" x14ac:dyDescent="0.25">
      <c r="B82" s="165" t="s">
        <v>102</v>
      </c>
      <c r="C82" s="166">
        <v>33908</v>
      </c>
      <c r="D82" s="166">
        <v>5168</v>
      </c>
      <c r="E82" s="166">
        <v>52769</v>
      </c>
      <c r="F82" s="166">
        <v>64406</v>
      </c>
      <c r="G82" s="166">
        <v>59565</v>
      </c>
      <c r="H82" s="166">
        <v>65188</v>
      </c>
      <c r="I82" s="181">
        <f>IFERROR(H82/G82-1,"-")</f>
        <v>9.4401074456476053E-2</v>
      </c>
      <c r="J82" s="165">
        <f t="shared" si="37"/>
        <v>5623</v>
      </c>
      <c r="K82" s="167">
        <f t="shared" si="36"/>
        <v>4.7183351923039338E-2</v>
      </c>
    </row>
    <row r="83" spans="2:11" x14ac:dyDescent="0.25">
      <c r="B83" s="161" t="s">
        <v>109</v>
      </c>
      <c r="C83" s="162">
        <v>75507</v>
      </c>
      <c r="D83" s="162">
        <v>9658</v>
      </c>
      <c r="E83" s="162">
        <v>95530</v>
      </c>
      <c r="F83" s="162">
        <v>125250</v>
      </c>
      <c r="G83" s="162">
        <v>150503</v>
      </c>
      <c r="H83" s="162">
        <v>154022</v>
      </c>
      <c r="I83" s="180">
        <f>IFERROR(H83/G83-1,"-")</f>
        <v>2.3381593722384242E-2</v>
      </c>
      <c r="J83" s="161">
        <f t="shared" si="37"/>
        <v>3519</v>
      </c>
      <c r="K83" s="163">
        <f t="shared" si="36"/>
        <v>0.11148177931352957</v>
      </c>
    </row>
    <row r="84" spans="2:11" x14ac:dyDescent="0.25">
      <c r="B84" s="165" t="s">
        <v>112</v>
      </c>
      <c r="C84" s="166">
        <v>14988</v>
      </c>
      <c r="D84" s="166">
        <v>686</v>
      </c>
      <c r="E84" s="166">
        <v>17101</v>
      </c>
      <c r="F84" s="166">
        <v>24889</v>
      </c>
      <c r="G84" s="166">
        <v>30284</v>
      </c>
      <c r="H84" s="166">
        <v>31454</v>
      </c>
      <c r="I84" s="181">
        <f t="shared" ref="I84:I91" si="38">IFERROR(H84/G84-1,"-")</f>
        <v>3.8634262316734835E-2</v>
      </c>
      <c r="J84" s="165">
        <f t="shared" si="37"/>
        <v>1170</v>
      </c>
      <c r="K84" s="167">
        <f t="shared" si="36"/>
        <v>2.2766539108229726E-2</v>
      </c>
    </row>
    <row r="85" spans="2:11" x14ac:dyDescent="0.25">
      <c r="B85" s="165" t="s">
        <v>115</v>
      </c>
      <c r="C85" s="166">
        <v>28410</v>
      </c>
      <c r="D85" s="166">
        <v>1925</v>
      </c>
      <c r="E85" s="166">
        <v>31855</v>
      </c>
      <c r="F85" s="166">
        <v>42490</v>
      </c>
      <c r="G85" s="166">
        <v>48818</v>
      </c>
      <c r="H85" s="166">
        <v>47374</v>
      </c>
      <c r="I85" s="181">
        <f t="shared" si="38"/>
        <v>-2.9579253554016915E-2</v>
      </c>
      <c r="J85" s="165">
        <f t="shared" si="37"/>
        <v>-1444</v>
      </c>
      <c r="K85" s="167">
        <f t="shared" si="36"/>
        <v>3.4289502883998062E-2</v>
      </c>
    </row>
    <row r="86" spans="2:11" x14ac:dyDescent="0.25">
      <c r="B86" s="165" t="s">
        <v>118</v>
      </c>
      <c r="C86" s="166">
        <v>5054</v>
      </c>
      <c r="D86" s="166">
        <v>2310</v>
      </c>
      <c r="E86" s="166">
        <v>9632</v>
      </c>
      <c r="F86" s="166">
        <v>12568</v>
      </c>
      <c r="G86" s="166">
        <v>17167</v>
      </c>
      <c r="H86" s="166">
        <v>16092</v>
      </c>
      <c r="I86" s="181">
        <f t="shared" si="38"/>
        <v>-6.2620143298188435E-2</v>
      </c>
      <c r="J86" s="165">
        <f t="shared" si="37"/>
        <v>-1075</v>
      </c>
      <c r="K86" s="167">
        <f t="shared" si="36"/>
        <v>1.16474581080191E-2</v>
      </c>
    </row>
    <row r="87" spans="2:11" x14ac:dyDescent="0.25">
      <c r="B87" s="165" t="s">
        <v>125</v>
      </c>
      <c r="C87" s="166">
        <v>1174</v>
      </c>
      <c r="D87" s="166">
        <v>118</v>
      </c>
      <c r="E87" s="166">
        <v>2190</v>
      </c>
      <c r="F87" s="166">
        <v>1914</v>
      </c>
      <c r="G87" s="166">
        <v>3143</v>
      </c>
      <c r="H87" s="166">
        <v>4156</v>
      </c>
      <c r="I87" s="181">
        <f t="shared" si="38"/>
        <v>0.32230353165765191</v>
      </c>
      <c r="J87" s="165">
        <f t="shared" si="37"/>
        <v>1013</v>
      </c>
      <c r="K87" s="167">
        <f t="shared" si="36"/>
        <v>3.008130493221935E-3</v>
      </c>
    </row>
    <row r="88" spans="2:11" x14ac:dyDescent="0.25">
      <c r="B88" s="165" t="s">
        <v>121</v>
      </c>
      <c r="C88" s="166">
        <v>993</v>
      </c>
      <c r="D88" s="166">
        <v>130</v>
      </c>
      <c r="E88" s="166">
        <v>1908</v>
      </c>
      <c r="F88" s="166">
        <v>1808</v>
      </c>
      <c r="G88" s="166">
        <v>2073</v>
      </c>
      <c r="H88" s="166">
        <v>2426</v>
      </c>
      <c r="I88" s="181">
        <f t="shared" si="38"/>
        <v>0.17028461167390252</v>
      </c>
      <c r="J88" s="165">
        <f t="shared" si="37"/>
        <v>353</v>
      </c>
      <c r="K88" s="167">
        <f t="shared" si="36"/>
        <v>1.7559491281415819E-3</v>
      </c>
    </row>
    <row r="89" spans="2:11" x14ac:dyDescent="0.25">
      <c r="B89" s="165" t="s">
        <v>130</v>
      </c>
      <c r="C89" s="166">
        <v>1688</v>
      </c>
      <c r="D89" s="166">
        <v>22</v>
      </c>
      <c r="E89" s="166">
        <v>1622</v>
      </c>
      <c r="F89" s="166">
        <v>2397</v>
      </c>
      <c r="G89" s="166">
        <v>2339</v>
      </c>
      <c r="H89" s="166">
        <v>2409</v>
      </c>
      <c r="I89" s="181">
        <f t="shared" si="38"/>
        <v>2.9927319367250904E-2</v>
      </c>
      <c r="J89" s="165">
        <f t="shared" si="37"/>
        <v>70</v>
      </c>
      <c r="K89" s="167">
        <f t="shared" si="36"/>
        <v>1.74364445576796E-3</v>
      </c>
    </row>
    <row r="90" spans="2:11" x14ac:dyDescent="0.25">
      <c r="B90" s="165" t="s">
        <v>133</v>
      </c>
      <c r="C90" s="166">
        <v>2253</v>
      </c>
      <c r="D90" s="166">
        <v>104</v>
      </c>
      <c r="E90" s="166">
        <v>1358</v>
      </c>
      <c r="F90" s="166">
        <v>2398</v>
      </c>
      <c r="G90" s="166">
        <v>2825</v>
      </c>
      <c r="H90" s="166">
        <v>1997</v>
      </c>
      <c r="I90" s="181">
        <f t="shared" si="38"/>
        <v>-0.29309734513274333</v>
      </c>
      <c r="J90" s="165">
        <f t="shared" si="37"/>
        <v>-828</v>
      </c>
      <c r="K90" s="167">
        <f t="shared" si="36"/>
        <v>1.4454371017719452E-3</v>
      </c>
    </row>
    <row r="91" spans="2:11" x14ac:dyDescent="0.25">
      <c r="B91" s="170" t="s">
        <v>147</v>
      </c>
      <c r="C91" s="171">
        <f t="shared" ref="C91" si="39">C83-SUM(C84:C90)</f>
        <v>20947</v>
      </c>
      <c r="D91" s="171">
        <f t="shared" ref="D91:H91" si="40">D83-SUM(D84:D90)</f>
        <v>4363</v>
      </c>
      <c r="E91" s="171">
        <f t="shared" si="40"/>
        <v>29864</v>
      </c>
      <c r="F91" s="171">
        <f t="shared" si="40"/>
        <v>36786</v>
      </c>
      <c r="G91" s="171">
        <f t="shared" si="40"/>
        <v>43854</v>
      </c>
      <c r="H91" s="171">
        <f t="shared" si="40"/>
        <v>48114</v>
      </c>
      <c r="I91" s="182">
        <f t="shared" si="38"/>
        <v>9.7140511697906717E-2</v>
      </c>
      <c r="J91" s="170">
        <f>H91-G91</f>
        <v>4260</v>
      </c>
      <c r="K91" s="172">
        <f t="shared" si="36"/>
        <v>3.4825118034379252E-2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>
        <f t="shared" ref="C93:H93" si="41">C94+C97</f>
        <v>12754</v>
      </c>
      <c r="D93" s="178">
        <f t="shared" si="41"/>
        <v>6649</v>
      </c>
      <c r="E93" s="178">
        <f t="shared" si="41"/>
        <v>16519</v>
      </c>
      <c r="F93" s="178">
        <f t="shared" si="41"/>
        <v>21489</v>
      </c>
      <c r="G93" s="178">
        <f t="shared" si="41"/>
        <v>20242</v>
      </c>
      <c r="H93" s="178">
        <f t="shared" si="41"/>
        <v>19155</v>
      </c>
      <c r="I93" s="179">
        <f>IFERROR(H93/G93-1,"-")</f>
        <v>-5.3700227250271682E-2</v>
      </c>
      <c r="J93" s="178">
        <f>H93-G93</f>
        <v>-1087</v>
      </c>
      <c r="K93" s="179">
        <f t="shared" ref="K93:K105" si="42">H93/H$9</f>
        <v>1.386447054804287E-2</v>
      </c>
    </row>
    <row r="94" spans="2:11" x14ac:dyDescent="0.25">
      <c r="B94" s="161" t="s">
        <v>99</v>
      </c>
      <c r="C94" s="162">
        <v>7454</v>
      </c>
      <c r="D94" s="162">
        <v>3772</v>
      </c>
      <c r="E94" s="162">
        <v>9332</v>
      </c>
      <c r="F94" s="162">
        <v>13085</v>
      </c>
      <c r="G94" s="162">
        <v>10252</v>
      </c>
      <c r="H94" s="162">
        <v>10010</v>
      </c>
      <c r="I94" s="180">
        <f>IFERROR(H94/G94-1,"-")</f>
        <v>-2.3605150214592308E-2</v>
      </c>
      <c r="J94" s="161">
        <f t="shared" ref="J94:J104" si="43">H94-G94</f>
        <v>-242</v>
      </c>
      <c r="K94" s="163">
        <f t="shared" si="42"/>
        <v>7.2452806152915232E-3</v>
      </c>
    </row>
    <row r="95" spans="2:11" x14ac:dyDescent="0.25">
      <c r="B95" s="165" t="s">
        <v>105</v>
      </c>
      <c r="C95" s="166">
        <v>4239</v>
      </c>
      <c r="D95" s="166">
        <v>2108</v>
      </c>
      <c r="E95" s="166">
        <v>4615</v>
      </c>
      <c r="F95" s="166">
        <v>3780</v>
      </c>
      <c r="G95" s="166">
        <v>2515</v>
      </c>
      <c r="H95" s="166">
        <v>2955</v>
      </c>
      <c r="I95" s="181">
        <f>IFERROR(H95/G95-1,"-")</f>
        <v>0.1749502982107356</v>
      </c>
      <c r="J95" s="165">
        <f t="shared" si="43"/>
        <v>440</v>
      </c>
      <c r="K95" s="167">
        <f t="shared" si="42"/>
        <v>2.1388415802384066E-3</v>
      </c>
    </row>
    <row r="96" spans="2:11" x14ac:dyDescent="0.25">
      <c r="B96" s="165" t="s">
        <v>102</v>
      </c>
      <c r="C96" s="166">
        <v>3215</v>
      </c>
      <c r="D96" s="166">
        <v>1664</v>
      </c>
      <c r="E96" s="166">
        <v>4717</v>
      </c>
      <c r="F96" s="166">
        <v>9305</v>
      </c>
      <c r="G96" s="166">
        <v>7737</v>
      </c>
      <c r="H96" s="166">
        <v>7055</v>
      </c>
      <c r="I96" s="181">
        <f>IFERROR(H96/G96-1,"-")</f>
        <v>-8.8147860928008304E-2</v>
      </c>
      <c r="J96" s="165">
        <f t="shared" si="43"/>
        <v>-682</v>
      </c>
      <c r="K96" s="167">
        <f t="shared" si="42"/>
        <v>5.1064390350531166E-3</v>
      </c>
    </row>
    <row r="97" spans="2:11" x14ac:dyDescent="0.25">
      <c r="B97" s="161" t="s">
        <v>109</v>
      </c>
      <c r="C97" s="162">
        <v>5300</v>
      </c>
      <c r="D97" s="162">
        <v>2877</v>
      </c>
      <c r="E97" s="162">
        <v>7187</v>
      </c>
      <c r="F97" s="162">
        <v>8404</v>
      </c>
      <c r="G97" s="162">
        <v>9990</v>
      </c>
      <c r="H97" s="162">
        <v>9145</v>
      </c>
      <c r="I97" s="180">
        <f>IFERROR(H97/G97-1,"-")</f>
        <v>-8.4584584584584621E-2</v>
      </c>
      <c r="J97" s="161">
        <f t="shared" si="43"/>
        <v>-845</v>
      </c>
      <c r="K97" s="163">
        <f t="shared" si="42"/>
        <v>6.6191899327513468E-3</v>
      </c>
    </row>
    <row r="98" spans="2:11" x14ac:dyDescent="0.25">
      <c r="B98" s="165" t="s">
        <v>112</v>
      </c>
      <c r="C98" s="166">
        <v>994</v>
      </c>
      <c r="D98" s="166">
        <v>101</v>
      </c>
      <c r="E98" s="166">
        <v>1044</v>
      </c>
      <c r="F98" s="166">
        <v>1288</v>
      </c>
      <c r="G98" s="166">
        <v>1612</v>
      </c>
      <c r="H98" s="166">
        <v>1315</v>
      </c>
      <c r="I98" s="181">
        <f t="shared" ref="I98:I105" si="44">IFERROR(H98/G98-1,"-")</f>
        <v>-0.18424317617866004</v>
      </c>
      <c r="J98" s="165">
        <f t="shared" si="43"/>
        <v>-297</v>
      </c>
      <c r="K98" s="167">
        <f t="shared" si="42"/>
        <v>9.5180259831252275E-4</v>
      </c>
    </row>
    <row r="99" spans="2:11" x14ac:dyDescent="0.25">
      <c r="B99" s="165" t="s">
        <v>115</v>
      </c>
      <c r="C99" s="166">
        <v>1071</v>
      </c>
      <c r="D99" s="166">
        <v>431</v>
      </c>
      <c r="E99" s="166">
        <v>1482</v>
      </c>
      <c r="F99" s="166">
        <v>1708</v>
      </c>
      <c r="G99" s="166">
        <v>2093</v>
      </c>
      <c r="H99" s="166">
        <v>1845</v>
      </c>
      <c r="I99" s="181">
        <f t="shared" si="44"/>
        <v>-0.11849020544672717</v>
      </c>
      <c r="J99" s="165">
        <f t="shared" si="43"/>
        <v>-248</v>
      </c>
      <c r="K99" s="167">
        <f t="shared" si="42"/>
        <v>1.3354188546666195E-3</v>
      </c>
    </row>
    <row r="100" spans="2:11" x14ac:dyDescent="0.25">
      <c r="B100" s="165" t="s">
        <v>118</v>
      </c>
      <c r="C100" s="166">
        <v>1161</v>
      </c>
      <c r="D100" s="166">
        <v>1298</v>
      </c>
      <c r="E100" s="166">
        <v>1378</v>
      </c>
      <c r="F100" s="166">
        <v>1658</v>
      </c>
      <c r="G100" s="166">
        <v>1670</v>
      </c>
      <c r="H100" s="166">
        <v>1604</v>
      </c>
      <c r="I100" s="181">
        <f t="shared" si="44"/>
        <v>-3.952095808383238E-2</v>
      </c>
      <c r="J100" s="165">
        <f t="shared" si="43"/>
        <v>-66</v>
      </c>
      <c r="K100" s="167">
        <f t="shared" si="42"/>
        <v>1.1609820286640961E-3</v>
      </c>
    </row>
    <row r="101" spans="2:11" x14ac:dyDescent="0.25">
      <c r="B101" s="165" t="s">
        <v>125</v>
      </c>
      <c r="C101" s="166">
        <v>265</v>
      </c>
      <c r="D101" s="166">
        <v>49</v>
      </c>
      <c r="E101" s="166">
        <v>506</v>
      </c>
      <c r="F101" s="166">
        <v>460</v>
      </c>
      <c r="G101" s="166">
        <v>520</v>
      </c>
      <c r="H101" s="166">
        <v>473</v>
      </c>
      <c r="I101" s="181">
        <f t="shared" si="44"/>
        <v>-9.0384615384615397E-2</v>
      </c>
      <c r="J101" s="165">
        <f t="shared" si="43"/>
        <v>-47</v>
      </c>
      <c r="K101" s="167">
        <f t="shared" si="42"/>
        <v>3.4235941368959943E-4</v>
      </c>
    </row>
    <row r="102" spans="2:11" x14ac:dyDescent="0.25">
      <c r="B102" s="165" t="s">
        <v>121</v>
      </c>
      <c r="C102" s="166">
        <v>132</v>
      </c>
      <c r="D102" s="166">
        <v>85</v>
      </c>
      <c r="E102" s="166">
        <v>310</v>
      </c>
      <c r="F102" s="166">
        <v>229</v>
      </c>
      <c r="G102" s="166">
        <v>446</v>
      </c>
      <c r="H102" s="166">
        <v>428</v>
      </c>
      <c r="I102" s="181">
        <f t="shared" si="44"/>
        <v>-4.035874439461884E-2</v>
      </c>
      <c r="J102" s="165">
        <f t="shared" si="43"/>
        <v>-18</v>
      </c>
      <c r="K102" s="167">
        <f t="shared" si="42"/>
        <v>3.0978822211236482E-4</v>
      </c>
    </row>
    <row r="103" spans="2:11" x14ac:dyDescent="0.25">
      <c r="B103" s="165" t="s">
        <v>130</v>
      </c>
      <c r="C103" s="166">
        <v>112</v>
      </c>
      <c r="D103" s="166">
        <v>15</v>
      </c>
      <c r="E103" s="166">
        <v>169</v>
      </c>
      <c r="F103" s="166">
        <v>83</v>
      </c>
      <c r="G103" s="166">
        <v>104</v>
      </c>
      <c r="H103" s="166">
        <v>122</v>
      </c>
      <c r="I103" s="181">
        <f t="shared" si="44"/>
        <v>0.17307692307692313</v>
      </c>
      <c r="J103" s="165">
        <f t="shared" si="43"/>
        <v>18</v>
      </c>
      <c r="K103" s="167">
        <f t="shared" si="42"/>
        <v>8.8304119387169408E-5</v>
      </c>
    </row>
    <row r="104" spans="2:11" x14ac:dyDescent="0.25">
      <c r="B104" s="165" t="s">
        <v>133</v>
      </c>
      <c r="C104" s="166">
        <v>61</v>
      </c>
      <c r="D104" s="166">
        <v>25</v>
      </c>
      <c r="E104" s="166">
        <v>71</v>
      </c>
      <c r="F104" s="166">
        <v>140</v>
      </c>
      <c r="G104" s="166">
        <v>261</v>
      </c>
      <c r="H104" s="166">
        <v>129</v>
      </c>
      <c r="I104" s="181">
        <f t="shared" si="44"/>
        <v>-0.50574712643678166</v>
      </c>
      <c r="J104" s="165">
        <f t="shared" si="43"/>
        <v>-132</v>
      </c>
      <c r="K104" s="167">
        <f t="shared" si="42"/>
        <v>9.3370749188072578E-5</v>
      </c>
    </row>
    <row r="105" spans="2:11" x14ac:dyDescent="0.25">
      <c r="B105" s="170" t="s">
        <v>147</v>
      </c>
      <c r="C105" s="171">
        <f t="shared" ref="C105" si="45">C97-SUM(C98:C104)</f>
        <v>1504</v>
      </c>
      <c r="D105" s="171">
        <f t="shared" ref="D105:H105" si="46">D97-SUM(D98:D104)</f>
        <v>873</v>
      </c>
      <c r="E105" s="171">
        <f t="shared" si="46"/>
        <v>2227</v>
      </c>
      <c r="F105" s="171">
        <f t="shared" si="46"/>
        <v>2838</v>
      </c>
      <c r="G105" s="171">
        <f t="shared" si="46"/>
        <v>3284</v>
      </c>
      <c r="H105" s="171">
        <f t="shared" si="46"/>
        <v>3229</v>
      </c>
      <c r="I105" s="182">
        <f t="shared" si="44"/>
        <v>-1.6747868453105941E-2</v>
      </c>
      <c r="J105" s="170">
        <f>H105-G105</f>
        <v>-55</v>
      </c>
      <c r="K105" s="172">
        <f t="shared" si="42"/>
        <v>2.3371639467309017E-3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7">C108+C111</f>
        <v>22627</v>
      </c>
      <c r="D107" s="178">
        <f t="shared" si="47"/>
        <v>11408</v>
      </c>
      <c r="E107" s="178">
        <f t="shared" si="47"/>
        <v>54359</v>
      </c>
      <c r="F107" s="178">
        <f t="shared" si="47"/>
        <v>74624</v>
      </c>
      <c r="G107" s="178">
        <f t="shared" si="47"/>
        <v>67457</v>
      </c>
      <c r="H107" s="178">
        <f t="shared" si="47"/>
        <v>74992</v>
      </c>
      <c r="I107" s="179">
        <f>IFERROR(H107/G107-1,"-")</f>
        <v>0.11170078716812193</v>
      </c>
      <c r="J107" s="178">
        <f>H107-G107</f>
        <v>7535</v>
      </c>
      <c r="K107" s="179">
        <f t="shared" ref="K107:K119" si="48">H107/H$9</f>
        <v>5.427952886133286E-2</v>
      </c>
    </row>
    <row r="108" spans="2:11" x14ac:dyDescent="0.25">
      <c r="B108" s="161" t="s">
        <v>99</v>
      </c>
      <c r="C108" s="162">
        <v>5441</v>
      </c>
      <c r="D108" s="162">
        <v>6875</v>
      </c>
      <c r="E108" s="162">
        <v>9624</v>
      </c>
      <c r="F108" s="162">
        <v>14057</v>
      </c>
      <c r="G108" s="162">
        <v>10710</v>
      </c>
      <c r="H108" s="162">
        <v>12273</v>
      </c>
      <c r="I108" s="180">
        <f>IFERROR(H108/G108-1,"-")</f>
        <v>0.14593837535013998</v>
      </c>
      <c r="J108" s="161">
        <f t="shared" ref="J108:J118" si="49">H108-G108</f>
        <v>1563</v>
      </c>
      <c r="K108" s="163">
        <f t="shared" si="48"/>
        <v>8.8832496494977882E-3</v>
      </c>
    </row>
    <row r="109" spans="2:11" x14ac:dyDescent="0.25">
      <c r="B109" s="165" t="s">
        <v>105</v>
      </c>
      <c r="C109" s="166">
        <v>273</v>
      </c>
      <c r="D109" s="166">
        <v>6536</v>
      </c>
      <c r="E109" s="166">
        <v>4042</v>
      </c>
      <c r="F109" s="166">
        <v>6053</v>
      </c>
      <c r="G109" s="166">
        <v>2842</v>
      </c>
      <c r="H109" s="166">
        <v>3587</v>
      </c>
      <c r="I109" s="181">
        <f>IFERROR(H109/G109-1,"-")</f>
        <v>0.26213933849401827</v>
      </c>
      <c r="J109" s="165">
        <f t="shared" si="49"/>
        <v>745</v>
      </c>
      <c r="K109" s="167">
        <f t="shared" si="48"/>
        <v>2.5962858708342353E-3</v>
      </c>
    </row>
    <row r="110" spans="2:11" x14ac:dyDescent="0.25">
      <c r="B110" s="165" t="s">
        <v>102</v>
      </c>
      <c r="C110" s="166">
        <v>5168</v>
      </c>
      <c r="D110" s="166">
        <v>339</v>
      </c>
      <c r="E110" s="166">
        <v>5582</v>
      </c>
      <c r="F110" s="166">
        <v>8004</v>
      </c>
      <c r="G110" s="166">
        <v>7868</v>
      </c>
      <c r="H110" s="166">
        <v>8686</v>
      </c>
      <c r="I110" s="181">
        <f>IFERROR(H110/G110-1,"-")</f>
        <v>0.10396542958820532</v>
      </c>
      <c r="J110" s="165">
        <f t="shared" si="49"/>
        <v>818</v>
      </c>
      <c r="K110" s="167">
        <f t="shared" si="48"/>
        <v>6.2869637786635534E-3</v>
      </c>
    </row>
    <row r="111" spans="2:11" x14ac:dyDescent="0.25">
      <c r="B111" s="161" t="s">
        <v>109</v>
      </c>
      <c r="C111" s="162">
        <v>17186</v>
      </c>
      <c r="D111" s="162">
        <v>4533</v>
      </c>
      <c r="E111" s="162">
        <v>44735</v>
      </c>
      <c r="F111" s="162">
        <v>60567</v>
      </c>
      <c r="G111" s="162">
        <v>56747</v>
      </c>
      <c r="H111" s="162">
        <v>62719</v>
      </c>
      <c r="I111" s="180">
        <f>IFERROR(H111/G111-1,"-")</f>
        <v>0.10523904347366386</v>
      </c>
      <c r="J111" s="161">
        <f t="shared" si="49"/>
        <v>5972</v>
      </c>
      <c r="K111" s="163">
        <f t="shared" si="48"/>
        <v>4.5396279211835068E-2</v>
      </c>
    </row>
    <row r="112" spans="2:11" x14ac:dyDescent="0.25">
      <c r="B112" s="165" t="s">
        <v>112</v>
      </c>
      <c r="C112" s="166">
        <v>9701</v>
      </c>
      <c r="D112" s="166">
        <v>850</v>
      </c>
      <c r="E112" s="166">
        <v>23564</v>
      </c>
      <c r="F112" s="166">
        <v>38196</v>
      </c>
      <c r="G112" s="166">
        <v>33365</v>
      </c>
      <c r="H112" s="166">
        <v>34898</v>
      </c>
      <c r="I112" s="181">
        <f t="shared" ref="I112:I119" si="50">IFERROR(H112/G112-1,"-")</f>
        <v>4.5946350966581839E-2</v>
      </c>
      <c r="J112" s="165">
        <f t="shared" si="49"/>
        <v>1533</v>
      </c>
      <c r="K112" s="167">
        <f t="shared" si="48"/>
        <v>2.5259320970274082E-2</v>
      </c>
    </row>
    <row r="113" spans="2:11" x14ac:dyDescent="0.25">
      <c r="B113" s="165" t="s">
        <v>115</v>
      </c>
      <c r="C113" s="166">
        <v>1353</v>
      </c>
      <c r="D113" s="166">
        <v>1141</v>
      </c>
      <c r="E113" s="166">
        <v>2851</v>
      </c>
      <c r="F113" s="166">
        <v>3327</v>
      </c>
      <c r="G113" s="166">
        <v>2899</v>
      </c>
      <c r="H113" s="166">
        <v>3410</v>
      </c>
      <c r="I113" s="181">
        <f t="shared" si="50"/>
        <v>0.17626767850983094</v>
      </c>
      <c r="J113" s="165">
        <f t="shared" si="49"/>
        <v>511</v>
      </c>
      <c r="K113" s="167">
        <f t="shared" si="48"/>
        <v>2.4681725172971121E-3</v>
      </c>
    </row>
    <row r="114" spans="2:11" x14ac:dyDescent="0.25">
      <c r="B114" s="165" t="s">
        <v>118</v>
      </c>
      <c r="C114" s="166">
        <v>895</v>
      </c>
      <c r="D114" s="166">
        <v>1113</v>
      </c>
      <c r="E114" s="166">
        <v>3224</v>
      </c>
      <c r="F114" s="166">
        <v>5830</v>
      </c>
      <c r="G114" s="166">
        <v>3725</v>
      </c>
      <c r="H114" s="166">
        <v>5140</v>
      </c>
      <c r="I114" s="181">
        <f t="shared" si="50"/>
        <v>0.37986577181208059</v>
      </c>
      <c r="J114" s="165">
        <f t="shared" si="49"/>
        <v>1415</v>
      </c>
      <c r="K114" s="167">
        <f t="shared" si="48"/>
        <v>3.7203538823774654E-3</v>
      </c>
    </row>
    <row r="115" spans="2:11" x14ac:dyDescent="0.25">
      <c r="B115" s="165" t="s">
        <v>125</v>
      </c>
      <c r="C115" s="166">
        <v>429</v>
      </c>
      <c r="D115" s="166">
        <v>69</v>
      </c>
      <c r="E115" s="166">
        <v>2244</v>
      </c>
      <c r="F115" s="166">
        <v>2331</v>
      </c>
      <c r="G115" s="166">
        <v>2642</v>
      </c>
      <c r="H115" s="166">
        <v>2683</v>
      </c>
      <c r="I115" s="181">
        <f t="shared" si="50"/>
        <v>1.5518546555639556E-2</v>
      </c>
      <c r="J115" s="165">
        <f t="shared" si="49"/>
        <v>41</v>
      </c>
      <c r="K115" s="167">
        <f t="shared" si="48"/>
        <v>1.9419668222604551E-3</v>
      </c>
    </row>
    <row r="116" spans="2:11" x14ac:dyDescent="0.25">
      <c r="B116" s="165" t="s">
        <v>121</v>
      </c>
      <c r="C116" s="166">
        <v>623</v>
      </c>
      <c r="D116" s="166">
        <v>127</v>
      </c>
      <c r="E116" s="166">
        <v>1871</v>
      </c>
      <c r="F116" s="166">
        <v>1556</v>
      </c>
      <c r="G116" s="166">
        <v>1925</v>
      </c>
      <c r="H116" s="166">
        <v>1777</v>
      </c>
      <c r="I116" s="181">
        <f t="shared" si="50"/>
        <v>-7.6883116883116887E-2</v>
      </c>
      <c r="J116" s="165">
        <f t="shared" si="49"/>
        <v>-148</v>
      </c>
      <c r="K116" s="167">
        <f t="shared" si="48"/>
        <v>1.2862001651721315E-3</v>
      </c>
    </row>
    <row r="117" spans="2:11" x14ac:dyDescent="0.25">
      <c r="B117" s="165" t="s">
        <v>130</v>
      </c>
      <c r="C117" s="166">
        <v>206</v>
      </c>
      <c r="D117" s="166">
        <v>4</v>
      </c>
      <c r="E117" s="166">
        <v>397</v>
      </c>
      <c r="F117" s="166">
        <v>565</v>
      </c>
      <c r="G117" s="166">
        <v>797</v>
      </c>
      <c r="H117" s="166">
        <v>759</v>
      </c>
      <c r="I117" s="181">
        <f t="shared" si="50"/>
        <v>-4.7678795483061531E-2</v>
      </c>
      <c r="J117" s="165">
        <f t="shared" si="49"/>
        <v>-38</v>
      </c>
      <c r="K117" s="167">
        <f t="shared" si="48"/>
        <v>5.4936743126935729E-4</v>
      </c>
    </row>
    <row r="118" spans="2:11" x14ac:dyDescent="0.25">
      <c r="B118" s="165" t="s">
        <v>133</v>
      </c>
      <c r="C118" s="166">
        <v>526</v>
      </c>
      <c r="D118" s="166">
        <v>4</v>
      </c>
      <c r="E118" s="166">
        <v>606</v>
      </c>
      <c r="F118" s="166">
        <v>361</v>
      </c>
      <c r="G118" s="166">
        <v>994</v>
      </c>
      <c r="H118" s="166">
        <v>613</v>
      </c>
      <c r="I118" s="181">
        <f t="shared" si="50"/>
        <v>-0.38329979879275655</v>
      </c>
      <c r="J118" s="165">
        <f t="shared" si="49"/>
        <v>-381</v>
      </c>
      <c r="K118" s="167">
        <f t="shared" si="48"/>
        <v>4.4369200970766271E-4</v>
      </c>
    </row>
    <row r="119" spans="2:11" x14ac:dyDescent="0.25">
      <c r="B119" s="170" t="s">
        <v>147</v>
      </c>
      <c r="C119" s="171">
        <f t="shared" ref="C119" si="51">C111-SUM(C112:C118)</f>
        <v>3453</v>
      </c>
      <c r="D119" s="171">
        <f t="shared" ref="D119:H119" si="52">D111-SUM(D112:D118)</f>
        <v>1225</v>
      </c>
      <c r="E119" s="171">
        <f t="shared" si="52"/>
        <v>9978</v>
      </c>
      <c r="F119" s="171">
        <f t="shared" si="52"/>
        <v>8401</v>
      </c>
      <c r="G119" s="171">
        <f t="shared" si="52"/>
        <v>10400</v>
      </c>
      <c r="H119" s="171">
        <f t="shared" si="52"/>
        <v>13439</v>
      </c>
      <c r="I119" s="182">
        <f t="shared" si="50"/>
        <v>0.29221153846153847</v>
      </c>
      <c r="J119" s="170">
        <f>H119-G119</f>
        <v>3039</v>
      </c>
      <c r="K119" s="172">
        <f t="shared" si="48"/>
        <v>9.7272054134768006E-3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>
        <f t="shared" ref="C121:H121" si="53">C122+C125</f>
        <v>52853</v>
      </c>
      <c r="D121" s="178">
        <f t="shared" si="53"/>
        <v>32717</v>
      </c>
      <c r="E121" s="178">
        <f t="shared" si="53"/>
        <v>68599</v>
      </c>
      <c r="F121" s="178">
        <f t="shared" si="53"/>
        <v>90712</v>
      </c>
      <c r="G121" s="178">
        <f t="shared" si="53"/>
        <v>88492</v>
      </c>
      <c r="H121" s="178">
        <f t="shared" si="53"/>
        <v>97268</v>
      </c>
      <c r="I121" s="179">
        <f>IFERROR(H121/G121-1,"-")</f>
        <v>9.9172806581385942E-2</v>
      </c>
      <c r="J121" s="178">
        <f>H121-G121</f>
        <v>8776</v>
      </c>
      <c r="K121" s="179">
        <f t="shared" ref="K121:K133" si="54">H121/H$9</f>
        <v>7.0402992496321259E-2</v>
      </c>
    </row>
    <row r="122" spans="2:11" x14ac:dyDescent="0.25">
      <c r="B122" s="161" t="s">
        <v>99</v>
      </c>
      <c r="C122" s="162">
        <v>26940</v>
      </c>
      <c r="D122" s="162">
        <v>20071</v>
      </c>
      <c r="E122" s="162">
        <v>37846</v>
      </c>
      <c r="F122" s="162">
        <v>50185</v>
      </c>
      <c r="G122" s="162">
        <v>48415</v>
      </c>
      <c r="H122" s="162">
        <v>53914</v>
      </c>
      <c r="I122" s="180">
        <f>IFERROR(H122/G122-1,"-")</f>
        <v>0.1135805019105649</v>
      </c>
      <c r="J122" s="161">
        <f t="shared" ref="J122:J132" si="55">H122-G122</f>
        <v>5499</v>
      </c>
      <c r="K122" s="163">
        <f t="shared" si="54"/>
        <v>3.9023182726556159E-2</v>
      </c>
    </row>
    <row r="123" spans="2:11" x14ac:dyDescent="0.25">
      <c r="B123" s="165" t="s">
        <v>105</v>
      </c>
      <c r="C123" s="166">
        <v>13715</v>
      </c>
      <c r="D123" s="166">
        <v>10606</v>
      </c>
      <c r="E123" s="166">
        <v>18143</v>
      </c>
      <c r="F123" s="166">
        <v>22897</v>
      </c>
      <c r="G123" s="166">
        <v>21110</v>
      </c>
      <c r="H123" s="166">
        <v>25718</v>
      </c>
      <c r="I123" s="181">
        <f>IFERROR(H123/G123-1,"-")</f>
        <v>0.21828517290383709</v>
      </c>
      <c r="J123" s="165">
        <f t="shared" si="55"/>
        <v>4608</v>
      </c>
      <c r="K123" s="167">
        <f t="shared" si="54"/>
        <v>1.861479788851822E-2</v>
      </c>
    </row>
    <row r="124" spans="2:11" x14ac:dyDescent="0.25">
      <c r="B124" s="165" t="s">
        <v>102</v>
      </c>
      <c r="C124" s="166">
        <v>13225</v>
      </c>
      <c r="D124" s="166">
        <v>9465</v>
      </c>
      <c r="E124" s="166">
        <v>19703</v>
      </c>
      <c r="F124" s="166">
        <v>27288</v>
      </c>
      <c r="G124" s="166">
        <v>27305</v>
      </c>
      <c r="H124" s="166">
        <v>28196</v>
      </c>
      <c r="I124" s="181">
        <f>IFERROR(H124/G124-1,"-")</f>
        <v>3.2631386193004985E-2</v>
      </c>
      <c r="J124" s="165">
        <f t="shared" si="55"/>
        <v>891</v>
      </c>
      <c r="K124" s="167">
        <f t="shared" si="54"/>
        <v>2.0408384838037939E-2</v>
      </c>
    </row>
    <row r="125" spans="2:11" x14ac:dyDescent="0.25">
      <c r="B125" s="161" t="s">
        <v>109</v>
      </c>
      <c r="C125" s="162">
        <v>25913</v>
      </c>
      <c r="D125" s="162">
        <v>12646</v>
      </c>
      <c r="E125" s="162">
        <v>30753</v>
      </c>
      <c r="F125" s="162">
        <v>40527</v>
      </c>
      <c r="G125" s="162">
        <v>40077</v>
      </c>
      <c r="H125" s="162">
        <v>43354</v>
      </c>
      <c r="I125" s="180">
        <f>IFERROR(H125/G125-1,"-")</f>
        <v>8.1767597375053125E-2</v>
      </c>
      <c r="J125" s="161">
        <f t="shared" si="55"/>
        <v>3277</v>
      </c>
      <c r="K125" s="163">
        <f t="shared" si="54"/>
        <v>3.13798097697651E-2</v>
      </c>
    </row>
    <row r="126" spans="2:11" x14ac:dyDescent="0.25">
      <c r="B126" s="165" t="s">
        <v>112</v>
      </c>
      <c r="C126" s="166">
        <v>2810</v>
      </c>
      <c r="D126" s="166">
        <v>350</v>
      </c>
      <c r="E126" s="166">
        <v>3087</v>
      </c>
      <c r="F126" s="166">
        <v>4703</v>
      </c>
      <c r="G126" s="166">
        <v>4970</v>
      </c>
      <c r="H126" s="166">
        <v>4654</v>
      </c>
      <c r="I126" s="181">
        <f t="shared" ref="I126:I133" si="56">IFERROR(H126/G126-1,"-")</f>
        <v>-6.3581488933601604E-2</v>
      </c>
      <c r="J126" s="165">
        <f t="shared" si="55"/>
        <v>-316</v>
      </c>
      <c r="K126" s="167">
        <f t="shared" si="54"/>
        <v>3.3685850133433315E-3</v>
      </c>
    </row>
    <row r="127" spans="2:11" x14ac:dyDescent="0.25">
      <c r="B127" s="165" t="s">
        <v>115</v>
      </c>
      <c r="C127" s="166">
        <v>2894</v>
      </c>
      <c r="D127" s="166">
        <v>1389</v>
      </c>
      <c r="E127" s="166">
        <v>3841</v>
      </c>
      <c r="F127" s="166">
        <v>6658</v>
      </c>
      <c r="G127" s="166">
        <v>6303</v>
      </c>
      <c r="H127" s="166">
        <v>7181</v>
      </c>
      <c r="I127" s="181">
        <f t="shared" si="56"/>
        <v>0.13929874662858954</v>
      </c>
      <c r="J127" s="165">
        <f t="shared" si="55"/>
        <v>878</v>
      </c>
      <c r="K127" s="167">
        <f t="shared" si="54"/>
        <v>5.1976383714693736E-3</v>
      </c>
    </row>
    <row r="128" spans="2:11" x14ac:dyDescent="0.25">
      <c r="B128" s="165" t="s">
        <v>118</v>
      </c>
      <c r="C128" s="166">
        <v>1950</v>
      </c>
      <c r="D128" s="166">
        <v>1699</v>
      </c>
      <c r="E128" s="166">
        <v>3052</v>
      </c>
      <c r="F128" s="166">
        <v>3446</v>
      </c>
      <c r="G128" s="166">
        <v>3141</v>
      </c>
      <c r="H128" s="166">
        <v>3303</v>
      </c>
      <c r="I128" s="181">
        <f t="shared" si="56"/>
        <v>5.1575931232091587E-2</v>
      </c>
      <c r="J128" s="165">
        <f t="shared" si="55"/>
        <v>162</v>
      </c>
      <c r="K128" s="167">
        <f t="shared" si="54"/>
        <v>2.3907254617690208E-3</v>
      </c>
    </row>
    <row r="129" spans="2:11" x14ac:dyDescent="0.25">
      <c r="B129" s="165" t="s">
        <v>125</v>
      </c>
      <c r="C129" s="166">
        <v>527</v>
      </c>
      <c r="D129" s="166">
        <v>177</v>
      </c>
      <c r="E129" s="166">
        <v>909</v>
      </c>
      <c r="F129" s="166">
        <v>967</v>
      </c>
      <c r="G129" s="166">
        <v>1000</v>
      </c>
      <c r="H129" s="166">
        <v>1064</v>
      </c>
      <c r="I129" s="181">
        <f t="shared" si="56"/>
        <v>6.4000000000000057E-2</v>
      </c>
      <c r="J129" s="165">
        <f t="shared" si="55"/>
        <v>64</v>
      </c>
      <c r="K129" s="167">
        <f t="shared" si="54"/>
        <v>7.7012772973728081E-4</v>
      </c>
    </row>
    <row r="130" spans="2:11" x14ac:dyDescent="0.25">
      <c r="B130" s="165" t="s">
        <v>121</v>
      </c>
      <c r="C130" s="166">
        <v>455</v>
      </c>
      <c r="D130" s="166">
        <v>143</v>
      </c>
      <c r="E130" s="166">
        <v>664</v>
      </c>
      <c r="F130" s="166">
        <v>764</v>
      </c>
      <c r="G130" s="166">
        <v>763</v>
      </c>
      <c r="H130" s="166">
        <v>863</v>
      </c>
      <c r="I130" s="181">
        <f t="shared" si="56"/>
        <v>0.13106159895150715</v>
      </c>
      <c r="J130" s="165">
        <f t="shared" si="55"/>
        <v>100</v>
      </c>
      <c r="K130" s="167">
        <f t="shared" si="54"/>
        <v>6.2464307402563277E-4</v>
      </c>
    </row>
    <row r="131" spans="2:11" x14ac:dyDescent="0.25">
      <c r="B131" s="165" t="s">
        <v>130</v>
      </c>
      <c r="C131" s="166">
        <v>630</v>
      </c>
      <c r="D131" s="166">
        <v>17</v>
      </c>
      <c r="E131" s="166">
        <v>503</v>
      </c>
      <c r="F131" s="166">
        <v>728</v>
      </c>
      <c r="G131" s="166">
        <v>806</v>
      </c>
      <c r="H131" s="166">
        <v>630</v>
      </c>
      <c r="I131" s="181">
        <f t="shared" si="56"/>
        <v>-0.21836228287841186</v>
      </c>
      <c r="J131" s="165">
        <f t="shared" si="55"/>
        <v>-176</v>
      </c>
      <c r="K131" s="167">
        <f t="shared" si="54"/>
        <v>4.5599668208128464E-4</v>
      </c>
    </row>
    <row r="132" spans="2:11" x14ac:dyDescent="0.25">
      <c r="B132" s="165" t="s">
        <v>133</v>
      </c>
      <c r="C132" s="166">
        <v>970</v>
      </c>
      <c r="D132" s="166">
        <v>89</v>
      </c>
      <c r="E132" s="166">
        <v>927</v>
      </c>
      <c r="F132" s="166">
        <v>1366</v>
      </c>
      <c r="G132" s="166">
        <v>1246</v>
      </c>
      <c r="H132" s="166">
        <v>1296</v>
      </c>
      <c r="I132" s="181">
        <f t="shared" si="56"/>
        <v>4.0128410914927803E-2</v>
      </c>
      <c r="J132" s="165">
        <f t="shared" si="55"/>
        <v>50</v>
      </c>
      <c r="K132" s="167">
        <f t="shared" si="54"/>
        <v>9.3805031742435704E-4</v>
      </c>
    </row>
    <row r="133" spans="2:11" x14ac:dyDescent="0.25">
      <c r="B133" s="170" t="s">
        <v>147</v>
      </c>
      <c r="C133" s="171">
        <f t="shared" ref="C133" si="57">C125-SUM(C126:C132)</f>
        <v>15677</v>
      </c>
      <c r="D133" s="171">
        <f t="shared" ref="D133:H133" si="58">D125-SUM(D126:D132)</f>
        <v>8782</v>
      </c>
      <c r="E133" s="171">
        <f t="shared" si="58"/>
        <v>17770</v>
      </c>
      <c r="F133" s="171">
        <f t="shared" si="58"/>
        <v>21895</v>
      </c>
      <c r="G133" s="171">
        <f t="shared" si="58"/>
        <v>21848</v>
      </c>
      <c r="H133" s="171">
        <f t="shared" si="58"/>
        <v>24363</v>
      </c>
      <c r="I133" s="182">
        <f t="shared" si="56"/>
        <v>0.11511351153423655</v>
      </c>
      <c r="J133" s="170">
        <f>H133-G133</f>
        <v>2515</v>
      </c>
      <c r="K133" s="172">
        <f t="shared" si="54"/>
        <v>1.7634043119914823E-2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9">C136+C139</f>
        <v>39287</v>
      </c>
      <c r="D135" s="178">
        <f t="shared" si="59"/>
        <v>19943</v>
      </c>
      <c r="E135" s="178">
        <f t="shared" si="59"/>
        <v>67593</v>
      </c>
      <c r="F135" s="178">
        <f t="shared" si="59"/>
        <v>74096</v>
      </c>
      <c r="G135" s="178">
        <f t="shared" si="59"/>
        <v>79076</v>
      </c>
      <c r="H135" s="178">
        <f t="shared" si="59"/>
        <v>76025</v>
      </c>
      <c r="I135" s="179">
        <f>IFERROR(H135/G135-1,"-")</f>
        <v>-3.8583135211695097E-2</v>
      </c>
      <c r="J135" s="178">
        <f>H135-G135</f>
        <v>-3051</v>
      </c>
      <c r="K135" s="179">
        <f t="shared" ref="K135:K147" si="60">H135/H$9</f>
        <v>5.5027218659094712E-2</v>
      </c>
    </row>
    <row r="136" spans="2:11" x14ac:dyDescent="0.25">
      <c r="B136" s="161" t="s">
        <v>99</v>
      </c>
      <c r="C136" s="162">
        <v>1887</v>
      </c>
      <c r="D136" s="162">
        <v>12232</v>
      </c>
      <c r="E136" s="162">
        <v>5447</v>
      </c>
      <c r="F136" s="162">
        <v>6384</v>
      </c>
      <c r="G136" s="162">
        <v>4596</v>
      </c>
      <c r="H136" s="162">
        <v>3501</v>
      </c>
      <c r="I136" s="180">
        <f>IFERROR(H136/G136-1,"-")</f>
        <v>-0.23825065274151436</v>
      </c>
      <c r="J136" s="161">
        <f t="shared" ref="J136:J146" si="61">H136-G136</f>
        <v>-1095</v>
      </c>
      <c r="K136" s="163">
        <f t="shared" si="60"/>
        <v>2.5340387047088535E-3</v>
      </c>
    </row>
    <row r="137" spans="2:11" x14ac:dyDescent="0.25">
      <c r="B137" s="165" t="s">
        <v>105</v>
      </c>
      <c r="C137" s="166">
        <v>1146</v>
      </c>
      <c r="D137" s="166">
        <v>10987</v>
      </c>
      <c r="E137" s="166">
        <v>3627</v>
      </c>
      <c r="F137" s="166">
        <v>4299</v>
      </c>
      <c r="G137" s="166">
        <v>2729</v>
      </c>
      <c r="H137" s="166">
        <v>1314</v>
      </c>
      <c r="I137" s="181">
        <f>IFERROR(H137/G137-1,"-")</f>
        <v>-0.51850494686698423</v>
      </c>
      <c r="J137" s="165">
        <f t="shared" si="61"/>
        <v>-1415</v>
      </c>
      <c r="K137" s="167">
        <f t="shared" si="60"/>
        <v>9.5107879405525086E-4</v>
      </c>
    </row>
    <row r="138" spans="2:11" x14ac:dyDescent="0.25">
      <c r="B138" s="165" t="s">
        <v>102</v>
      </c>
      <c r="C138" s="166">
        <v>741</v>
      </c>
      <c r="D138" s="166">
        <v>1245</v>
      </c>
      <c r="E138" s="166">
        <v>1820</v>
      </c>
      <c r="F138" s="166">
        <v>2085</v>
      </c>
      <c r="G138" s="166">
        <v>1867</v>
      </c>
      <c r="H138" s="166">
        <v>2187</v>
      </c>
      <c r="I138" s="181">
        <f>IFERROR(H138/G138-1,"-")</f>
        <v>0.1713979646491699</v>
      </c>
      <c r="J138" s="165">
        <f t="shared" si="61"/>
        <v>320</v>
      </c>
      <c r="K138" s="167">
        <f t="shared" si="60"/>
        <v>1.5829599106536025E-3</v>
      </c>
    </row>
    <row r="139" spans="2:11" x14ac:dyDescent="0.25">
      <c r="B139" s="161" t="s">
        <v>109</v>
      </c>
      <c r="C139" s="162">
        <v>37400</v>
      </c>
      <c r="D139" s="162">
        <v>7711</v>
      </c>
      <c r="E139" s="162">
        <v>62146</v>
      </c>
      <c r="F139" s="162">
        <v>67712</v>
      </c>
      <c r="G139" s="162">
        <v>74480</v>
      </c>
      <c r="H139" s="162">
        <v>72524</v>
      </c>
      <c r="I139" s="180">
        <f>IFERROR(H139/G139-1,"-")</f>
        <v>-2.6262083780880796E-2</v>
      </c>
      <c r="J139" s="161">
        <f t="shared" si="61"/>
        <v>-1956</v>
      </c>
      <c r="K139" s="163">
        <f t="shared" si="60"/>
        <v>5.2493179954385856E-2</v>
      </c>
    </row>
    <row r="140" spans="2:11" x14ac:dyDescent="0.25">
      <c r="B140" s="165" t="s">
        <v>112</v>
      </c>
      <c r="C140" s="166">
        <v>15636</v>
      </c>
      <c r="D140" s="166">
        <v>245</v>
      </c>
      <c r="E140" s="166">
        <v>24855</v>
      </c>
      <c r="F140" s="166">
        <v>25186</v>
      </c>
      <c r="G140" s="166">
        <v>29649</v>
      </c>
      <c r="H140" s="166">
        <v>30368</v>
      </c>
      <c r="I140" s="181">
        <f t="shared" ref="I140:I147" si="62">IFERROR(H140/G140-1,"-")</f>
        <v>2.4250396303416633E-2</v>
      </c>
      <c r="J140" s="165">
        <f t="shared" si="61"/>
        <v>719</v>
      </c>
      <c r="K140" s="167">
        <f t="shared" si="60"/>
        <v>2.1980487684832465E-2</v>
      </c>
    </row>
    <row r="141" spans="2:11" x14ac:dyDescent="0.25">
      <c r="B141" s="165" t="s">
        <v>115</v>
      </c>
      <c r="C141" s="166">
        <v>2675</v>
      </c>
      <c r="D141" s="166">
        <v>850</v>
      </c>
      <c r="E141" s="166">
        <v>4005</v>
      </c>
      <c r="F141" s="166">
        <v>6208</v>
      </c>
      <c r="G141" s="166">
        <v>7490</v>
      </c>
      <c r="H141" s="166">
        <v>6810</v>
      </c>
      <c r="I141" s="181">
        <f t="shared" si="62"/>
        <v>-9.0787716955941233E-2</v>
      </c>
      <c r="J141" s="165">
        <f t="shared" si="61"/>
        <v>-680</v>
      </c>
      <c r="K141" s="167">
        <f t="shared" si="60"/>
        <v>4.9291069920215057E-3</v>
      </c>
    </row>
    <row r="142" spans="2:11" x14ac:dyDescent="0.25">
      <c r="B142" s="165" t="s">
        <v>118</v>
      </c>
      <c r="C142" s="166">
        <v>3097</v>
      </c>
      <c r="D142" s="166">
        <v>2704</v>
      </c>
      <c r="E142" s="166">
        <v>7875</v>
      </c>
      <c r="F142" s="166">
        <v>7274</v>
      </c>
      <c r="G142" s="166">
        <v>7965</v>
      </c>
      <c r="H142" s="166">
        <v>6790</v>
      </c>
      <c r="I142" s="181">
        <f t="shared" si="62"/>
        <v>-0.14752040175768988</v>
      </c>
      <c r="J142" s="165">
        <f t="shared" si="61"/>
        <v>-1175</v>
      </c>
      <c r="K142" s="167">
        <f t="shared" si="60"/>
        <v>4.9146309068760679E-3</v>
      </c>
    </row>
    <row r="143" spans="2:11" x14ac:dyDescent="0.25">
      <c r="B143" s="165" t="s">
        <v>125</v>
      </c>
      <c r="C143" s="166">
        <v>406</v>
      </c>
      <c r="D143" s="166">
        <v>89</v>
      </c>
      <c r="E143" s="166">
        <v>2616</v>
      </c>
      <c r="F143" s="166">
        <v>2609</v>
      </c>
      <c r="G143" s="166">
        <v>1787</v>
      </c>
      <c r="H143" s="166">
        <v>1787</v>
      </c>
      <c r="I143" s="181">
        <f t="shared" si="62"/>
        <v>0</v>
      </c>
      <c r="J143" s="165">
        <f t="shared" si="61"/>
        <v>0</v>
      </c>
      <c r="K143" s="167">
        <f t="shared" si="60"/>
        <v>1.2934382077448502E-3</v>
      </c>
    </row>
    <row r="144" spans="2:11" x14ac:dyDescent="0.25">
      <c r="B144" s="165" t="s">
        <v>121</v>
      </c>
      <c r="C144" s="166">
        <v>671</v>
      </c>
      <c r="D144" s="166">
        <v>235</v>
      </c>
      <c r="E144" s="166">
        <v>1268</v>
      </c>
      <c r="F144" s="166">
        <v>1237</v>
      </c>
      <c r="G144" s="166">
        <v>1495</v>
      </c>
      <c r="H144" s="166">
        <v>1285</v>
      </c>
      <c r="I144" s="181">
        <f t="shared" si="62"/>
        <v>-0.14046822742474918</v>
      </c>
      <c r="J144" s="165">
        <f t="shared" si="61"/>
        <v>-210</v>
      </c>
      <c r="K144" s="167">
        <f t="shared" si="60"/>
        <v>9.3008847059436635E-4</v>
      </c>
    </row>
    <row r="145" spans="2:11" x14ac:dyDescent="0.25">
      <c r="B145" s="165" t="s">
        <v>130</v>
      </c>
      <c r="C145" s="166">
        <v>1581</v>
      </c>
      <c r="D145" s="166">
        <v>9</v>
      </c>
      <c r="E145" s="166">
        <v>1526</v>
      </c>
      <c r="F145" s="166">
        <v>1935</v>
      </c>
      <c r="G145" s="166">
        <v>1774</v>
      </c>
      <c r="H145" s="166">
        <v>1971</v>
      </c>
      <c r="I145" s="181">
        <f t="shared" si="62"/>
        <v>0.11104847801578344</v>
      </c>
      <c r="J145" s="165">
        <f t="shared" si="61"/>
        <v>197</v>
      </c>
      <c r="K145" s="167">
        <f t="shared" si="60"/>
        <v>1.4266181910828762E-3</v>
      </c>
    </row>
    <row r="146" spans="2:11" x14ac:dyDescent="0.25">
      <c r="B146" s="165" t="s">
        <v>133</v>
      </c>
      <c r="C146" s="166">
        <v>3277</v>
      </c>
      <c r="D146" s="166">
        <v>30</v>
      </c>
      <c r="E146" s="166">
        <v>711</v>
      </c>
      <c r="F146" s="166">
        <v>1264</v>
      </c>
      <c r="G146" s="166">
        <v>1135</v>
      </c>
      <c r="H146" s="166">
        <v>787</v>
      </c>
      <c r="I146" s="181">
        <f t="shared" si="62"/>
        <v>-0.30660792951541849</v>
      </c>
      <c r="J146" s="165">
        <f t="shared" si="61"/>
        <v>-348</v>
      </c>
      <c r="K146" s="167">
        <f t="shared" si="60"/>
        <v>5.6963395047296991E-4</v>
      </c>
    </row>
    <row r="147" spans="2:11" x14ac:dyDescent="0.25">
      <c r="B147" s="170" t="s">
        <v>147</v>
      </c>
      <c r="C147" s="171">
        <f t="shared" ref="C147" si="63">C139-SUM(C140:C146)</f>
        <v>10057</v>
      </c>
      <c r="D147" s="171">
        <f t="shared" ref="D147:H147" si="64">D139-SUM(D140:D146)</f>
        <v>3549</v>
      </c>
      <c r="E147" s="171">
        <f t="shared" si="64"/>
        <v>19290</v>
      </c>
      <c r="F147" s="171">
        <f t="shared" si="64"/>
        <v>21999</v>
      </c>
      <c r="G147" s="171">
        <f t="shared" si="64"/>
        <v>23185</v>
      </c>
      <c r="H147" s="171">
        <f t="shared" si="64"/>
        <v>22726</v>
      </c>
      <c r="I147" s="182">
        <f t="shared" si="62"/>
        <v>-1.9797282725900311E-2</v>
      </c>
      <c r="J147" s="170">
        <f>H147-G147</f>
        <v>-459</v>
      </c>
      <c r="K147" s="172">
        <f t="shared" si="60"/>
        <v>1.6449175550760753E-2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65">C150+C153</f>
        <v>22394</v>
      </c>
      <c r="D149" s="178">
        <f t="shared" si="65"/>
        <v>11611</v>
      </c>
      <c r="E149" s="178">
        <f t="shared" si="65"/>
        <v>35683</v>
      </c>
      <c r="F149" s="178">
        <f t="shared" si="65"/>
        <v>36725</v>
      </c>
      <c r="G149" s="178">
        <f t="shared" si="65"/>
        <v>40047</v>
      </c>
      <c r="H149" s="178">
        <f t="shared" si="65"/>
        <v>37123</v>
      </c>
      <c r="I149" s="179">
        <f>IFERROR(H149/G149-1,"-")</f>
        <v>-7.3014208305241302E-2</v>
      </c>
      <c r="J149" s="178">
        <f>H149-G149</f>
        <v>-2924</v>
      </c>
      <c r="K149" s="179">
        <f t="shared" ref="K149:K161" si="66">H149/H$9</f>
        <v>2.6869785442704016E-2</v>
      </c>
    </row>
    <row r="150" spans="2:11" x14ac:dyDescent="0.25">
      <c r="B150" s="161" t="s">
        <v>99</v>
      </c>
      <c r="C150" s="162">
        <v>7858</v>
      </c>
      <c r="D150" s="162">
        <v>7860</v>
      </c>
      <c r="E150" s="162">
        <v>17725</v>
      </c>
      <c r="F150" s="162">
        <v>16941</v>
      </c>
      <c r="G150" s="162">
        <v>16143</v>
      </c>
      <c r="H150" s="162">
        <v>13495</v>
      </c>
      <c r="I150" s="180">
        <f>IFERROR(H150/G150-1,"-")</f>
        <v>-0.16403394660224246</v>
      </c>
      <c r="J150" s="161">
        <f t="shared" ref="J150:J160" si="67">H150-G150</f>
        <v>-2648</v>
      </c>
      <c r="K150" s="163">
        <f t="shared" si="66"/>
        <v>9.7677384518840265E-3</v>
      </c>
    </row>
    <row r="151" spans="2:11" x14ac:dyDescent="0.25">
      <c r="B151" s="165" t="s">
        <v>105</v>
      </c>
      <c r="C151" s="166">
        <v>3860</v>
      </c>
      <c r="D151" s="166">
        <v>6914</v>
      </c>
      <c r="E151" s="166">
        <v>12195</v>
      </c>
      <c r="F151" s="166">
        <v>11879</v>
      </c>
      <c r="G151" s="166">
        <v>11825</v>
      </c>
      <c r="H151" s="166">
        <v>9117</v>
      </c>
      <c r="I151" s="181">
        <f>IFERROR(H151/G151-1,"-")</f>
        <v>-0.22900634249471463</v>
      </c>
      <c r="J151" s="165">
        <f t="shared" si="67"/>
        <v>-2708</v>
      </c>
      <c r="K151" s="167">
        <f t="shared" si="66"/>
        <v>6.5989234135477338E-3</v>
      </c>
    </row>
    <row r="152" spans="2:11" x14ac:dyDescent="0.25">
      <c r="B152" s="165" t="s">
        <v>102</v>
      </c>
      <c r="C152" s="166">
        <v>3998</v>
      </c>
      <c r="D152" s="166">
        <v>946</v>
      </c>
      <c r="E152" s="166">
        <v>5530</v>
      </c>
      <c r="F152" s="166">
        <v>5062</v>
      </c>
      <c r="G152" s="166">
        <v>4318</v>
      </c>
      <c r="H152" s="166">
        <v>4378</v>
      </c>
      <c r="I152" s="181">
        <f>IFERROR(H152/G152-1,"-")</f>
        <v>1.3895321908290903E-2</v>
      </c>
      <c r="J152" s="165">
        <f t="shared" si="67"/>
        <v>60</v>
      </c>
      <c r="K152" s="167">
        <f t="shared" si="66"/>
        <v>3.1688150383362926E-3</v>
      </c>
    </row>
    <row r="153" spans="2:11" x14ac:dyDescent="0.25">
      <c r="B153" s="161" t="s">
        <v>109</v>
      </c>
      <c r="C153" s="162">
        <v>14536</v>
      </c>
      <c r="D153" s="162">
        <v>3751</v>
      </c>
      <c r="E153" s="162">
        <v>17958</v>
      </c>
      <c r="F153" s="162">
        <v>19784</v>
      </c>
      <c r="G153" s="162">
        <v>23904</v>
      </c>
      <c r="H153" s="162">
        <v>23628</v>
      </c>
      <c r="I153" s="180">
        <f>IFERROR(H153/G153-1,"-")</f>
        <v>-1.1546184738955856E-2</v>
      </c>
      <c r="J153" s="161">
        <f t="shared" si="67"/>
        <v>-276</v>
      </c>
      <c r="K153" s="163">
        <f t="shared" si="66"/>
        <v>1.7102046990819991E-2</v>
      </c>
    </row>
    <row r="154" spans="2:11" x14ac:dyDescent="0.25">
      <c r="B154" s="165" t="s">
        <v>112</v>
      </c>
      <c r="C154" s="166">
        <v>4906</v>
      </c>
      <c r="D154" s="166">
        <v>152</v>
      </c>
      <c r="E154" s="166">
        <v>6242</v>
      </c>
      <c r="F154" s="166">
        <v>6638</v>
      </c>
      <c r="G154" s="166">
        <v>7867</v>
      </c>
      <c r="H154" s="166">
        <v>6161</v>
      </c>
      <c r="I154" s="181">
        <f t="shared" ref="I154:I161" si="68">IFERROR(H154/G154-1,"-")</f>
        <v>-0.21685521799923735</v>
      </c>
      <c r="J154" s="165">
        <f t="shared" si="67"/>
        <v>-1706</v>
      </c>
      <c r="K154" s="167">
        <f t="shared" si="66"/>
        <v>4.4593580290520551E-3</v>
      </c>
    </row>
    <row r="155" spans="2:11" x14ac:dyDescent="0.25">
      <c r="B155" s="165" t="s">
        <v>115</v>
      </c>
      <c r="C155" s="166">
        <v>3835</v>
      </c>
      <c r="D155" s="166">
        <v>743</v>
      </c>
      <c r="E155" s="166">
        <v>4009</v>
      </c>
      <c r="F155" s="166">
        <v>4097</v>
      </c>
      <c r="G155" s="166">
        <v>4382</v>
      </c>
      <c r="H155" s="166">
        <v>4275</v>
      </c>
      <c r="I155" s="181">
        <f t="shared" si="68"/>
        <v>-2.4418073938840656E-2</v>
      </c>
      <c r="J155" s="165">
        <f t="shared" si="67"/>
        <v>-107</v>
      </c>
      <c r="K155" s="167">
        <f t="shared" si="66"/>
        <v>3.094263199837289E-3</v>
      </c>
    </row>
    <row r="156" spans="2:11" x14ac:dyDescent="0.25">
      <c r="B156" s="165" t="s">
        <v>118</v>
      </c>
      <c r="C156" s="166">
        <v>1701</v>
      </c>
      <c r="D156" s="166">
        <v>943</v>
      </c>
      <c r="E156" s="166">
        <v>2089</v>
      </c>
      <c r="F156" s="166">
        <v>2780</v>
      </c>
      <c r="G156" s="166">
        <v>3521</v>
      </c>
      <c r="H156" s="166">
        <v>5250</v>
      </c>
      <c r="I156" s="181">
        <f t="shared" si="68"/>
        <v>0.49105367793240551</v>
      </c>
      <c r="J156" s="165">
        <f t="shared" si="67"/>
        <v>1729</v>
      </c>
      <c r="K156" s="167">
        <f t="shared" si="66"/>
        <v>3.7999723506773721E-3</v>
      </c>
    </row>
    <row r="157" spans="2:11" x14ac:dyDescent="0.25">
      <c r="B157" s="165" t="s">
        <v>125</v>
      </c>
      <c r="C157" s="166">
        <v>495</v>
      </c>
      <c r="D157" s="166">
        <v>130</v>
      </c>
      <c r="E157" s="166">
        <v>589</v>
      </c>
      <c r="F157" s="166">
        <v>637</v>
      </c>
      <c r="G157" s="166">
        <v>880</v>
      </c>
      <c r="H157" s="166">
        <v>932</v>
      </c>
      <c r="I157" s="181">
        <f t="shared" si="68"/>
        <v>5.9090909090909083E-2</v>
      </c>
      <c r="J157" s="165">
        <f t="shared" si="67"/>
        <v>52</v>
      </c>
      <c r="K157" s="167">
        <f t="shared" si="66"/>
        <v>6.745855677773926E-4</v>
      </c>
    </row>
    <row r="158" spans="2:11" x14ac:dyDescent="0.25">
      <c r="B158" s="165" t="s">
        <v>121</v>
      </c>
      <c r="C158" s="166">
        <v>507</v>
      </c>
      <c r="D158" s="166">
        <v>133</v>
      </c>
      <c r="E158" s="166">
        <v>781</v>
      </c>
      <c r="F158" s="166">
        <v>950</v>
      </c>
      <c r="G158" s="166">
        <v>991</v>
      </c>
      <c r="H158" s="166">
        <v>916</v>
      </c>
      <c r="I158" s="181">
        <f t="shared" si="68"/>
        <v>-7.5681130171543876E-2</v>
      </c>
      <c r="J158" s="165">
        <f t="shared" si="67"/>
        <v>-75</v>
      </c>
      <c r="K158" s="167">
        <f t="shared" si="66"/>
        <v>6.6300469966104245E-4</v>
      </c>
    </row>
    <row r="159" spans="2:11" x14ac:dyDescent="0.25">
      <c r="B159" s="165" t="s">
        <v>130</v>
      </c>
      <c r="C159" s="166">
        <v>209</v>
      </c>
      <c r="D159" s="166">
        <v>21</v>
      </c>
      <c r="E159" s="166">
        <v>229</v>
      </c>
      <c r="F159" s="166">
        <v>227</v>
      </c>
      <c r="G159" s="166">
        <v>257</v>
      </c>
      <c r="H159" s="166">
        <v>181</v>
      </c>
      <c r="I159" s="181">
        <f t="shared" si="68"/>
        <v>-0.2957198443579766</v>
      </c>
      <c r="J159" s="165">
        <f t="shared" si="67"/>
        <v>-76</v>
      </c>
      <c r="K159" s="167">
        <f t="shared" si="66"/>
        <v>1.3100857056621036E-4</v>
      </c>
    </row>
    <row r="160" spans="2:11" x14ac:dyDescent="0.25">
      <c r="B160" s="165" t="s">
        <v>133</v>
      </c>
      <c r="C160" s="166">
        <v>277</v>
      </c>
      <c r="D160" s="166">
        <v>33</v>
      </c>
      <c r="E160" s="166">
        <v>356</v>
      </c>
      <c r="F160" s="166">
        <v>483</v>
      </c>
      <c r="G160" s="166">
        <v>361</v>
      </c>
      <c r="H160" s="166">
        <v>243</v>
      </c>
      <c r="I160" s="181">
        <f t="shared" si="68"/>
        <v>-0.32686980609418281</v>
      </c>
      <c r="J160" s="165">
        <f t="shared" si="67"/>
        <v>-118</v>
      </c>
      <c r="K160" s="167">
        <f t="shared" si="66"/>
        <v>1.7588443451706695E-4</v>
      </c>
    </row>
    <row r="161" spans="2:11" x14ac:dyDescent="0.25">
      <c r="B161" s="170" t="s">
        <v>147</v>
      </c>
      <c r="C161" s="171">
        <f t="shared" ref="C161" si="69">C153-SUM(C154:C160)</f>
        <v>2606</v>
      </c>
      <c r="D161" s="171">
        <f t="shared" ref="D161:H161" si="70">D153-SUM(D154:D160)</f>
        <v>1596</v>
      </c>
      <c r="E161" s="171">
        <f t="shared" si="70"/>
        <v>3663</v>
      </c>
      <c r="F161" s="171">
        <f t="shared" si="70"/>
        <v>3972</v>
      </c>
      <c r="G161" s="171">
        <f t="shared" si="70"/>
        <v>5645</v>
      </c>
      <c r="H161" s="171">
        <f t="shared" si="70"/>
        <v>5670</v>
      </c>
      <c r="I161" s="182">
        <f t="shared" si="68"/>
        <v>4.4286979627989886E-3</v>
      </c>
      <c r="J161" s="170">
        <f>H161-G161</f>
        <v>25</v>
      </c>
      <c r="K161" s="172">
        <f t="shared" si="66"/>
        <v>4.103970138731562E-3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F6769-C05C-4969-B965-84ABBF83CCEB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267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45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260</v>
      </c>
      <c r="D7" s="174" t="s">
        <v>261</v>
      </c>
      <c r="E7" s="174" t="s">
        <v>262</v>
      </c>
      <c r="F7" s="174" t="s">
        <v>263</v>
      </c>
      <c r="G7" s="174" t="s">
        <v>264</v>
      </c>
      <c r="H7" s="174" t="s">
        <v>265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260</v>
      </c>
      <c r="P7" s="174" t="s">
        <v>261</v>
      </c>
      <c r="Q7" s="174" t="s">
        <v>262</v>
      </c>
      <c r="R7" s="174" t="s">
        <v>263</v>
      </c>
      <c r="S7" s="174" t="s">
        <v>264</v>
      </c>
      <c r="T7" s="174" t="s">
        <v>265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52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222725</v>
      </c>
      <c r="D9" s="178">
        <f t="shared" si="0"/>
        <v>63150</v>
      </c>
      <c r="E9" s="178">
        <f t="shared" si="0"/>
        <v>297992</v>
      </c>
      <c r="F9" s="178">
        <f t="shared" si="0"/>
        <v>358076</v>
      </c>
      <c r="G9" s="178">
        <f t="shared" si="0"/>
        <v>390195</v>
      </c>
      <c r="H9" s="178">
        <f t="shared" si="0"/>
        <v>401915</v>
      </c>
      <c r="I9" s="179">
        <f>IFERROR(H9/G9-1,"-")</f>
        <v>3.0036263919322348E-2</v>
      </c>
      <c r="J9" s="178">
        <f t="shared" ref="J9:J21" si="1">H9-G9</f>
        <v>11720</v>
      </c>
      <c r="K9" s="179">
        <f t="shared" ref="K9:K21" si="2">H9/H$9</f>
        <v>1</v>
      </c>
      <c r="N9" s="158" t="s">
        <v>70</v>
      </c>
      <c r="O9" s="178">
        <f t="shared" ref="O9:T9" si="3">O10+O13</f>
        <v>13382</v>
      </c>
      <c r="P9" s="178">
        <f t="shared" si="3"/>
        <v>25</v>
      </c>
      <c r="Q9" s="178">
        <f t="shared" si="3"/>
        <v>8166</v>
      </c>
      <c r="R9" s="178">
        <f t="shared" si="3"/>
        <v>9341</v>
      </c>
      <c r="S9" s="178">
        <f t="shared" si="3"/>
        <v>9383</v>
      </c>
      <c r="T9" s="178">
        <f t="shared" si="3"/>
        <v>10117</v>
      </c>
      <c r="U9" s="179">
        <f>IFERROR(T9/S9-1,"-")</f>
        <v>7.8226579985079425E-2</v>
      </c>
      <c r="V9" s="178">
        <f>T9-S9</f>
        <v>734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17411</v>
      </c>
      <c r="D10" s="162">
        <v>26183</v>
      </c>
      <c r="E10" s="162">
        <v>32045</v>
      </c>
      <c r="F10" s="162">
        <v>36011</v>
      </c>
      <c r="G10" s="162">
        <v>35766</v>
      </c>
      <c r="H10" s="162">
        <v>38326</v>
      </c>
      <c r="I10" s="180">
        <f>IFERROR(H10/G10-1,"-")</f>
        <v>7.1576357434435023E-2</v>
      </c>
      <c r="J10" s="161">
        <f t="shared" si="1"/>
        <v>2560</v>
      </c>
      <c r="K10" s="163">
        <f t="shared" si="2"/>
        <v>9.5358471318562385E-2</v>
      </c>
      <c r="N10" s="161" t="s">
        <v>99</v>
      </c>
      <c r="O10" s="162">
        <v>1767</v>
      </c>
      <c r="P10" s="162">
        <v>24</v>
      </c>
      <c r="Q10" s="162">
        <v>1456</v>
      </c>
      <c r="R10" s="162">
        <v>1249</v>
      </c>
      <c r="S10" s="162">
        <v>873</v>
      </c>
      <c r="T10" s="162">
        <v>1243</v>
      </c>
      <c r="U10" s="180">
        <f>IFERROR(T10/S10-1,"-")</f>
        <v>0.42382588774341357</v>
      </c>
      <c r="V10" s="161">
        <f t="shared" ref="V10:V20" si="5">T10-S10</f>
        <v>370</v>
      </c>
      <c r="W10" s="163">
        <f t="shared" si="4"/>
        <v>0.12286250864880893</v>
      </c>
    </row>
    <row r="11" spans="1:23" x14ac:dyDescent="0.25">
      <c r="A11" s="164" t="s">
        <v>102</v>
      </c>
      <c r="B11" s="165" t="s">
        <v>105</v>
      </c>
      <c r="C11" s="166">
        <v>10079</v>
      </c>
      <c r="D11" s="166">
        <v>21924</v>
      </c>
      <c r="E11" s="166">
        <v>19017</v>
      </c>
      <c r="F11" s="166">
        <v>19651</v>
      </c>
      <c r="G11" s="166">
        <v>16248</v>
      </c>
      <c r="H11" s="166">
        <v>15442</v>
      </c>
      <c r="I11" s="181">
        <f>IFERROR(H11/G11-1,"-")</f>
        <v>-4.9606105366814424E-2</v>
      </c>
      <c r="J11" s="165">
        <f t="shared" si="1"/>
        <v>-806</v>
      </c>
      <c r="K11" s="167">
        <f t="shared" si="2"/>
        <v>3.8421059179179678E-2</v>
      </c>
      <c r="N11" s="165" t="s">
        <v>105</v>
      </c>
      <c r="O11" s="166">
        <v>1178</v>
      </c>
      <c r="P11" s="166">
        <v>18</v>
      </c>
      <c r="Q11" s="166">
        <v>959</v>
      </c>
      <c r="R11" s="166">
        <v>782</v>
      </c>
      <c r="S11" s="166">
        <v>347</v>
      </c>
      <c r="T11" s="166">
        <v>586</v>
      </c>
      <c r="U11" s="181">
        <f>IFERROR(T11/S11-1,"-")</f>
        <v>0.6887608069164266</v>
      </c>
      <c r="V11" s="165">
        <f t="shared" si="5"/>
        <v>239</v>
      </c>
      <c r="W11" s="167">
        <f>T11/T$9</f>
        <v>5.7922308984876943E-2</v>
      </c>
    </row>
    <row r="12" spans="1:23" x14ac:dyDescent="0.25">
      <c r="A12" s="1"/>
      <c r="B12" s="165" t="s">
        <v>102</v>
      </c>
      <c r="C12" s="166">
        <v>7332</v>
      </c>
      <c r="D12" s="166">
        <v>4259</v>
      </c>
      <c r="E12" s="166">
        <v>13028</v>
      </c>
      <c r="F12" s="166">
        <v>16360</v>
      </c>
      <c r="G12" s="166">
        <v>19518</v>
      </c>
      <c r="H12" s="166">
        <v>22884</v>
      </c>
      <c r="I12" s="181">
        <f>IFERROR(H12/G12-1,"-")</f>
        <v>0.17245619428220094</v>
      </c>
      <c r="J12" s="165">
        <f t="shared" si="1"/>
        <v>3366</v>
      </c>
      <c r="K12" s="167">
        <f t="shared" si="2"/>
        <v>5.6937412139382707E-2</v>
      </c>
      <c r="N12" s="165" t="s">
        <v>102</v>
      </c>
      <c r="O12" s="166">
        <v>589</v>
      </c>
      <c r="P12" s="166">
        <v>6</v>
      </c>
      <c r="Q12" s="166">
        <v>497</v>
      </c>
      <c r="R12" s="166">
        <v>467</v>
      </c>
      <c r="S12" s="166">
        <v>526</v>
      </c>
      <c r="T12" s="166">
        <v>657</v>
      </c>
      <c r="U12" s="181">
        <f>IFERROR(T12/S12-1,"-")</f>
        <v>0.24904942965779475</v>
      </c>
      <c r="V12" s="165">
        <f t="shared" si="5"/>
        <v>131</v>
      </c>
      <c r="W12" s="167">
        <f t="shared" si="4"/>
        <v>6.4940199663931997E-2</v>
      </c>
    </row>
    <row r="13" spans="1:23" s="57" customFormat="1" x14ac:dyDescent="0.25">
      <c r="B13" s="161" t="s">
        <v>109</v>
      </c>
      <c r="C13" s="162">
        <v>205314</v>
      </c>
      <c r="D13" s="162">
        <v>36967</v>
      </c>
      <c r="E13" s="162">
        <v>265947</v>
      </c>
      <c r="F13" s="162">
        <v>322065</v>
      </c>
      <c r="G13" s="162">
        <v>354429</v>
      </c>
      <c r="H13" s="162">
        <v>363589</v>
      </c>
      <c r="I13" s="180">
        <f>IFERROR(H13/G13-1,"-")</f>
        <v>2.5844386322789514E-2</v>
      </c>
      <c r="J13" s="161">
        <f t="shared" si="1"/>
        <v>9160</v>
      </c>
      <c r="K13" s="163">
        <f t="shared" si="2"/>
        <v>0.90464152868143766</v>
      </c>
      <c r="N13" s="161" t="s">
        <v>109</v>
      </c>
      <c r="O13" s="162">
        <v>11615</v>
      </c>
      <c r="P13" s="162">
        <v>1</v>
      </c>
      <c r="Q13" s="162">
        <v>6710</v>
      </c>
      <c r="R13" s="162">
        <v>8092</v>
      </c>
      <c r="S13" s="162">
        <v>8510</v>
      </c>
      <c r="T13" s="162">
        <v>8874</v>
      </c>
      <c r="U13" s="180">
        <f>IFERROR(T13/S13-1,"-")</f>
        <v>4.277320799059936E-2</v>
      </c>
      <c r="V13" s="161">
        <f t="shared" si="5"/>
        <v>364</v>
      </c>
      <c r="W13" s="163">
        <f t="shared" si="4"/>
        <v>0.87713749135119101</v>
      </c>
    </row>
    <row r="14" spans="1:23" s="57" customFormat="1" x14ac:dyDescent="0.25">
      <c r="B14" s="165" t="s">
        <v>112</v>
      </c>
      <c r="C14" s="166">
        <v>88139</v>
      </c>
      <c r="D14" s="166">
        <v>1875</v>
      </c>
      <c r="E14" s="166">
        <v>106123</v>
      </c>
      <c r="F14" s="166">
        <v>143316</v>
      </c>
      <c r="G14" s="166">
        <v>165192</v>
      </c>
      <c r="H14" s="166">
        <v>171160</v>
      </c>
      <c r="I14" s="181">
        <f t="shared" ref="I14:I21" si="6">IFERROR(H14/G14-1,"-")</f>
        <v>3.6127657513681077E-2</v>
      </c>
      <c r="J14" s="165">
        <f t="shared" si="1"/>
        <v>5968</v>
      </c>
      <c r="K14" s="167">
        <f t="shared" si="2"/>
        <v>0.4258611895550054</v>
      </c>
      <c r="N14" s="165" t="s">
        <v>112</v>
      </c>
      <c r="O14" s="166">
        <v>6038</v>
      </c>
      <c r="P14" s="166">
        <v>0</v>
      </c>
      <c r="Q14" s="166">
        <v>4009</v>
      </c>
      <c r="R14" s="166">
        <v>4685</v>
      </c>
      <c r="S14" s="166">
        <v>4618</v>
      </c>
      <c r="T14" s="166">
        <v>4670</v>
      </c>
      <c r="U14" s="181">
        <f t="shared" ref="U14:U21" si="7">IFERROR(T14/S14-1,"-")</f>
        <v>1.1260285838025075E-2</v>
      </c>
      <c r="V14" s="165">
        <f t="shared" si="5"/>
        <v>52</v>
      </c>
      <c r="W14" s="167">
        <f t="shared" si="4"/>
        <v>0.46159928832657904</v>
      </c>
    </row>
    <row r="15" spans="1:23" x14ac:dyDescent="0.25">
      <c r="A15" s="1"/>
      <c r="B15" s="165" t="s">
        <v>115</v>
      </c>
      <c r="C15" s="166">
        <v>14632</v>
      </c>
      <c r="D15" s="166">
        <v>3714</v>
      </c>
      <c r="E15" s="166">
        <v>17211</v>
      </c>
      <c r="F15" s="166">
        <v>19006</v>
      </c>
      <c r="G15" s="166">
        <v>21628</v>
      </c>
      <c r="H15" s="166">
        <v>23369</v>
      </c>
      <c r="I15" s="181">
        <f t="shared" si="6"/>
        <v>8.0497503236545143E-2</v>
      </c>
      <c r="J15" s="165">
        <f t="shared" si="1"/>
        <v>1741</v>
      </c>
      <c r="K15" s="167">
        <f t="shared" si="2"/>
        <v>5.8144134953908168E-2</v>
      </c>
      <c r="N15" s="165" t="s">
        <v>115</v>
      </c>
      <c r="O15" s="166">
        <v>474</v>
      </c>
      <c r="P15" s="166">
        <v>0</v>
      </c>
      <c r="Q15" s="166">
        <v>315</v>
      </c>
      <c r="R15" s="166">
        <v>512</v>
      </c>
      <c r="S15" s="166">
        <v>472</v>
      </c>
      <c r="T15" s="166">
        <v>491</v>
      </c>
      <c r="U15" s="181">
        <f t="shared" si="7"/>
        <v>4.0254237288135597E-2</v>
      </c>
      <c r="V15" s="165">
        <f t="shared" si="5"/>
        <v>19</v>
      </c>
      <c r="W15" s="167">
        <f t="shared" si="4"/>
        <v>4.8532173569239896E-2</v>
      </c>
    </row>
    <row r="16" spans="1:23" x14ac:dyDescent="0.25">
      <c r="A16" s="1"/>
      <c r="B16" s="165" t="s">
        <v>118</v>
      </c>
      <c r="C16" s="166">
        <v>5438</v>
      </c>
      <c r="D16" s="166">
        <v>5422</v>
      </c>
      <c r="E16" s="166">
        <v>10929</v>
      </c>
      <c r="F16" s="166">
        <v>13221</v>
      </c>
      <c r="G16" s="166">
        <v>15292</v>
      </c>
      <c r="H16" s="166">
        <v>14056</v>
      </c>
      <c r="I16" s="181">
        <f t="shared" si="6"/>
        <v>-8.082657598744436E-2</v>
      </c>
      <c r="J16" s="165">
        <f t="shared" si="1"/>
        <v>-1236</v>
      </c>
      <c r="K16" s="167">
        <f t="shared" si="2"/>
        <v>3.4972568826741976E-2</v>
      </c>
      <c r="N16" s="165" t="s">
        <v>118</v>
      </c>
      <c r="O16" s="166">
        <v>623</v>
      </c>
      <c r="P16" s="166">
        <v>0</v>
      </c>
      <c r="Q16" s="166">
        <v>300</v>
      </c>
      <c r="R16" s="166">
        <v>424</v>
      </c>
      <c r="S16" s="166">
        <v>389</v>
      </c>
      <c r="T16" s="166">
        <v>417</v>
      </c>
      <c r="U16" s="181">
        <f t="shared" si="7"/>
        <v>7.1979434447300816E-2</v>
      </c>
      <c r="V16" s="165">
        <f t="shared" si="5"/>
        <v>28</v>
      </c>
      <c r="W16" s="167">
        <f t="shared" si="4"/>
        <v>4.1217752298112087E-2</v>
      </c>
    </row>
    <row r="17" spans="1:23" x14ac:dyDescent="0.25">
      <c r="A17" s="1"/>
      <c r="B17" s="165" t="s">
        <v>125</v>
      </c>
      <c r="C17" s="166">
        <v>8166</v>
      </c>
      <c r="D17" s="166">
        <v>839</v>
      </c>
      <c r="E17" s="166">
        <v>16710</v>
      </c>
      <c r="F17" s="166">
        <v>14905</v>
      </c>
      <c r="G17" s="166">
        <v>15346</v>
      </c>
      <c r="H17" s="166">
        <v>15373</v>
      </c>
      <c r="I17" s="181">
        <f t="shared" si="6"/>
        <v>1.7594161344975934E-3</v>
      </c>
      <c r="J17" s="165">
        <f t="shared" si="1"/>
        <v>27</v>
      </c>
      <c r="K17" s="167">
        <f t="shared" si="2"/>
        <v>3.8249381088041004E-2</v>
      </c>
      <c r="N17" s="165" t="s">
        <v>125</v>
      </c>
      <c r="O17" s="166">
        <v>157</v>
      </c>
      <c r="P17" s="166">
        <v>0</v>
      </c>
      <c r="Q17" s="166">
        <v>169</v>
      </c>
      <c r="R17" s="166">
        <v>176</v>
      </c>
      <c r="S17" s="166">
        <v>178</v>
      </c>
      <c r="T17" s="166">
        <v>241</v>
      </c>
      <c r="U17" s="181">
        <f t="shared" si="7"/>
        <v>0.35393258426966301</v>
      </c>
      <c r="V17" s="165">
        <f t="shared" si="5"/>
        <v>63</v>
      </c>
      <c r="W17" s="167">
        <f t="shared" si="4"/>
        <v>2.3821290896510822E-2</v>
      </c>
    </row>
    <row r="18" spans="1:23" x14ac:dyDescent="0.25">
      <c r="A18" s="1"/>
      <c r="B18" s="165" t="s">
        <v>121</v>
      </c>
      <c r="C18" s="166">
        <v>3282</v>
      </c>
      <c r="D18" s="166">
        <v>831</v>
      </c>
      <c r="E18" s="166">
        <v>5560</v>
      </c>
      <c r="F18" s="166">
        <v>5478</v>
      </c>
      <c r="G18" s="166">
        <v>6691</v>
      </c>
      <c r="H18" s="166">
        <v>5707</v>
      </c>
      <c r="I18" s="181">
        <f t="shared" si="6"/>
        <v>-0.14706321924973842</v>
      </c>
      <c r="J18" s="165">
        <f t="shared" si="1"/>
        <v>-984</v>
      </c>
      <c r="K18" s="167">
        <f t="shared" si="2"/>
        <v>1.4199519798962466E-2</v>
      </c>
      <c r="N18" s="165" t="s">
        <v>121</v>
      </c>
      <c r="O18" s="166">
        <v>252</v>
      </c>
      <c r="P18" s="166">
        <v>1</v>
      </c>
      <c r="Q18" s="166">
        <v>131</v>
      </c>
      <c r="R18" s="166">
        <v>153</v>
      </c>
      <c r="S18" s="166">
        <v>137</v>
      </c>
      <c r="T18" s="166">
        <v>143</v>
      </c>
      <c r="U18" s="181">
        <f t="shared" si="7"/>
        <v>4.3795620437956151E-2</v>
      </c>
      <c r="V18" s="165">
        <f t="shared" si="5"/>
        <v>6</v>
      </c>
      <c r="W18" s="167">
        <f t="shared" si="4"/>
        <v>1.4134624888801028E-2</v>
      </c>
    </row>
    <row r="19" spans="1:23" x14ac:dyDescent="0.25">
      <c r="A19" s="164" t="s">
        <v>146</v>
      </c>
      <c r="B19" s="165" t="s">
        <v>130</v>
      </c>
      <c r="C19" s="166">
        <v>10352</v>
      </c>
      <c r="D19" s="166">
        <v>148</v>
      </c>
      <c r="E19" s="166">
        <v>10735</v>
      </c>
      <c r="F19" s="166">
        <v>13078</v>
      </c>
      <c r="G19" s="166">
        <v>11807</v>
      </c>
      <c r="H19" s="166">
        <v>11838</v>
      </c>
      <c r="I19" s="181">
        <f t="shared" si="6"/>
        <v>2.6255611078174201E-3</v>
      </c>
      <c r="J19" s="165">
        <f t="shared" si="1"/>
        <v>31</v>
      </c>
      <c r="K19" s="167">
        <f t="shared" si="2"/>
        <v>2.9453989027530696E-2</v>
      </c>
      <c r="N19" s="165" t="s">
        <v>130</v>
      </c>
      <c r="O19" s="166">
        <v>180</v>
      </c>
      <c r="P19" s="166">
        <v>0</v>
      </c>
      <c r="Q19" s="166">
        <v>52</v>
      </c>
      <c r="R19" s="166">
        <v>102</v>
      </c>
      <c r="S19" s="166">
        <v>65</v>
      </c>
      <c r="T19" s="166">
        <v>55</v>
      </c>
      <c r="U19" s="181">
        <f t="shared" si="7"/>
        <v>-0.15384615384615385</v>
      </c>
      <c r="V19" s="165">
        <f t="shared" si="5"/>
        <v>-10</v>
      </c>
      <c r="W19" s="167">
        <f t="shared" si="4"/>
        <v>5.4363941880003954E-3</v>
      </c>
    </row>
    <row r="20" spans="1:23" x14ac:dyDescent="0.25">
      <c r="A20" s="169" t="s">
        <v>147</v>
      </c>
      <c r="B20" s="165" t="s">
        <v>133</v>
      </c>
      <c r="C20" s="166">
        <v>16006</v>
      </c>
      <c r="D20" s="166">
        <v>1128</v>
      </c>
      <c r="E20" s="166">
        <v>10293</v>
      </c>
      <c r="F20" s="166">
        <v>13405</v>
      </c>
      <c r="G20" s="166">
        <v>16210</v>
      </c>
      <c r="H20" s="166">
        <v>11603</v>
      </c>
      <c r="I20" s="181">
        <f t="shared" si="6"/>
        <v>-0.28420727945712521</v>
      </c>
      <c r="J20" s="165">
        <f t="shared" si="1"/>
        <v>-4607</v>
      </c>
      <c r="K20" s="167">
        <f t="shared" si="2"/>
        <v>2.8869288282348259E-2</v>
      </c>
      <c r="N20" s="165" t="s">
        <v>133</v>
      </c>
      <c r="O20" s="166">
        <v>383</v>
      </c>
      <c r="P20" s="166">
        <v>0</v>
      </c>
      <c r="Q20" s="166">
        <v>67</v>
      </c>
      <c r="R20" s="166">
        <v>58</v>
      </c>
      <c r="S20" s="166">
        <v>62</v>
      </c>
      <c r="T20" s="166">
        <v>49</v>
      </c>
      <c r="U20" s="181">
        <f t="shared" si="7"/>
        <v>-0.20967741935483875</v>
      </c>
      <c r="V20" s="165">
        <f t="shared" si="5"/>
        <v>-13</v>
      </c>
      <c r="W20" s="167">
        <f t="shared" si="4"/>
        <v>4.8433330038548973E-3</v>
      </c>
    </row>
    <row r="21" spans="1:23" x14ac:dyDescent="0.25">
      <c r="B21" s="170" t="s">
        <v>147</v>
      </c>
      <c r="C21" s="171">
        <f t="shared" ref="C21" si="8">C13-SUM(C14:C20)</f>
        <v>59299</v>
      </c>
      <c r="D21" s="171">
        <f t="shared" ref="D21:H21" si="9">D13-SUM(D14:D20)</f>
        <v>23010</v>
      </c>
      <c r="E21" s="171">
        <f t="shared" si="9"/>
        <v>88386</v>
      </c>
      <c r="F21" s="171">
        <f t="shared" si="9"/>
        <v>99656</v>
      </c>
      <c r="G21" s="171">
        <f t="shared" si="9"/>
        <v>102263</v>
      </c>
      <c r="H21" s="171">
        <f t="shared" si="9"/>
        <v>110483</v>
      </c>
      <c r="I21" s="182">
        <f t="shared" si="6"/>
        <v>8.0380978457506691E-2</v>
      </c>
      <c r="J21" s="170">
        <f t="shared" si="1"/>
        <v>8220</v>
      </c>
      <c r="K21" s="172">
        <f t="shared" si="2"/>
        <v>0.27489145714889962</v>
      </c>
      <c r="N21" s="170" t="s">
        <v>147</v>
      </c>
      <c r="O21" s="171">
        <f t="shared" ref="O21:T21" si="10">O13-SUM(O14:O20)</f>
        <v>3508</v>
      </c>
      <c r="P21" s="171">
        <f t="shared" si="10"/>
        <v>0</v>
      </c>
      <c r="Q21" s="171">
        <f t="shared" si="10"/>
        <v>1667</v>
      </c>
      <c r="R21" s="171">
        <f t="shared" si="10"/>
        <v>1982</v>
      </c>
      <c r="S21" s="171">
        <f t="shared" si="10"/>
        <v>2589</v>
      </c>
      <c r="T21" s="171">
        <f t="shared" si="10"/>
        <v>2808</v>
      </c>
      <c r="U21" s="182">
        <f t="shared" si="7"/>
        <v>8.4588644264194768E-2</v>
      </c>
      <c r="V21" s="170">
        <f>T21-S21</f>
        <v>219</v>
      </c>
      <c r="W21" s="172">
        <f t="shared" si="4"/>
        <v>0.27755263418009291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64346</v>
      </c>
      <c r="D23" s="178">
        <f t="shared" si="11"/>
        <v>19329</v>
      </c>
      <c r="E23" s="178">
        <f t="shared" si="11"/>
        <v>72642</v>
      </c>
      <c r="F23" s="178">
        <f t="shared" si="11"/>
        <v>109328</v>
      </c>
      <c r="G23" s="178">
        <f t="shared" si="11"/>
        <v>120253</v>
      </c>
      <c r="H23" s="178">
        <f t="shared" si="11"/>
        <v>122182</v>
      </c>
      <c r="I23" s="179">
        <f>IFERROR(H23/G23-1,"-")</f>
        <v>1.6041179845825093E-2</v>
      </c>
      <c r="J23" s="178">
        <f>H23-G23</f>
        <v>1929</v>
      </c>
      <c r="K23" s="179">
        <f t="shared" ref="K23:K35" si="12">H23/H$9</f>
        <v>0.3039996019058756</v>
      </c>
    </row>
    <row r="24" spans="1:23" x14ac:dyDescent="0.25">
      <c r="B24" s="161" t="s">
        <v>99</v>
      </c>
      <c r="C24" s="162">
        <v>3630</v>
      </c>
      <c r="D24" s="162">
        <v>10513</v>
      </c>
      <c r="E24" s="162">
        <v>6664</v>
      </c>
      <c r="F24" s="162">
        <v>8792</v>
      </c>
      <c r="G24" s="162">
        <v>8753</v>
      </c>
      <c r="H24" s="162">
        <v>7492</v>
      </c>
      <c r="I24" s="180">
        <f>IFERROR(H24/G24-1,"-")</f>
        <v>-0.14406489203701589</v>
      </c>
      <c r="J24" s="161">
        <f t="shared" ref="J24:J34" si="13">H24-G24</f>
        <v>-1261</v>
      </c>
      <c r="K24" s="163">
        <f t="shared" si="12"/>
        <v>1.8640757374071632E-2</v>
      </c>
    </row>
    <row r="25" spans="1:23" x14ac:dyDescent="0.25">
      <c r="B25" s="165" t="s">
        <v>105</v>
      </c>
      <c r="C25" s="166">
        <v>2906</v>
      </c>
      <c r="D25" s="166">
        <v>8856</v>
      </c>
      <c r="E25" s="166">
        <v>4360</v>
      </c>
      <c r="F25" s="166">
        <v>4695</v>
      </c>
      <c r="G25" s="166">
        <v>4576</v>
      </c>
      <c r="H25" s="166">
        <v>3004</v>
      </c>
      <c r="I25" s="181">
        <f>IFERROR(H25/G25-1,"-")</f>
        <v>-0.34353146853146854</v>
      </c>
      <c r="J25" s="165">
        <f t="shared" si="13"/>
        <v>-1572</v>
      </c>
      <c r="K25" s="167">
        <f t="shared" si="12"/>
        <v>7.4742171852257315E-3</v>
      </c>
    </row>
    <row r="26" spans="1:23" x14ac:dyDescent="0.25">
      <c r="B26" s="165" t="s">
        <v>102</v>
      </c>
      <c r="C26" s="166">
        <v>724</v>
      </c>
      <c r="D26" s="166">
        <v>1657</v>
      </c>
      <c r="E26" s="166">
        <v>2304</v>
      </c>
      <c r="F26" s="166">
        <v>4097</v>
      </c>
      <c r="G26" s="166">
        <v>4177</v>
      </c>
      <c r="H26" s="166">
        <v>4488</v>
      </c>
      <c r="I26" s="181">
        <f>IFERROR(H26/G26-1,"-")</f>
        <v>7.4455350730189052E-2</v>
      </c>
      <c r="J26" s="165">
        <f t="shared" si="13"/>
        <v>311</v>
      </c>
      <c r="K26" s="167">
        <f t="shared" si="12"/>
        <v>1.11665401888459E-2</v>
      </c>
    </row>
    <row r="27" spans="1:23" x14ac:dyDescent="0.25">
      <c r="B27" s="161" t="s">
        <v>109</v>
      </c>
      <c r="C27" s="162">
        <v>60716</v>
      </c>
      <c r="D27" s="162">
        <v>8816</v>
      </c>
      <c r="E27" s="162">
        <v>65978</v>
      </c>
      <c r="F27" s="162">
        <v>100536</v>
      </c>
      <c r="G27" s="162">
        <v>111500</v>
      </c>
      <c r="H27" s="162">
        <v>114690</v>
      </c>
      <c r="I27" s="180">
        <f>IFERROR(H27/G27-1,"-")</f>
        <v>2.8609865470851981E-2</v>
      </c>
      <c r="J27" s="161">
        <f t="shared" si="13"/>
        <v>3190</v>
      </c>
      <c r="K27" s="163">
        <f t="shared" si="12"/>
        <v>0.28535884453180399</v>
      </c>
    </row>
    <row r="28" spans="1:23" x14ac:dyDescent="0.25">
      <c r="B28" s="165" t="s">
        <v>112</v>
      </c>
      <c r="C28" s="166">
        <v>32787</v>
      </c>
      <c r="D28" s="166">
        <v>714</v>
      </c>
      <c r="E28" s="166">
        <v>29557</v>
      </c>
      <c r="F28" s="166">
        <v>50982</v>
      </c>
      <c r="G28" s="166">
        <v>58946</v>
      </c>
      <c r="H28" s="166">
        <v>64601</v>
      </c>
      <c r="I28" s="181">
        <f t="shared" ref="I28:I35" si="14">IFERROR(H28/G28-1,"-")</f>
        <v>9.5935262782885999E-2</v>
      </c>
      <c r="J28" s="165">
        <f t="shared" si="13"/>
        <v>5655</v>
      </c>
      <c r="K28" s="167">
        <f t="shared" si="12"/>
        <v>0.16073299080651382</v>
      </c>
    </row>
    <row r="29" spans="1:23" x14ac:dyDescent="0.25">
      <c r="B29" s="165" t="s">
        <v>115</v>
      </c>
      <c r="C29" s="166">
        <v>5288</v>
      </c>
      <c r="D29" s="166">
        <v>959</v>
      </c>
      <c r="E29" s="166">
        <v>4588</v>
      </c>
      <c r="F29" s="166">
        <v>5359</v>
      </c>
      <c r="G29" s="166">
        <v>6213</v>
      </c>
      <c r="H29" s="166">
        <v>5846</v>
      </c>
      <c r="I29" s="181">
        <f t="shared" si="14"/>
        <v>-5.9069692580073996E-2</v>
      </c>
      <c r="J29" s="165">
        <f t="shared" si="13"/>
        <v>-367</v>
      </c>
      <c r="K29" s="167">
        <f t="shared" si="12"/>
        <v>1.4545364069517187E-2</v>
      </c>
    </row>
    <row r="30" spans="1:23" x14ac:dyDescent="0.25">
      <c r="B30" s="165" t="s">
        <v>118</v>
      </c>
      <c r="C30" s="166">
        <v>1832</v>
      </c>
      <c r="D30" s="166">
        <v>1334</v>
      </c>
      <c r="E30" s="166">
        <v>3650</v>
      </c>
      <c r="F30" s="166">
        <v>6016</v>
      </c>
      <c r="G30" s="166">
        <v>8156</v>
      </c>
      <c r="H30" s="166">
        <v>4482</v>
      </c>
      <c r="I30" s="181">
        <f t="shared" si="14"/>
        <v>-0.45046591466405106</v>
      </c>
      <c r="J30" s="165">
        <f t="shared" si="13"/>
        <v>-3674</v>
      </c>
      <c r="K30" s="167">
        <f t="shared" si="12"/>
        <v>1.1151611659181668E-2</v>
      </c>
    </row>
    <row r="31" spans="1:23" x14ac:dyDescent="0.25">
      <c r="B31" s="165" t="s">
        <v>125</v>
      </c>
      <c r="C31" s="166">
        <v>2275</v>
      </c>
      <c r="D31" s="166">
        <v>258</v>
      </c>
      <c r="E31" s="166">
        <v>3985</v>
      </c>
      <c r="F31" s="166">
        <v>4673</v>
      </c>
      <c r="G31" s="166">
        <v>3896</v>
      </c>
      <c r="H31" s="166">
        <v>3823</v>
      </c>
      <c r="I31" s="181">
        <f t="shared" si="14"/>
        <v>-1.8737166324435339E-2</v>
      </c>
      <c r="J31" s="165">
        <f t="shared" si="13"/>
        <v>-73</v>
      </c>
      <c r="K31" s="167">
        <f t="shared" si="12"/>
        <v>9.5119614843934656E-3</v>
      </c>
    </row>
    <row r="32" spans="1:23" x14ac:dyDescent="0.25">
      <c r="B32" s="165" t="s">
        <v>121</v>
      </c>
      <c r="C32" s="166">
        <v>1200</v>
      </c>
      <c r="D32" s="166">
        <v>342</v>
      </c>
      <c r="E32" s="166">
        <v>1856</v>
      </c>
      <c r="F32" s="166">
        <v>1881</v>
      </c>
      <c r="G32" s="166">
        <v>2098</v>
      </c>
      <c r="H32" s="166">
        <v>1849</v>
      </c>
      <c r="I32" s="181">
        <f t="shared" si="14"/>
        <v>-0.11868446139180167</v>
      </c>
      <c r="J32" s="165">
        <f t="shared" si="13"/>
        <v>-249</v>
      </c>
      <c r="K32" s="167">
        <f t="shared" si="12"/>
        <v>4.6004752248609785E-3</v>
      </c>
    </row>
    <row r="33" spans="2:11" x14ac:dyDescent="0.25">
      <c r="B33" s="165" t="s">
        <v>130</v>
      </c>
      <c r="C33" s="166">
        <v>1994</v>
      </c>
      <c r="D33" s="166">
        <v>24</v>
      </c>
      <c r="E33" s="166">
        <v>1324</v>
      </c>
      <c r="F33" s="166">
        <v>2226</v>
      </c>
      <c r="G33" s="166">
        <v>1689</v>
      </c>
      <c r="H33" s="166">
        <v>2095</v>
      </c>
      <c r="I33" s="181">
        <f t="shared" si="14"/>
        <v>0.24037892243931314</v>
      </c>
      <c r="J33" s="165">
        <f t="shared" si="13"/>
        <v>406</v>
      </c>
      <c r="K33" s="167">
        <f t="shared" si="12"/>
        <v>5.21254494109451E-3</v>
      </c>
    </row>
    <row r="34" spans="2:11" x14ac:dyDescent="0.25">
      <c r="B34" s="165" t="s">
        <v>133</v>
      </c>
      <c r="C34" s="166">
        <v>1701</v>
      </c>
      <c r="D34" s="166">
        <v>107</v>
      </c>
      <c r="E34" s="166">
        <v>798</v>
      </c>
      <c r="F34" s="166">
        <v>1852</v>
      </c>
      <c r="G34" s="166">
        <v>2086</v>
      </c>
      <c r="H34" s="166">
        <v>1198</v>
      </c>
      <c r="I34" s="181">
        <f t="shared" si="14"/>
        <v>-0.42569511025886864</v>
      </c>
      <c r="J34" s="165">
        <f t="shared" si="13"/>
        <v>-888</v>
      </c>
      <c r="K34" s="167">
        <f t="shared" si="12"/>
        <v>2.9807297562917533E-3</v>
      </c>
    </row>
    <row r="35" spans="2:11" x14ac:dyDescent="0.25">
      <c r="B35" s="170" t="s">
        <v>147</v>
      </c>
      <c r="C35" s="171">
        <f t="shared" ref="C35" si="15">C27-SUM(C28:C34)</f>
        <v>13639</v>
      </c>
      <c r="D35" s="171">
        <f t="shared" ref="D35:H35" si="16">D27-SUM(D28:D34)</f>
        <v>5078</v>
      </c>
      <c r="E35" s="171">
        <f t="shared" si="16"/>
        <v>20220</v>
      </c>
      <c r="F35" s="171">
        <f t="shared" si="16"/>
        <v>27547</v>
      </c>
      <c r="G35" s="171">
        <f t="shared" si="16"/>
        <v>28416</v>
      </c>
      <c r="H35" s="171">
        <f t="shared" si="16"/>
        <v>30796</v>
      </c>
      <c r="I35" s="182">
        <f t="shared" si="14"/>
        <v>8.3755630630630629E-2</v>
      </c>
      <c r="J35" s="170">
        <f>H35-G35</f>
        <v>2380</v>
      </c>
      <c r="K35" s="172">
        <f t="shared" si="12"/>
        <v>7.6623166589950609E-2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102171</v>
      </c>
      <c r="D37" s="178">
        <f t="shared" si="17"/>
        <v>32466</v>
      </c>
      <c r="E37" s="178">
        <f t="shared" si="17"/>
        <v>158034</v>
      </c>
      <c r="F37" s="178">
        <f t="shared" si="17"/>
        <v>170056</v>
      </c>
      <c r="G37" s="178">
        <f t="shared" si="17"/>
        <v>177446</v>
      </c>
      <c r="H37" s="178">
        <f t="shared" si="17"/>
        <v>179088</v>
      </c>
      <c r="I37" s="179">
        <f>IFERROR(H37/G37-1,"-")</f>
        <v>9.253519380543862E-3</v>
      </c>
      <c r="J37" s="178">
        <f>H37-G37</f>
        <v>1642</v>
      </c>
      <c r="K37" s="179">
        <f t="shared" ref="K37:K49" si="18">H37/H$9</f>
        <v>0.44558675341801129</v>
      </c>
    </row>
    <row r="38" spans="2:11" x14ac:dyDescent="0.25">
      <c r="B38" s="161" t="s">
        <v>99</v>
      </c>
      <c r="C38" s="162">
        <v>4287</v>
      </c>
      <c r="D38" s="162">
        <v>11116</v>
      </c>
      <c r="E38" s="162">
        <v>8888</v>
      </c>
      <c r="F38" s="162">
        <v>8269</v>
      </c>
      <c r="G38" s="162">
        <v>7456</v>
      </c>
      <c r="H38" s="162">
        <v>8671</v>
      </c>
      <c r="I38" s="180">
        <f>IFERROR(H38/G38-1,"-")</f>
        <v>0.16295600858369097</v>
      </c>
      <c r="J38" s="161">
        <f t="shared" ref="J38:J48" si="19">H38-G38</f>
        <v>1215</v>
      </c>
      <c r="K38" s="163">
        <f t="shared" si="18"/>
        <v>2.1574213453093315E-2</v>
      </c>
    </row>
    <row r="39" spans="2:11" x14ac:dyDescent="0.25">
      <c r="B39" s="165" t="s">
        <v>105</v>
      </c>
      <c r="C39" s="166">
        <v>3014</v>
      </c>
      <c r="D39" s="166">
        <v>10145</v>
      </c>
      <c r="E39" s="166">
        <v>6175</v>
      </c>
      <c r="F39" s="166">
        <v>4855</v>
      </c>
      <c r="G39" s="166">
        <v>3698</v>
      </c>
      <c r="H39" s="166">
        <v>4549</v>
      </c>
      <c r="I39" s="181">
        <f>IFERROR(H39/G39-1,"-")</f>
        <v>0.23012439156300712</v>
      </c>
      <c r="J39" s="165">
        <f t="shared" si="19"/>
        <v>851</v>
      </c>
      <c r="K39" s="167">
        <f t="shared" si="18"/>
        <v>1.1318313573765598E-2</v>
      </c>
    </row>
    <row r="40" spans="2:11" x14ac:dyDescent="0.25">
      <c r="B40" s="165" t="s">
        <v>102</v>
      </c>
      <c r="C40" s="166">
        <v>1273</v>
      </c>
      <c r="D40" s="166">
        <v>971</v>
      </c>
      <c r="E40" s="166">
        <v>2713</v>
      </c>
      <c r="F40" s="166">
        <v>3414</v>
      </c>
      <c r="G40" s="166">
        <v>3758</v>
      </c>
      <c r="H40" s="166">
        <v>4122</v>
      </c>
      <c r="I40" s="181">
        <f>IFERROR(H40/G40-1,"-")</f>
        <v>9.6860031931878643E-2</v>
      </c>
      <c r="J40" s="165">
        <f t="shared" si="19"/>
        <v>364</v>
      </c>
      <c r="K40" s="167">
        <f t="shared" si="18"/>
        <v>1.0255899879327719E-2</v>
      </c>
    </row>
    <row r="41" spans="2:11" x14ac:dyDescent="0.25">
      <c r="B41" s="161" t="s">
        <v>109</v>
      </c>
      <c r="C41" s="162">
        <v>97884</v>
      </c>
      <c r="D41" s="162">
        <v>21350</v>
      </c>
      <c r="E41" s="162">
        <v>149146</v>
      </c>
      <c r="F41" s="162">
        <v>161787</v>
      </c>
      <c r="G41" s="162">
        <v>169990</v>
      </c>
      <c r="H41" s="162">
        <v>170417</v>
      </c>
      <c r="I41" s="180">
        <f>IFERROR(H41/G41-1,"-")</f>
        <v>2.5119124654391367E-3</v>
      </c>
      <c r="J41" s="161">
        <f t="shared" si="19"/>
        <v>427</v>
      </c>
      <c r="K41" s="163">
        <f t="shared" si="18"/>
        <v>0.42401253996491794</v>
      </c>
    </row>
    <row r="42" spans="2:11" x14ac:dyDescent="0.25">
      <c r="B42" s="165" t="s">
        <v>112</v>
      </c>
      <c r="C42" s="166">
        <v>40531</v>
      </c>
      <c r="D42" s="166">
        <v>863</v>
      </c>
      <c r="E42" s="166">
        <v>63024</v>
      </c>
      <c r="F42" s="166">
        <v>77327</v>
      </c>
      <c r="G42" s="166">
        <v>82583</v>
      </c>
      <c r="H42" s="166">
        <v>82513</v>
      </c>
      <c r="I42" s="181">
        <f t="shared" ref="I42:I49" si="20">IFERROR(H42/G42-1,"-")</f>
        <v>-8.4763207924154482E-4</v>
      </c>
      <c r="J42" s="165">
        <f t="shared" si="19"/>
        <v>-70</v>
      </c>
      <c r="K42" s="167">
        <f t="shared" si="18"/>
        <v>0.20529962803080254</v>
      </c>
    </row>
    <row r="43" spans="2:11" x14ac:dyDescent="0.25">
      <c r="B43" s="165" t="s">
        <v>115</v>
      </c>
      <c r="C43" s="166">
        <v>3224</v>
      </c>
      <c r="D43" s="166">
        <v>1548</v>
      </c>
      <c r="E43" s="166">
        <v>4409</v>
      </c>
      <c r="F43" s="166">
        <v>4213</v>
      </c>
      <c r="G43" s="166">
        <v>4932</v>
      </c>
      <c r="H43" s="166">
        <v>5785</v>
      </c>
      <c r="I43" s="181">
        <f t="shared" si="20"/>
        <v>0.1729521492295214</v>
      </c>
      <c r="J43" s="165">
        <f t="shared" si="19"/>
        <v>853</v>
      </c>
      <c r="K43" s="167">
        <f t="shared" si="18"/>
        <v>1.4393590684597489E-2</v>
      </c>
    </row>
    <row r="44" spans="2:11" x14ac:dyDescent="0.25">
      <c r="B44" s="165" t="s">
        <v>118</v>
      </c>
      <c r="C44" s="166">
        <v>1607</v>
      </c>
      <c r="D44" s="166">
        <v>2752</v>
      </c>
      <c r="E44" s="166">
        <v>3574</v>
      </c>
      <c r="F44" s="166">
        <v>3368</v>
      </c>
      <c r="G44" s="166">
        <v>3688</v>
      </c>
      <c r="H44" s="166">
        <v>3559</v>
      </c>
      <c r="I44" s="181">
        <f t="shared" si="20"/>
        <v>-3.4978308026030414E-2</v>
      </c>
      <c r="J44" s="165">
        <f t="shared" si="19"/>
        <v>-129</v>
      </c>
      <c r="K44" s="167">
        <f t="shared" si="18"/>
        <v>8.8551061791672363E-3</v>
      </c>
    </row>
    <row r="45" spans="2:11" x14ac:dyDescent="0.25">
      <c r="B45" s="165" t="s">
        <v>125</v>
      </c>
      <c r="C45" s="166">
        <v>5044</v>
      </c>
      <c r="D45" s="166">
        <v>471</v>
      </c>
      <c r="E45" s="166">
        <v>9708</v>
      </c>
      <c r="F45" s="166">
        <v>8002</v>
      </c>
      <c r="G45" s="166">
        <v>8164</v>
      </c>
      <c r="H45" s="166">
        <v>8245</v>
      </c>
      <c r="I45" s="181">
        <f t="shared" si="20"/>
        <v>9.9216070553649338E-3</v>
      </c>
      <c r="J45" s="165">
        <f t="shared" si="19"/>
        <v>81</v>
      </c>
      <c r="K45" s="167">
        <f t="shared" si="18"/>
        <v>2.0514287846932808E-2</v>
      </c>
    </row>
    <row r="46" spans="2:11" x14ac:dyDescent="0.25">
      <c r="B46" s="165" t="s">
        <v>121</v>
      </c>
      <c r="C46" s="166">
        <v>1457</v>
      </c>
      <c r="D46" s="166">
        <v>398</v>
      </c>
      <c r="E46" s="166">
        <v>2738</v>
      </c>
      <c r="F46" s="166">
        <v>2669</v>
      </c>
      <c r="G46" s="166">
        <v>3525</v>
      </c>
      <c r="H46" s="166">
        <v>3011</v>
      </c>
      <c r="I46" s="181">
        <f t="shared" si="20"/>
        <v>-0.14581560283687944</v>
      </c>
      <c r="J46" s="165">
        <f t="shared" si="19"/>
        <v>-514</v>
      </c>
      <c r="K46" s="167">
        <f t="shared" si="18"/>
        <v>7.4916338031673366E-3</v>
      </c>
    </row>
    <row r="47" spans="2:11" x14ac:dyDescent="0.25">
      <c r="B47" s="165" t="s">
        <v>130</v>
      </c>
      <c r="C47" s="166">
        <v>6272</v>
      </c>
      <c r="D47" s="166">
        <v>72</v>
      </c>
      <c r="E47" s="166">
        <v>7403</v>
      </c>
      <c r="F47" s="166">
        <v>7828</v>
      </c>
      <c r="G47" s="166">
        <v>7538</v>
      </c>
      <c r="H47" s="166">
        <v>6875</v>
      </c>
      <c r="I47" s="181">
        <f t="shared" si="20"/>
        <v>-8.7954364552931819E-2</v>
      </c>
      <c r="J47" s="165">
        <f t="shared" si="19"/>
        <v>-663</v>
      </c>
      <c r="K47" s="167">
        <f t="shared" si="18"/>
        <v>1.7105606906933059E-2</v>
      </c>
    </row>
    <row r="48" spans="2:11" x14ac:dyDescent="0.25">
      <c r="B48" s="165" t="s">
        <v>133</v>
      </c>
      <c r="C48" s="166">
        <v>10629</v>
      </c>
      <c r="D48" s="166">
        <v>866</v>
      </c>
      <c r="E48" s="166">
        <v>7444</v>
      </c>
      <c r="F48" s="166">
        <v>8159</v>
      </c>
      <c r="G48" s="166">
        <v>9310</v>
      </c>
      <c r="H48" s="166">
        <v>6804</v>
      </c>
      <c r="I48" s="181">
        <f t="shared" si="20"/>
        <v>-0.26917293233082706</v>
      </c>
      <c r="J48" s="165">
        <f t="shared" si="19"/>
        <v>-2506</v>
      </c>
      <c r="K48" s="167">
        <f t="shared" si="18"/>
        <v>1.6928952639239641E-2</v>
      </c>
    </row>
    <row r="49" spans="2:11" x14ac:dyDescent="0.25">
      <c r="B49" s="170" t="s">
        <v>147</v>
      </c>
      <c r="C49" s="171">
        <f t="shared" ref="C49" si="21">C41-SUM(C42:C48)</f>
        <v>29120</v>
      </c>
      <c r="D49" s="171">
        <f t="shared" ref="D49:H49" si="22">D41-SUM(D42:D48)</f>
        <v>14380</v>
      </c>
      <c r="E49" s="171">
        <f t="shared" si="22"/>
        <v>50846</v>
      </c>
      <c r="F49" s="171">
        <f t="shared" si="22"/>
        <v>50221</v>
      </c>
      <c r="G49" s="171">
        <f t="shared" si="22"/>
        <v>50250</v>
      </c>
      <c r="H49" s="171">
        <f t="shared" si="22"/>
        <v>53625</v>
      </c>
      <c r="I49" s="182">
        <f t="shared" si="20"/>
        <v>6.7164179104477695E-2</v>
      </c>
      <c r="J49" s="170">
        <f>H49-G49</f>
        <v>3375</v>
      </c>
      <c r="K49" s="172">
        <f t="shared" si="18"/>
        <v>0.13342373387407785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99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105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102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109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112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115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118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125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121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130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133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147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99</v>
      </c>
      <c r="C66" s="162" t="s">
        <v>314</v>
      </c>
      <c r="D66" s="162" t="s">
        <v>314</v>
      </c>
      <c r="E66" s="162" t="s">
        <v>314</v>
      </c>
      <c r="F66" s="162" t="s">
        <v>314</v>
      </c>
      <c r="G66" s="162" t="s">
        <v>314</v>
      </c>
      <c r="H66" s="162" t="s">
        <v>314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105</v>
      </c>
      <c r="C67" s="166" t="s">
        <v>314</v>
      </c>
      <c r="D67" s="166" t="s">
        <v>314</v>
      </c>
      <c r="E67" s="166" t="s">
        <v>314</v>
      </c>
      <c r="F67" s="166" t="s">
        <v>314</v>
      </c>
      <c r="G67" s="166" t="s">
        <v>314</v>
      </c>
      <c r="H67" s="166" t="s">
        <v>314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102</v>
      </c>
      <c r="C68" s="166" t="s">
        <v>314</v>
      </c>
      <c r="D68" s="166" t="s">
        <v>314</v>
      </c>
      <c r="E68" s="166" t="s">
        <v>314</v>
      </c>
      <c r="F68" s="166" t="s">
        <v>314</v>
      </c>
      <c r="G68" s="166" t="s">
        <v>314</v>
      </c>
      <c r="H68" s="166" t="s">
        <v>314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109</v>
      </c>
      <c r="C69" s="162" t="s">
        <v>314</v>
      </c>
      <c r="D69" s="162" t="s">
        <v>314</v>
      </c>
      <c r="E69" s="162" t="s">
        <v>314</v>
      </c>
      <c r="F69" s="162" t="s">
        <v>314</v>
      </c>
      <c r="G69" s="162" t="s">
        <v>314</v>
      </c>
      <c r="H69" s="162" t="s">
        <v>314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112</v>
      </c>
      <c r="C70" s="166" t="s">
        <v>314</v>
      </c>
      <c r="D70" s="166" t="s">
        <v>314</v>
      </c>
      <c r="E70" s="166" t="s">
        <v>314</v>
      </c>
      <c r="F70" s="166" t="s">
        <v>314</v>
      </c>
      <c r="G70" s="166" t="s">
        <v>314</v>
      </c>
      <c r="H70" s="166" t="s">
        <v>314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115</v>
      </c>
      <c r="C71" s="166" t="s">
        <v>314</v>
      </c>
      <c r="D71" s="166" t="s">
        <v>314</v>
      </c>
      <c r="E71" s="166" t="s">
        <v>314</v>
      </c>
      <c r="F71" s="166" t="s">
        <v>314</v>
      </c>
      <c r="G71" s="166" t="s">
        <v>314</v>
      </c>
      <c r="H71" s="166" t="s">
        <v>314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118</v>
      </c>
      <c r="C72" s="166" t="s">
        <v>314</v>
      </c>
      <c r="D72" s="166" t="s">
        <v>314</v>
      </c>
      <c r="E72" s="166" t="s">
        <v>314</v>
      </c>
      <c r="F72" s="166" t="s">
        <v>314</v>
      </c>
      <c r="G72" s="166" t="s">
        <v>314</v>
      </c>
      <c r="H72" s="166" t="s">
        <v>314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125</v>
      </c>
      <c r="C73" s="166" t="s">
        <v>314</v>
      </c>
      <c r="D73" s="166" t="s">
        <v>314</v>
      </c>
      <c r="E73" s="166" t="s">
        <v>314</v>
      </c>
      <c r="F73" s="166" t="s">
        <v>314</v>
      </c>
      <c r="G73" s="166" t="s">
        <v>314</v>
      </c>
      <c r="H73" s="166" t="s">
        <v>314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121</v>
      </c>
      <c r="C74" s="166" t="s">
        <v>314</v>
      </c>
      <c r="D74" s="166" t="s">
        <v>314</v>
      </c>
      <c r="E74" s="166" t="s">
        <v>314</v>
      </c>
      <c r="F74" s="166" t="s">
        <v>314</v>
      </c>
      <c r="G74" s="166" t="s">
        <v>314</v>
      </c>
      <c r="H74" s="166" t="s">
        <v>314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130</v>
      </c>
      <c r="C75" s="166" t="s">
        <v>314</v>
      </c>
      <c r="D75" s="166" t="s">
        <v>314</v>
      </c>
      <c r="E75" s="166" t="s">
        <v>314</v>
      </c>
      <c r="F75" s="166" t="s">
        <v>314</v>
      </c>
      <c r="G75" s="166" t="s">
        <v>314</v>
      </c>
      <c r="H75" s="166" t="s">
        <v>314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133</v>
      </c>
      <c r="C76" s="166" t="s">
        <v>314</v>
      </c>
      <c r="D76" s="166" t="s">
        <v>314</v>
      </c>
      <c r="E76" s="166" t="s">
        <v>314</v>
      </c>
      <c r="F76" s="166" t="s">
        <v>314</v>
      </c>
      <c r="G76" s="166" t="s">
        <v>314</v>
      </c>
      <c r="H76" s="166" t="s">
        <v>314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147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3">IFERROR(C80+C83,"nd")</f>
        <v>26023</v>
      </c>
      <c r="D79" s="178">
        <f t="shared" si="33"/>
        <v>7712</v>
      </c>
      <c r="E79" s="178">
        <f t="shared" si="33"/>
        <v>38303</v>
      </c>
      <c r="F79" s="178">
        <f t="shared" si="33"/>
        <v>46541</v>
      </c>
      <c r="G79" s="178">
        <f t="shared" si="33"/>
        <v>48826</v>
      </c>
      <c r="H79" s="178">
        <f t="shared" si="33"/>
        <v>56027</v>
      </c>
      <c r="I79" s="179">
        <f>IFERROR(H79/G79-1,"-")</f>
        <v>0.14748289845574081</v>
      </c>
      <c r="J79" s="178">
        <f>IFERROR(H79-G79,"-")</f>
        <v>7201</v>
      </c>
      <c r="K79" s="179">
        <f>IFERROR(H79/H$9,"-")</f>
        <v>0.13940012191632559</v>
      </c>
    </row>
    <row r="80" spans="2:11" x14ac:dyDescent="0.25">
      <c r="B80" s="161" t="s">
        <v>99</v>
      </c>
      <c r="C80" s="162">
        <v>6348</v>
      </c>
      <c r="D80" s="162">
        <v>3040</v>
      </c>
      <c r="E80" s="162">
        <v>13265</v>
      </c>
      <c r="F80" s="162">
        <v>14699</v>
      </c>
      <c r="G80" s="162">
        <v>15813</v>
      </c>
      <c r="H80" s="162">
        <v>18459</v>
      </c>
      <c r="I80" s="180">
        <f>IFERROR(H80/G80-1,"-")</f>
        <v>0.16733067729083673</v>
      </c>
      <c r="J80" s="183">
        <f t="shared" ref="J80:J91" si="34">IFERROR(H80-G80,"-")</f>
        <v>2646</v>
      </c>
      <c r="K80" s="163">
        <f t="shared" ref="K80:K91" si="35">IFERROR(H80/H$9,"-")</f>
        <v>4.5927621512011248E-2</v>
      </c>
    </row>
    <row r="81" spans="2:11" x14ac:dyDescent="0.25">
      <c r="B81" s="165" t="s">
        <v>105</v>
      </c>
      <c r="C81" s="166">
        <v>1948</v>
      </c>
      <c r="D81" s="166">
        <v>1777</v>
      </c>
      <c r="E81" s="166">
        <v>6457</v>
      </c>
      <c r="F81" s="166">
        <v>7580</v>
      </c>
      <c r="G81" s="166">
        <v>5510</v>
      </c>
      <c r="H81" s="166">
        <v>5847</v>
      </c>
      <c r="I81" s="181">
        <f>IFERROR(H81/G81-1,"-")</f>
        <v>6.1161524500907394E-2</v>
      </c>
      <c r="J81" s="184">
        <f t="shared" si="34"/>
        <v>337</v>
      </c>
      <c r="K81" s="167">
        <f t="shared" si="35"/>
        <v>1.4547852157794559E-2</v>
      </c>
    </row>
    <row r="82" spans="2:11" x14ac:dyDescent="0.25">
      <c r="B82" s="165" t="s">
        <v>102</v>
      </c>
      <c r="C82" s="166">
        <v>4400</v>
      </c>
      <c r="D82" s="166">
        <v>1263</v>
      </c>
      <c r="E82" s="166">
        <v>6808</v>
      </c>
      <c r="F82" s="166">
        <v>7119</v>
      </c>
      <c r="G82" s="166">
        <v>10303</v>
      </c>
      <c r="H82" s="166">
        <v>12612</v>
      </c>
      <c r="I82" s="181">
        <f>IFERROR(H82/G82-1,"-")</f>
        <v>0.22410948267494901</v>
      </c>
      <c r="J82" s="184">
        <f t="shared" si="34"/>
        <v>2309</v>
      </c>
      <c r="K82" s="167">
        <f t="shared" si="35"/>
        <v>3.1379769354216686E-2</v>
      </c>
    </row>
    <row r="83" spans="2:11" x14ac:dyDescent="0.25">
      <c r="B83" s="161" t="s">
        <v>109</v>
      </c>
      <c r="C83" s="162">
        <v>19675</v>
      </c>
      <c r="D83" s="162">
        <v>4672</v>
      </c>
      <c r="E83" s="162">
        <v>25038</v>
      </c>
      <c r="F83" s="162">
        <v>31842</v>
      </c>
      <c r="G83" s="162">
        <v>33013</v>
      </c>
      <c r="H83" s="162">
        <v>37568</v>
      </c>
      <c r="I83" s="180">
        <f>IFERROR(H83/G83-1,"-")</f>
        <v>0.13797594886862741</v>
      </c>
      <c r="J83" s="183">
        <f t="shared" si="34"/>
        <v>4555</v>
      </c>
      <c r="K83" s="163">
        <f t="shared" si="35"/>
        <v>9.3472500404314346E-2</v>
      </c>
    </row>
    <row r="84" spans="2:11" x14ac:dyDescent="0.25">
      <c r="B84" s="165" t="s">
        <v>112</v>
      </c>
      <c r="C84" s="166">
        <v>1812</v>
      </c>
      <c r="D84" s="166">
        <v>225</v>
      </c>
      <c r="E84" s="166">
        <v>2687</v>
      </c>
      <c r="F84" s="166">
        <v>3742</v>
      </c>
      <c r="G84" s="166">
        <v>4559</v>
      </c>
      <c r="H84" s="166">
        <v>4211</v>
      </c>
      <c r="I84" s="181">
        <f t="shared" ref="I84:I91" si="36">IFERROR(H84/G84-1,"-")</f>
        <v>-7.6332529063391052E-2</v>
      </c>
      <c r="J84" s="184">
        <f t="shared" si="34"/>
        <v>-348</v>
      </c>
      <c r="K84" s="167">
        <f t="shared" si="35"/>
        <v>1.0477339736013834E-2</v>
      </c>
    </row>
    <row r="85" spans="2:11" x14ac:dyDescent="0.25">
      <c r="B85" s="165" t="s">
        <v>115</v>
      </c>
      <c r="C85" s="166">
        <v>4471</v>
      </c>
      <c r="D85" s="166">
        <v>976</v>
      </c>
      <c r="E85" s="166">
        <v>5813</v>
      </c>
      <c r="F85" s="166">
        <v>6642</v>
      </c>
      <c r="G85" s="166">
        <v>7146</v>
      </c>
      <c r="H85" s="166">
        <v>8708</v>
      </c>
      <c r="I85" s="181">
        <f t="shared" si="36"/>
        <v>0.21858382311782809</v>
      </c>
      <c r="J85" s="184">
        <f t="shared" si="34"/>
        <v>1562</v>
      </c>
      <c r="K85" s="167">
        <f t="shared" si="35"/>
        <v>2.1666272719356082E-2</v>
      </c>
    </row>
    <row r="86" spans="2:11" x14ac:dyDescent="0.25">
      <c r="B86" s="165" t="s">
        <v>118</v>
      </c>
      <c r="C86" s="166">
        <v>798</v>
      </c>
      <c r="D86" s="166">
        <v>829</v>
      </c>
      <c r="E86" s="166">
        <v>1741</v>
      </c>
      <c r="F86" s="166">
        <v>1615</v>
      </c>
      <c r="G86" s="166">
        <v>1619</v>
      </c>
      <c r="H86" s="166">
        <v>3850</v>
      </c>
      <c r="I86" s="181">
        <f t="shared" si="36"/>
        <v>1.378011117974058</v>
      </c>
      <c r="J86" s="184">
        <f t="shared" si="34"/>
        <v>2231</v>
      </c>
      <c r="K86" s="167">
        <f t="shared" si="35"/>
        <v>9.5791398678825128E-3</v>
      </c>
    </row>
    <row r="87" spans="2:11" x14ac:dyDescent="0.25">
      <c r="B87" s="165" t="s">
        <v>125</v>
      </c>
      <c r="C87" s="166">
        <v>290</v>
      </c>
      <c r="D87" s="166">
        <v>79</v>
      </c>
      <c r="E87" s="166">
        <v>1441</v>
      </c>
      <c r="F87" s="166">
        <v>1269</v>
      </c>
      <c r="G87" s="166">
        <v>1547</v>
      </c>
      <c r="H87" s="166">
        <v>1234</v>
      </c>
      <c r="I87" s="181">
        <f t="shared" si="36"/>
        <v>-0.2023270846800258</v>
      </c>
      <c r="J87" s="184">
        <f t="shared" si="34"/>
        <v>-313</v>
      </c>
      <c r="K87" s="167">
        <f t="shared" si="35"/>
        <v>3.070300934277148E-3</v>
      </c>
    </row>
    <row r="88" spans="2:11" x14ac:dyDescent="0.25">
      <c r="B88" s="165" t="s">
        <v>121</v>
      </c>
      <c r="C88" s="166">
        <v>94</v>
      </c>
      <c r="D88" s="166">
        <v>73</v>
      </c>
      <c r="E88" s="166">
        <v>275</v>
      </c>
      <c r="F88" s="166">
        <v>216</v>
      </c>
      <c r="G88" s="166">
        <v>261</v>
      </c>
      <c r="H88" s="166">
        <v>321</v>
      </c>
      <c r="I88" s="181">
        <f t="shared" si="36"/>
        <v>0.22988505747126431</v>
      </c>
      <c r="J88" s="184">
        <f t="shared" si="34"/>
        <v>60</v>
      </c>
      <c r="K88" s="167">
        <f t="shared" si="35"/>
        <v>7.9867633703643805E-4</v>
      </c>
    </row>
    <row r="89" spans="2:11" x14ac:dyDescent="0.25">
      <c r="B89" s="165" t="s">
        <v>130</v>
      </c>
      <c r="C89" s="166">
        <v>1314</v>
      </c>
      <c r="D89" s="166">
        <v>36</v>
      </c>
      <c r="E89" s="166">
        <v>1575</v>
      </c>
      <c r="F89" s="166">
        <v>2466</v>
      </c>
      <c r="G89" s="166">
        <v>1740</v>
      </c>
      <c r="H89" s="166">
        <v>1832</v>
      </c>
      <c r="I89" s="181">
        <f t="shared" si="36"/>
        <v>5.2873563218390762E-2</v>
      </c>
      <c r="J89" s="184">
        <f t="shared" si="34"/>
        <v>92</v>
      </c>
      <c r="K89" s="167">
        <f t="shared" si="35"/>
        <v>4.5581777241456524E-3</v>
      </c>
    </row>
    <row r="90" spans="2:11" x14ac:dyDescent="0.25">
      <c r="B90" s="165" t="s">
        <v>133</v>
      </c>
      <c r="C90" s="166">
        <v>2383</v>
      </c>
      <c r="D90" s="166">
        <v>151</v>
      </c>
      <c r="E90" s="166">
        <v>1683</v>
      </c>
      <c r="F90" s="166">
        <v>2999</v>
      </c>
      <c r="G90" s="166">
        <v>2921</v>
      </c>
      <c r="H90" s="166">
        <v>1905</v>
      </c>
      <c r="I90" s="181">
        <f t="shared" si="36"/>
        <v>-0.34782608695652173</v>
      </c>
      <c r="J90" s="184">
        <f t="shared" si="34"/>
        <v>-1016</v>
      </c>
      <c r="K90" s="167">
        <f t="shared" si="35"/>
        <v>4.7398081683938144E-3</v>
      </c>
    </row>
    <row r="91" spans="2:11" x14ac:dyDescent="0.25">
      <c r="B91" s="170" t="s">
        <v>147</v>
      </c>
      <c r="C91" s="171">
        <f t="shared" ref="C91:H91" si="37">IFERROR(C83-SUM(C84:C90),"nd")</f>
        <v>8513</v>
      </c>
      <c r="D91" s="171">
        <f t="shared" si="37"/>
        <v>2303</v>
      </c>
      <c r="E91" s="171">
        <f t="shared" si="37"/>
        <v>9823</v>
      </c>
      <c r="F91" s="171">
        <f t="shared" si="37"/>
        <v>12893</v>
      </c>
      <c r="G91" s="171">
        <f t="shared" si="37"/>
        <v>13220</v>
      </c>
      <c r="H91" s="171">
        <f t="shared" si="37"/>
        <v>15507</v>
      </c>
      <c r="I91" s="182">
        <f t="shared" si="36"/>
        <v>0.17299546142208766</v>
      </c>
      <c r="J91" s="185">
        <f t="shared" si="34"/>
        <v>2287</v>
      </c>
      <c r="K91" s="172">
        <f t="shared" si="35"/>
        <v>3.8582784917208859E-2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99</v>
      </c>
      <c r="C94" s="162" t="s">
        <v>314</v>
      </c>
      <c r="D94" s="162" t="s">
        <v>314</v>
      </c>
      <c r="E94" s="162" t="s">
        <v>314</v>
      </c>
      <c r="F94" s="162" t="s">
        <v>314</v>
      </c>
      <c r="G94" s="162" t="s">
        <v>314</v>
      </c>
      <c r="H94" s="162" t="s">
        <v>314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105</v>
      </c>
      <c r="C95" s="166" t="s">
        <v>314</v>
      </c>
      <c r="D95" s="166" t="s">
        <v>314</v>
      </c>
      <c r="E95" s="166" t="s">
        <v>314</v>
      </c>
      <c r="F95" s="166" t="s">
        <v>314</v>
      </c>
      <c r="G95" s="166" t="s">
        <v>314</v>
      </c>
      <c r="H95" s="166" t="s">
        <v>314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102</v>
      </c>
      <c r="C96" s="166" t="s">
        <v>314</v>
      </c>
      <c r="D96" s="166" t="s">
        <v>314</v>
      </c>
      <c r="E96" s="166" t="s">
        <v>314</v>
      </c>
      <c r="F96" s="166" t="s">
        <v>314</v>
      </c>
      <c r="G96" s="166" t="s">
        <v>314</v>
      </c>
      <c r="H96" s="166" t="s">
        <v>314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109</v>
      </c>
      <c r="C97" s="162" t="s">
        <v>314</v>
      </c>
      <c r="D97" s="162" t="s">
        <v>314</v>
      </c>
      <c r="E97" s="162" t="s">
        <v>314</v>
      </c>
      <c r="F97" s="162" t="s">
        <v>314</v>
      </c>
      <c r="G97" s="162" t="s">
        <v>314</v>
      </c>
      <c r="H97" s="162" t="s">
        <v>314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112</v>
      </c>
      <c r="C98" s="166" t="s">
        <v>314</v>
      </c>
      <c r="D98" s="166" t="s">
        <v>314</v>
      </c>
      <c r="E98" s="166" t="s">
        <v>314</v>
      </c>
      <c r="F98" s="166" t="s">
        <v>314</v>
      </c>
      <c r="G98" s="166" t="s">
        <v>314</v>
      </c>
      <c r="H98" s="166" t="s">
        <v>314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115</v>
      </c>
      <c r="C99" s="166" t="s">
        <v>314</v>
      </c>
      <c r="D99" s="166" t="s">
        <v>314</v>
      </c>
      <c r="E99" s="166" t="s">
        <v>314</v>
      </c>
      <c r="F99" s="166" t="s">
        <v>314</v>
      </c>
      <c r="G99" s="166" t="s">
        <v>314</v>
      </c>
      <c r="H99" s="166" t="s">
        <v>314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118</v>
      </c>
      <c r="C100" s="166" t="s">
        <v>314</v>
      </c>
      <c r="D100" s="166" t="s">
        <v>314</v>
      </c>
      <c r="E100" s="166" t="s">
        <v>314</v>
      </c>
      <c r="F100" s="166" t="s">
        <v>314</v>
      </c>
      <c r="G100" s="166" t="s">
        <v>314</v>
      </c>
      <c r="H100" s="166" t="s">
        <v>314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125</v>
      </c>
      <c r="C101" s="166" t="s">
        <v>314</v>
      </c>
      <c r="D101" s="166" t="s">
        <v>314</v>
      </c>
      <c r="E101" s="166" t="s">
        <v>314</v>
      </c>
      <c r="F101" s="166" t="s">
        <v>314</v>
      </c>
      <c r="G101" s="166" t="s">
        <v>314</v>
      </c>
      <c r="H101" s="166" t="s">
        <v>314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121</v>
      </c>
      <c r="C102" s="166" t="s">
        <v>314</v>
      </c>
      <c r="D102" s="166" t="s">
        <v>314</v>
      </c>
      <c r="E102" s="166" t="s">
        <v>314</v>
      </c>
      <c r="F102" s="166" t="s">
        <v>314</v>
      </c>
      <c r="G102" s="166" t="s">
        <v>314</v>
      </c>
      <c r="H102" s="166" t="s">
        <v>314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130</v>
      </c>
      <c r="C103" s="166" t="s">
        <v>314</v>
      </c>
      <c r="D103" s="166" t="s">
        <v>314</v>
      </c>
      <c r="E103" s="166" t="s">
        <v>314</v>
      </c>
      <c r="F103" s="166" t="s">
        <v>314</v>
      </c>
      <c r="G103" s="166" t="s">
        <v>314</v>
      </c>
      <c r="H103" s="166" t="s">
        <v>314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133</v>
      </c>
      <c r="C104" s="166" t="s">
        <v>314</v>
      </c>
      <c r="D104" s="166" t="s">
        <v>314</v>
      </c>
      <c r="E104" s="166" t="s">
        <v>314</v>
      </c>
      <c r="F104" s="166" t="s">
        <v>314</v>
      </c>
      <c r="G104" s="166" t="s">
        <v>314</v>
      </c>
      <c r="H104" s="166" t="s">
        <v>314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147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3">IFERROR(C108+C111,"nd")</f>
        <v>13382</v>
      </c>
      <c r="D107" s="178">
        <f t="shared" si="43"/>
        <v>25</v>
      </c>
      <c r="E107" s="178">
        <f t="shared" si="43"/>
        <v>8166</v>
      </c>
      <c r="F107" s="178">
        <f t="shared" si="43"/>
        <v>9341</v>
      </c>
      <c r="G107" s="178">
        <f t="shared" si="43"/>
        <v>9383</v>
      </c>
      <c r="H107" s="178">
        <f t="shared" si="43"/>
        <v>10117</v>
      </c>
      <c r="I107" s="179">
        <f>IFERROR(H107/G107-1,"-")</f>
        <v>7.8226579985079425E-2</v>
      </c>
      <c r="J107" s="178">
        <f>IFERROR(H107-G107,"-")</f>
        <v>734</v>
      </c>
      <c r="K107" s="179">
        <f>IFERROR(H107/H$9,"-")</f>
        <v>2.5171989102173345E-2</v>
      </c>
    </row>
    <row r="108" spans="2:11" x14ac:dyDescent="0.25">
      <c r="B108" s="161" t="s">
        <v>99</v>
      </c>
      <c r="C108" s="162">
        <v>1767</v>
      </c>
      <c r="D108" s="162">
        <v>24</v>
      </c>
      <c r="E108" s="162">
        <v>1456</v>
      </c>
      <c r="F108" s="162">
        <v>1249</v>
      </c>
      <c r="G108" s="162">
        <v>873</v>
      </c>
      <c r="H108" s="162">
        <v>1243</v>
      </c>
      <c r="I108" s="180">
        <f>IFERROR(H108/G108-1,"-")</f>
        <v>0.42382588774341357</v>
      </c>
      <c r="J108" s="183">
        <f t="shared" ref="J108:J119" si="44">IFERROR(H108-G108,"-")</f>
        <v>370</v>
      </c>
      <c r="K108" s="163">
        <f t="shared" ref="K108:K119" si="45">IFERROR(H108/H$9,"-")</f>
        <v>3.0926937287734969E-3</v>
      </c>
    </row>
    <row r="109" spans="2:11" x14ac:dyDescent="0.25">
      <c r="B109" s="165" t="s">
        <v>105</v>
      </c>
      <c r="C109" s="166">
        <v>1178</v>
      </c>
      <c r="D109" s="166">
        <v>18</v>
      </c>
      <c r="E109" s="166">
        <v>959</v>
      </c>
      <c r="F109" s="166">
        <v>782</v>
      </c>
      <c r="G109" s="166">
        <v>347</v>
      </c>
      <c r="H109" s="166">
        <v>586</v>
      </c>
      <c r="I109" s="181">
        <f>IFERROR(H109/G109-1,"-")</f>
        <v>0.6887608069164266</v>
      </c>
      <c r="J109" s="184">
        <f t="shared" si="44"/>
        <v>239</v>
      </c>
      <c r="K109" s="167">
        <f t="shared" si="45"/>
        <v>1.4580197305400396E-3</v>
      </c>
    </row>
    <row r="110" spans="2:11" x14ac:dyDescent="0.25">
      <c r="B110" s="165" t="s">
        <v>102</v>
      </c>
      <c r="C110" s="166">
        <v>589</v>
      </c>
      <c r="D110" s="166">
        <v>6</v>
      </c>
      <c r="E110" s="166">
        <v>497</v>
      </c>
      <c r="F110" s="166">
        <v>467</v>
      </c>
      <c r="G110" s="166">
        <v>526</v>
      </c>
      <c r="H110" s="166">
        <v>657</v>
      </c>
      <c r="I110" s="181">
        <f>IFERROR(H110/G110-1,"-")</f>
        <v>0.24904942965779475</v>
      </c>
      <c r="J110" s="184">
        <f t="shared" si="44"/>
        <v>131</v>
      </c>
      <c r="K110" s="167">
        <f t="shared" si="45"/>
        <v>1.6346739982334574E-3</v>
      </c>
    </row>
    <row r="111" spans="2:11" x14ac:dyDescent="0.25">
      <c r="B111" s="161" t="s">
        <v>109</v>
      </c>
      <c r="C111" s="162">
        <v>11615</v>
      </c>
      <c r="D111" s="162">
        <v>1</v>
      </c>
      <c r="E111" s="162">
        <v>6710</v>
      </c>
      <c r="F111" s="162">
        <v>8092</v>
      </c>
      <c r="G111" s="162">
        <v>8510</v>
      </c>
      <c r="H111" s="162">
        <v>8874</v>
      </c>
      <c r="I111" s="180">
        <f>IFERROR(H111/G111-1,"-")</f>
        <v>4.277320799059936E-2</v>
      </c>
      <c r="J111" s="183">
        <f t="shared" si="44"/>
        <v>364</v>
      </c>
      <c r="K111" s="163">
        <f t="shared" si="45"/>
        <v>2.2079295373399848E-2</v>
      </c>
    </row>
    <row r="112" spans="2:11" x14ac:dyDescent="0.25">
      <c r="B112" s="165" t="s">
        <v>112</v>
      </c>
      <c r="C112" s="166">
        <v>6038</v>
      </c>
      <c r="D112" s="166">
        <v>0</v>
      </c>
      <c r="E112" s="166">
        <v>4009</v>
      </c>
      <c r="F112" s="166">
        <v>4685</v>
      </c>
      <c r="G112" s="166">
        <v>4618</v>
      </c>
      <c r="H112" s="166">
        <v>4670</v>
      </c>
      <c r="I112" s="181">
        <f t="shared" ref="I112:I119" si="46">IFERROR(H112/G112-1,"-")</f>
        <v>1.1260285838025075E-2</v>
      </c>
      <c r="J112" s="184">
        <f t="shared" si="44"/>
        <v>52</v>
      </c>
      <c r="K112" s="167">
        <f t="shared" si="45"/>
        <v>1.1619372255327619E-2</v>
      </c>
    </row>
    <row r="113" spans="2:11" x14ac:dyDescent="0.25">
      <c r="B113" s="165" t="s">
        <v>115</v>
      </c>
      <c r="C113" s="166">
        <v>474</v>
      </c>
      <c r="D113" s="166">
        <v>0</v>
      </c>
      <c r="E113" s="166">
        <v>315</v>
      </c>
      <c r="F113" s="166">
        <v>512</v>
      </c>
      <c r="G113" s="166">
        <v>472</v>
      </c>
      <c r="H113" s="166">
        <v>491</v>
      </c>
      <c r="I113" s="181">
        <f t="shared" si="46"/>
        <v>4.0254237288135597E-2</v>
      </c>
      <c r="J113" s="184">
        <f t="shared" si="44"/>
        <v>19</v>
      </c>
      <c r="K113" s="167">
        <f t="shared" si="45"/>
        <v>1.2216513441896918E-3</v>
      </c>
    </row>
    <row r="114" spans="2:11" x14ac:dyDescent="0.25">
      <c r="B114" s="165" t="s">
        <v>118</v>
      </c>
      <c r="C114" s="166">
        <v>623</v>
      </c>
      <c r="D114" s="166">
        <v>0</v>
      </c>
      <c r="E114" s="166">
        <v>300</v>
      </c>
      <c r="F114" s="166">
        <v>424</v>
      </c>
      <c r="G114" s="166">
        <v>389</v>
      </c>
      <c r="H114" s="166">
        <v>417</v>
      </c>
      <c r="I114" s="181">
        <f t="shared" si="46"/>
        <v>7.1979434447300816E-2</v>
      </c>
      <c r="J114" s="184">
        <f t="shared" si="44"/>
        <v>28</v>
      </c>
      <c r="K114" s="167">
        <f t="shared" si="45"/>
        <v>1.0375328116641578E-3</v>
      </c>
    </row>
    <row r="115" spans="2:11" x14ac:dyDescent="0.25">
      <c r="B115" s="165" t="s">
        <v>125</v>
      </c>
      <c r="C115" s="166">
        <v>157</v>
      </c>
      <c r="D115" s="166">
        <v>0</v>
      </c>
      <c r="E115" s="166">
        <v>169</v>
      </c>
      <c r="F115" s="166">
        <v>176</v>
      </c>
      <c r="G115" s="166">
        <v>178</v>
      </c>
      <c r="H115" s="166">
        <v>241</v>
      </c>
      <c r="I115" s="181">
        <f t="shared" si="46"/>
        <v>0.35393258426966301</v>
      </c>
      <c r="J115" s="184">
        <f t="shared" si="44"/>
        <v>63</v>
      </c>
      <c r="K115" s="167">
        <f t="shared" si="45"/>
        <v>5.9962927484667153E-4</v>
      </c>
    </row>
    <row r="116" spans="2:11" x14ac:dyDescent="0.25">
      <c r="B116" s="165" t="s">
        <v>121</v>
      </c>
      <c r="C116" s="166">
        <v>252</v>
      </c>
      <c r="D116" s="166">
        <v>1</v>
      </c>
      <c r="E116" s="166">
        <v>131</v>
      </c>
      <c r="F116" s="166">
        <v>153</v>
      </c>
      <c r="G116" s="166">
        <v>137</v>
      </c>
      <c r="H116" s="166">
        <v>143</v>
      </c>
      <c r="I116" s="181">
        <f t="shared" si="46"/>
        <v>4.3795620437956151E-2</v>
      </c>
      <c r="J116" s="184">
        <f t="shared" si="44"/>
        <v>6</v>
      </c>
      <c r="K116" s="167">
        <f t="shared" si="45"/>
        <v>3.5579662366420759E-4</v>
      </c>
    </row>
    <row r="117" spans="2:11" x14ac:dyDescent="0.25">
      <c r="B117" s="165" t="s">
        <v>130</v>
      </c>
      <c r="C117" s="166">
        <v>180</v>
      </c>
      <c r="D117" s="166">
        <v>0</v>
      </c>
      <c r="E117" s="166">
        <v>52</v>
      </c>
      <c r="F117" s="166">
        <v>102</v>
      </c>
      <c r="G117" s="166">
        <v>65</v>
      </c>
      <c r="H117" s="166">
        <v>55</v>
      </c>
      <c r="I117" s="181">
        <f t="shared" si="46"/>
        <v>-0.15384615384615385</v>
      </c>
      <c r="J117" s="184">
        <f t="shared" si="44"/>
        <v>-10</v>
      </c>
      <c r="K117" s="167">
        <f t="shared" si="45"/>
        <v>1.3684485525546446E-4</v>
      </c>
    </row>
    <row r="118" spans="2:11" x14ac:dyDescent="0.25">
      <c r="B118" s="165" t="s">
        <v>133</v>
      </c>
      <c r="C118" s="166">
        <v>383</v>
      </c>
      <c r="D118" s="166">
        <v>0</v>
      </c>
      <c r="E118" s="166">
        <v>67</v>
      </c>
      <c r="F118" s="166">
        <v>58</v>
      </c>
      <c r="G118" s="166">
        <v>62</v>
      </c>
      <c r="H118" s="166">
        <v>49</v>
      </c>
      <c r="I118" s="181">
        <f t="shared" si="46"/>
        <v>-0.20967741935483875</v>
      </c>
      <c r="J118" s="184">
        <f t="shared" si="44"/>
        <v>-13</v>
      </c>
      <c r="K118" s="167">
        <f t="shared" si="45"/>
        <v>1.2191632559123197E-4</v>
      </c>
    </row>
    <row r="119" spans="2:11" x14ac:dyDescent="0.25">
      <c r="B119" s="170" t="s">
        <v>147</v>
      </c>
      <c r="C119" s="171">
        <f t="shared" ref="C119:H119" si="47">IFERROR(C111-SUM(C112:C118),"nd")</f>
        <v>3508</v>
      </c>
      <c r="D119" s="171">
        <f t="shared" si="47"/>
        <v>0</v>
      </c>
      <c r="E119" s="171">
        <f t="shared" si="47"/>
        <v>1667</v>
      </c>
      <c r="F119" s="171">
        <f t="shared" si="47"/>
        <v>1982</v>
      </c>
      <c r="G119" s="171">
        <f t="shared" si="47"/>
        <v>2589</v>
      </c>
      <c r="H119" s="171">
        <f t="shared" si="47"/>
        <v>2808</v>
      </c>
      <c r="I119" s="182">
        <f t="shared" si="46"/>
        <v>8.4588644264194768E-2</v>
      </c>
      <c r="J119" s="185">
        <f t="shared" si="44"/>
        <v>219</v>
      </c>
      <c r="K119" s="172">
        <f t="shared" si="45"/>
        <v>6.9865518828608041E-3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99</v>
      </c>
      <c r="C122" s="162" t="s">
        <v>314</v>
      </c>
      <c r="D122" s="162" t="s">
        <v>314</v>
      </c>
      <c r="E122" s="162" t="s">
        <v>314</v>
      </c>
      <c r="F122" s="162" t="s">
        <v>314</v>
      </c>
      <c r="G122" s="162" t="s">
        <v>314</v>
      </c>
      <c r="H122" s="162" t="s">
        <v>314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105</v>
      </c>
      <c r="C123" s="166" t="s">
        <v>314</v>
      </c>
      <c r="D123" s="166" t="s">
        <v>314</v>
      </c>
      <c r="E123" s="166" t="s">
        <v>314</v>
      </c>
      <c r="F123" s="166" t="s">
        <v>314</v>
      </c>
      <c r="G123" s="166" t="s">
        <v>314</v>
      </c>
      <c r="H123" s="166" t="s">
        <v>314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102</v>
      </c>
      <c r="C124" s="166" t="s">
        <v>314</v>
      </c>
      <c r="D124" s="166" t="s">
        <v>314</v>
      </c>
      <c r="E124" s="166" t="s">
        <v>314</v>
      </c>
      <c r="F124" s="166" t="s">
        <v>314</v>
      </c>
      <c r="G124" s="166" t="s">
        <v>314</v>
      </c>
      <c r="H124" s="166" t="s">
        <v>314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109</v>
      </c>
      <c r="C125" s="162" t="s">
        <v>314</v>
      </c>
      <c r="D125" s="162" t="s">
        <v>314</v>
      </c>
      <c r="E125" s="162" t="s">
        <v>314</v>
      </c>
      <c r="F125" s="162" t="s">
        <v>314</v>
      </c>
      <c r="G125" s="162" t="s">
        <v>314</v>
      </c>
      <c r="H125" s="162" t="s">
        <v>314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112</v>
      </c>
      <c r="C126" s="166" t="s">
        <v>314</v>
      </c>
      <c r="D126" s="166" t="s">
        <v>314</v>
      </c>
      <c r="E126" s="166" t="s">
        <v>314</v>
      </c>
      <c r="F126" s="166" t="s">
        <v>314</v>
      </c>
      <c r="G126" s="166" t="s">
        <v>314</v>
      </c>
      <c r="H126" s="166" t="s">
        <v>314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115</v>
      </c>
      <c r="C127" s="166" t="s">
        <v>314</v>
      </c>
      <c r="D127" s="166" t="s">
        <v>314</v>
      </c>
      <c r="E127" s="166" t="s">
        <v>314</v>
      </c>
      <c r="F127" s="166" t="s">
        <v>314</v>
      </c>
      <c r="G127" s="166" t="s">
        <v>314</v>
      </c>
      <c r="H127" s="166" t="s">
        <v>314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118</v>
      </c>
      <c r="C128" s="166" t="s">
        <v>314</v>
      </c>
      <c r="D128" s="166" t="s">
        <v>314</v>
      </c>
      <c r="E128" s="166" t="s">
        <v>314</v>
      </c>
      <c r="F128" s="166" t="s">
        <v>314</v>
      </c>
      <c r="G128" s="166" t="s">
        <v>314</v>
      </c>
      <c r="H128" s="166" t="s">
        <v>314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125</v>
      </c>
      <c r="C129" s="166" t="s">
        <v>314</v>
      </c>
      <c r="D129" s="166" t="s">
        <v>314</v>
      </c>
      <c r="E129" s="166" t="s">
        <v>314</v>
      </c>
      <c r="F129" s="166" t="s">
        <v>314</v>
      </c>
      <c r="G129" s="166" t="s">
        <v>314</v>
      </c>
      <c r="H129" s="166" t="s">
        <v>314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121</v>
      </c>
      <c r="C130" s="166" t="s">
        <v>314</v>
      </c>
      <c r="D130" s="166" t="s">
        <v>314</v>
      </c>
      <c r="E130" s="166" t="s">
        <v>314</v>
      </c>
      <c r="F130" s="166" t="s">
        <v>314</v>
      </c>
      <c r="G130" s="166" t="s">
        <v>314</v>
      </c>
      <c r="H130" s="166" t="s">
        <v>314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130</v>
      </c>
      <c r="C131" s="166" t="s">
        <v>314</v>
      </c>
      <c r="D131" s="166" t="s">
        <v>314</v>
      </c>
      <c r="E131" s="166" t="s">
        <v>314</v>
      </c>
      <c r="F131" s="166" t="s">
        <v>314</v>
      </c>
      <c r="G131" s="166" t="s">
        <v>314</v>
      </c>
      <c r="H131" s="166" t="s">
        <v>314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133</v>
      </c>
      <c r="C132" s="166" t="s">
        <v>314</v>
      </c>
      <c r="D132" s="166" t="s">
        <v>314</v>
      </c>
      <c r="E132" s="166" t="s">
        <v>314</v>
      </c>
      <c r="F132" s="166" t="s">
        <v>314</v>
      </c>
      <c r="G132" s="166" t="s">
        <v>314</v>
      </c>
      <c r="H132" s="166" t="s">
        <v>314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147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3">IFERROR(C136+C139,"nd")</f>
        <v>13012</v>
      </c>
      <c r="D135" s="178">
        <f t="shared" si="53"/>
        <v>3291</v>
      </c>
      <c r="E135" s="178">
        <f t="shared" si="53"/>
        <v>15796</v>
      </c>
      <c r="F135" s="178">
        <f t="shared" si="53"/>
        <v>16653</v>
      </c>
      <c r="G135" s="178">
        <f t="shared" si="53"/>
        <v>17056</v>
      </c>
      <c r="H135" s="178">
        <f t="shared" si="53"/>
        <v>17345</v>
      </c>
      <c r="I135" s="179">
        <f>IFERROR(H135/G135-1,"-")</f>
        <v>1.6944183864915585E-2</v>
      </c>
      <c r="J135" s="178">
        <f>IFERROR(H135-G135,"-")</f>
        <v>289</v>
      </c>
      <c r="K135" s="179">
        <f>IFERROR(H135/H$9,"-")</f>
        <v>4.315589117101875E-2</v>
      </c>
    </row>
    <row r="136" spans="2:11" x14ac:dyDescent="0.25">
      <c r="B136" s="161" t="s">
        <v>99</v>
      </c>
      <c r="C136" s="162">
        <v>742</v>
      </c>
      <c r="D136" s="162">
        <v>1364</v>
      </c>
      <c r="E136" s="162">
        <v>1214</v>
      </c>
      <c r="F136" s="162">
        <v>2178</v>
      </c>
      <c r="G136" s="162">
        <v>1502</v>
      </c>
      <c r="H136" s="162">
        <v>1199</v>
      </c>
      <c r="I136" s="180">
        <f>IFERROR(H136/G136-1,"-")</f>
        <v>-0.20173102529960052</v>
      </c>
      <c r="J136" s="183">
        <f t="shared" ref="J136:J147" si="54">IFERROR(H136-G136,"-")</f>
        <v>-303</v>
      </c>
      <c r="K136" s="163">
        <f t="shared" ref="K136:K147" si="55">IFERROR(H136/H$9,"-")</f>
        <v>2.9832178445691254E-3</v>
      </c>
    </row>
    <row r="137" spans="2:11" x14ac:dyDescent="0.25">
      <c r="B137" s="165" t="s">
        <v>105</v>
      </c>
      <c r="C137" s="166">
        <v>617</v>
      </c>
      <c r="D137" s="166">
        <v>1090</v>
      </c>
      <c r="E137" s="166">
        <v>775</v>
      </c>
      <c r="F137" s="166">
        <v>1447</v>
      </c>
      <c r="G137" s="166">
        <v>1059</v>
      </c>
      <c r="H137" s="166">
        <v>656</v>
      </c>
      <c r="I137" s="181">
        <f>IFERROR(H137/G137-1,"-")</f>
        <v>-0.38054768649669501</v>
      </c>
      <c r="J137" s="184">
        <f t="shared" si="54"/>
        <v>-403</v>
      </c>
      <c r="K137" s="167">
        <f t="shared" si="55"/>
        <v>1.6321859099560853E-3</v>
      </c>
    </row>
    <row r="138" spans="2:11" x14ac:dyDescent="0.25">
      <c r="B138" s="165" t="s">
        <v>102</v>
      </c>
      <c r="C138" s="166">
        <v>125</v>
      </c>
      <c r="D138" s="166">
        <v>274</v>
      </c>
      <c r="E138" s="166">
        <v>439</v>
      </c>
      <c r="F138" s="166">
        <v>731</v>
      </c>
      <c r="G138" s="166">
        <v>443</v>
      </c>
      <c r="H138" s="166">
        <v>543</v>
      </c>
      <c r="I138" s="181">
        <f>IFERROR(H138/G138-1,"-")</f>
        <v>0.22573363431151239</v>
      </c>
      <c r="J138" s="184">
        <f t="shared" si="54"/>
        <v>100</v>
      </c>
      <c r="K138" s="167">
        <f t="shared" si="55"/>
        <v>1.3510319346130401E-3</v>
      </c>
    </row>
    <row r="139" spans="2:11" x14ac:dyDescent="0.25">
      <c r="B139" s="161" t="s">
        <v>109</v>
      </c>
      <c r="C139" s="162">
        <v>12270</v>
      </c>
      <c r="D139" s="162">
        <v>1927</v>
      </c>
      <c r="E139" s="162">
        <v>14582</v>
      </c>
      <c r="F139" s="162">
        <v>14475</v>
      </c>
      <c r="G139" s="162">
        <v>15554</v>
      </c>
      <c r="H139" s="162">
        <v>16146</v>
      </c>
      <c r="I139" s="180">
        <f>IFERROR(H139/G139-1,"-")</f>
        <v>3.8060948952038043E-2</v>
      </c>
      <c r="J139" s="183">
        <f t="shared" si="54"/>
        <v>592</v>
      </c>
      <c r="K139" s="163">
        <f t="shared" si="55"/>
        <v>4.0172673326449623E-2</v>
      </c>
    </row>
    <row r="140" spans="2:11" x14ac:dyDescent="0.25">
      <c r="B140" s="165" t="s">
        <v>112</v>
      </c>
      <c r="C140" s="166">
        <v>6096</v>
      </c>
      <c r="D140" s="166">
        <v>67</v>
      </c>
      <c r="E140" s="166">
        <v>5025</v>
      </c>
      <c r="F140" s="166">
        <v>5503</v>
      </c>
      <c r="G140" s="166">
        <v>6655</v>
      </c>
      <c r="H140" s="166">
        <v>6578</v>
      </c>
      <c r="I140" s="181">
        <f t="shared" ref="I140:I147" si="56">IFERROR(H140/G140-1,"-")</f>
        <v>-1.1570247933884281E-2</v>
      </c>
      <c r="J140" s="184">
        <f t="shared" si="54"/>
        <v>-77</v>
      </c>
      <c r="K140" s="167">
        <f t="shared" si="55"/>
        <v>1.6366644688553551E-2</v>
      </c>
    </row>
    <row r="141" spans="2:11" x14ac:dyDescent="0.25">
      <c r="B141" s="165" t="s">
        <v>115</v>
      </c>
      <c r="C141" s="166">
        <v>664</v>
      </c>
      <c r="D141" s="166">
        <v>166</v>
      </c>
      <c r="E141" s="166">
        <v>1436</v>
      </c>
      <c r="F141" s="166">
        <v>1030</v>
      </c>
      <c r="G141" s="166">
        <v>1161</v>
      </c>
      <c r="H141" s="166">
        <v>1176</v>
      </c>
      <c r="I141" s="181">
        <f t="shared" si="56"/>
        <v>1.2919896640826822E-2</v>
      </c>
      <c r="J141" s="184">
        <f t="shared" si="54"/>
        <v>15</v>
      </c>
      <c r="K141" s="167">
        <f t="shared" si="55"/>
        <v>2.9259918141895675E-3</v>
      </c>
    </row>
    <row r="142" spans="2:11" x14ac:dyDescent="0.25">
      <c r="B142" s="165" t="s">
        <v>118</v>
      </c>
      <c r="C142" s="166">
        <v>466</v>
      </c>
      <c r="D142" s="166">
        <v>477</v>
      </c>
      <c r="E142" s="166">
        <v>1508</v>
      </c>
      <c r="F142" s="166">
        <v>1311</v>
      </c>
      <c r="G142" s="166">
        <v>1186</v>
      </c>
      <c r="H142" s="166">
        <v>1319</v>
      </c>
      <c r="I142" s="181">
        <f t="shared" si="56"/>
        <v>0.11214165261382791</v>
      </c>
      <c r="J142" s="184">
        <f t="shared" si="54"/>
        <v>133</v>
      </c>
      <c r="K142" s="167">
        <f t="shared" si="55"/>
        <v>3.2817884378537753E-3</v>
      </c>
    </row>
    <row r="143" spans="2:11" x14ac:dyDescent="0.25">
      <c r="B143" s="165" t="s">
        <v>125</v>
      </c>
      <c r="C143" s="166">
        <v>359</v>
      </c>
      <c r="D143" s="166">
        <v>29</v>
      </c>
      <c r="E143" s="166">
        <v>717</v>
      </c>
      <c r="F143" s="166">
        <v>467</v>
      </c>
      <c r="G143" s="166">
        <v>499</v>
      </c>
      <c r="H143" s="166">
        <v>540</v>
      </c>
      <c r="I143" s="181">
        <f t="shared" si="56"/>
        <v>8.21643286573146E-2</v>
      </c>
      <c r="J143" s="184">
        <f t="shared" si="54"/>
        <v>41</v>
      </c>
      <c r="K143" s="167">
        <f t="shared" si="55"/>
        <v>1.3435676697809238E-3</v>
      </c>
    </row>
    <row r="144" spans="2:11" x14ac:dyDescent="0.25">
      <c r="B144" s="165" t="s">
        <v>121</v>
      </c>
      <c r="C144" s="166">
        <v>190</v>
      </c>
      <c r="D144" s="166">
        <v>11</v>
      </c>
      <c r="E144" s="166">
        <v>449</v>
      </c>
      <c r="F144" s="166">
        <v>244</v>
      </c>
      <c r="G144" s="166">
        <v>336</v>
      </c>
      <c r="H144" s="166">
        <v>342</v>
      </c>
      <c r="I144" s="181">
        <f t="shared" si="56"/>
        <v>1.7857142857142794E-2</v>
      </c>
      <c r="J144" s="184">
        <f t="shared" si="54"/>
        <v>6</v>
      </c>
      <c r="K144" s="167">
        <f t="shared" si="55"/>
        <v>8.5092619086125172E-4</v>
      </c>
    </row>
    <row r="145" spans="2:11" x14ac:dyDescent="0.25">
      <c r="B145" s="165" t="s">
        <v>130</v>
      </c>
      <c r="C145" s="166">
        <v>380</v>
      </c>
      <c r="D145" s="166">
        <v>15</v>
      </c>
      <c r="E145" s="166">
        <v>219</v>
      </c>
      <c r="F145" s="166">
        <v>294</v>
      </c>
      <c r="G145" s="166">
        <v>182</v>
      </c>
      <c r="H145" s="166">
        <v>245</v>
      </c>
      <c r="I145" s="181">
        <f t="shared" si="56"/>
        <v>0.34615384615384626</v>
      </c>
      <c r="J145" s="184">
        <f t="shared" si="54"/>
        <v>63</v>
      </c>
      <c r="K145" s="167">
        <f t="shared" si="55"/>
        <v>6.0958162795615993E-4</v>
      </c>
    </row>
    <row r="146" spans="2:11" x14ac:dyDescent="0.25">
      <c r="B146" s="165" t="s">
        <v>133</v>
      </c>
      <c r="C146" s="166">
        <v>656</v>
      </c>
      <c r="D146" s="166">
        <v>4</v>
      </c>
      <c r="E146" s="166">
        <v>163</v>
      </c>
      <c r="F146" s="166">
        <v>282</v>
      </c>
      <c r="G146" s="166">
        <v>305</v>
      </c>
      <c r="H146" s="166">
        <v>269</v>
      </c>
      <c r="I146" s="181">
        <f t="shared" si="56"/>
        <v>-0.11803278688524588</v>
      </c>
      <c r="J146" s="184">
        <f t="shared" si="54"/>
        <v>-36</v>
      </c>
      <c r="K146" s="167">
        <f t="shared" si="55"/>
        <v>6.692957466130898E-4</v>
      </c>
    </row>
    <row r="147" spans="2:11" x14ac:dyDescent="0.25">
      <c r="B147" s="170" t="s">
        <v>147</v>
      </c>
      <c r="C147" s="171">
        <f t="shared" ref="C147:H147" si="57">IFERROR(C139-SUM(C140:C146),"nd")</f>
        <v>3459</v>
      </c>
      <c r="D147" s="171">
        <f t="shared" si="57"/>
        <v>1158</v>
      </c>
      <c r="E147" s="171">
        <f t="shared" si="57"/>
        <v>5065</v>
      </c>
      <c r="F147" s="171">
        <f t="shared" si="57"/>
        <v>5344</v>
      </c>
      <c r="G147" s="171">
        <f t="shared" si="57"/>
        <v>5230</v>
      </c>
      <c r="H147" s="171">
        <f t="shared" si="57"/>
        <v>5677</v>
      </c>
      <c r="I147" s="182">
        <f t="shared" si="56"/>
        <v>8.5468451242829868E-2</v>
      </c>
      <c r="J147" s="185">
        <f t="shared" si="54"/>
        <v>447</v>
      </c>
      <c r="K147" s="172">
        <f t="shared" si="55"/>
        <v>1.4124877150641304E-2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58">IFERROR(C150+C153,"nd")</f>
        <v>1913</v>
      </c>
      <c r="D149" s="178">
        <f t="shared" si="58"/>
        <v>327</v>
      </c>
      <c r="E149" s="178">
        <f t="shared" si="58"/>
        <v>5051</v>
      </c>
      <c r="F149" s="178">
        <f t="shared" si="58"/>
        <v>5926</v>
      </c>
      <c r="G149" s="178">
        <f t="shared" si="58"/>
        <v>16998</v>
      </c>
      <c r="H149" s="178">
        <f t="shared" si="58"/>
        <v>16891</v>
      </c>
      <c r="I149" s="179">
        <f>IFERROR(H149/G149-1,"-")</f>
        <v>-6.2948582186139745E-3</v>
      </c>
      <c r="J149" s="178">
        <f>IFERROR(H149-G149,"-")</f>
        <v>-107</v>
      </c>
      <c r="K149" s="179">
        <f>IFERROR(H149/H$9,"-")</f>
        <v>4.2026299093091822E-2</v>
      </c>
    </row>
    <row r="150" spans="2:11" x14ac:dyDescent="0.25">
      <c r="B150" s="161" t="s">
        <v>99</v>
      </c>
      <c r="C150" s="162">
        <v>287</v>
      </c>
      <c r="D150" s="162">
        <v>126</v>
      </c>
      <c r="E150" s="162">
        <v>558</v>
      </c>
      <c r="F150" s="162">
        <v>798</v>
      </c>
      <c r="G150" s="162">
        <v>1339</v>
      </c>
      <c r="H150" s="162">
        <v>1225</v>
      </c>
      <c r="I150" s="180">
        <f>IFERROR(H150/G150-1,"-")</f>
        <v>-8.5138162808065743E-2</v>
      </c>
      <c r="J150" s="183">
        <f t="shared" ref="J150:J161" si="59">IFERROR(H150-G150,"-")</f>
        <v>-114</v>
      </c>
      <c r="K150" s="163">
        <f t="shared" ref="K150:K161" si="60">IFERROR(H150/H$9,"-")</f>
        <v>3.0479081397807996E-3</v>
      </c>
    </row>
    <row r="151" spans="2:11" x14ac:dyDescent="0.25">
      <c r="B151" s="165" t="s">
        <v>105</v>
      </c>
      <c r="C151" s="166">
        <v>245</v>
      </c>
      <c r="D151" s="166">
        <v>38</v>
      </c>
      <c r="E151" s="166">
        <v>291</v>
      </c>
      <c r="F151" s="166">
        <v>270</v>
      </c>
      <c r="G151" s="166">
        <v>1048</v>
      </c>
      <c r="H151" s="166">
        <v>774</v>
      </c>
      <c r="I151" s="181">
        <f>IFERROR(H151/G151-1,"-")</f>
        <v>-0.26145038167938928</v>
      </c>
      <c r="J151" s="184">
        <f t="shared" si="59"/>
        <v>-274</v>
      </c>
      <c r="K151" s="167">
        <f t="shared" si="60"/>
        <v>1.9257803266859907E-3</v>
      </c>
    </row>
    <row r="152" spans="2:11" x14ac:dyDescent="0.25">
      <c r="B152" s="165" t="s">
        <v>102</v>
      </c>
      <c r="C152" s="166">
        <v>42</v>
      </c>
      <c r="D152" s="166">
        <v>88</v>
      </c>
      <c r="E152" s="166">
        <v>267</v>
      </c>
      <c r="F152" s="166">
        <v>528</v>
      </c>
      <c r="G152" s="166">
        <v>291</v>
      </c>
      <c r="H152" s="166">
        <v>451</v>
      </c>
      <c r="I152" s="181">
        <f>IFERROR(H152/G152-1,"-")</f>
        <v>0.54982817869415812</v>
      </c>
      <c r="J152" s="184">
        <f t="shared" si="59"/>
        <v>160</v>
      </c>
      <c r="K152" s="167">
        <f t="shared" si="60"/>
        <v>1.1221278130948086E-3</v>
      </c>
    </row>
    <row r="153" spans="2:11" x14ac:dyDescent="0.25">
      <c r="B153" s="161" t="s">
        <v>109</v>
      </c>
      <c r="C153" s="162">
        <v>1626</v>
      </c>
      <c r="D153" s="162">
        <v>201</v>
      </c>
      <c r="E153" s="162">
        <v>4493</v>
      </c>
      <c r="F153" s="162">
        <v>5128</v>
      </c>
      <c r="G153" s="162">
        <v>15659</v>
      </c>
      <c r="H153" s="162">
        <v>15666</v>
      </c>
      <c r="I153" s="180">
        <f>IFERROR(H153/G153-1,"-")</f>
        <v>4.4702726866341358E-4</v>
      </c>
      <c r="J153" s="183">
        <f t="shared" si="59"/>
        <v>7</v>
      </c>
      <c r="K153" s="163">
        <f t="shared" si="60"/>
        <v>3.8978390953311022E-2</v>
      </c>
    </row>
    <row r="154" spans="2:11" x14ac:dyDescent="0.25">
      <c r="B154" s="165" t="s">
        <v>112</v>
      </c>
      <c r="C154" s="166">
        <v>279</v>
      </c>
      <c r="D154" s="166">
        <v>6</v>
      </c>
      <c r="E154" s="166">
        <v>1821</v>
      </c>
      <c r="F154" s="166">
        <v>1052</v>
      </c>
      <c r="G154" s="166">
        <v>7783</v>
      </c>
      <c r="H154" s="166">
        <v>8552</v>
      </c>
      <c r="I154" s="181">
        <f t="shared" ref="I154:I161" si="61">IFERROR(H154/G154-1,"-")</f>
        <v>9.8805088012334563E-2</v>
      </c>
      <c r="J154" s="184">
        <f t="shared" si="59"/>
        <v>769</v>
      </c>
      <c r="K154" s="167">
        <f t="shared" si="60"/>
        <v>2.1278130948086039E-2</v>
      </c>
    </row>
    <row r="155" spans="2:11" x14ac:dyDescent="0.25">
      <c r="B155" s="165" t="s">
        <v>115</v>
      </c>
      <c r="C155" s="166">
        <v>422</v>
      </c>
      <c r="D155" s="166">
        <v>65</v>
      </c>
      <c r="E155" s="166">
        <v>650</v>
      </c>
      <c r="F155" s="166">
        <v>1190</v>
      </c>
      <c r="G155" s="166">
        <v>1642</v>
      </c>
      <c r="H155" s="166">
        <v>1258</v>
      </c>
      <c r="I155" s="181">
        <f t="shared" si="61"/>
        <v>-0.23386114494518884</v>
      </c>
      <c r="J155" s="184">
        <f t="shared" si="59"/>
        <v>-384</v>
      </c>
      <c r="K155" s="167">
        <f t="shared" si="60"/>
        <v>3.130015052934078E-3</v>
      </c>
    </row>
    <row r="156" spans="2:11" x14ac:dyDescent="0.25">
      <c r="B156" s="165" t="s">
        <v>118</v>
      </c>
      <c r="C156" s="166">
        <v>56</v>
      </c>
      <c r="D156" s="166">
        <v>30</v>
      </c>
      <c r="E156" s="166">
        <v>156</v>
      </c>
      <c r="F156" s="166">
        <v>462</v>
      </c>
      <c r="G156" s="166">
        <v>247</v>
      </c>
      <c r="H156" s="166">
        <v>426</v>
      </c>
      <c r="I156" s="181">
        <f t="shared" si="61"/>
        <v>0.72469635627530371</v>
      </c>
      <c r="J156" s="184">
        <f t="shared" si="59"/>
        <v>179</v>
      </c>
      <c r="K156" s="167">
        <f t="shared" si="60"/>
        <v>1.0599256061605065E-3</v>
      </c>
    </row>
    <row r="157" spans="2:11" x14ac:dyDescent="0.25">
      <c r="B157" s="165" t="s">
        <v>125</v>
      </c>
      <c r="C157" s="166">
        <v>28</v>
      </c>
      <c r="D157" s="166">
        <v>2</v>
      </c>
      <c r="E157" s="166">
        <v>690</v>
      </c>
      <c r="F157" s="166">
        <v>316</v>
      </c>
      <c r="G157" s="166">
        <v>1048</v>
      </c>
      <c r="H157" s="166">
        <v>1272</v>
      </c>
      <c r="I157" s="181">
        <f t="shared" si="61"/>
        <v>0.21374045801526709</v>
      </c>
      <c r="J157" s="184">
        <f t="shared" si="59"/>
        <v>224</v>
      </c>
      <c r="K157" s="167">
        <f t="shared" si="60"/>
        <v>3.1648482888172874E-3</v>
      </c>
    </row>
    <row r="158" spans="2:11" x14ac:dyDescent="0.25">
      <c r="B158" s="165" t="s">
        <v>121</v>
      </c>
      <c r="C158" s="166">
        <v>37</v>
      </c>
      <c r="D158" s="166">
        <v>6</v>
      </c>
      <c r="E158" s="166">
        <v>111</v>
      </c>
      <c r="F158" s="166">
        <v>290</v>
      </c>
      <c r="G158" s="166">
        <v>330</v>
      </c>
      <c r="H158" s="166">
        <v>38</v>
      </c>
      <c r="I158" s="181">
        <f t="shared" si="61"/>
        <v>-0.88484848484848488</v>
      </c>
      <c r="J158" s="184">
        <f t="shared" si="59"/>
        <v>-292</v>
      </c>
      <c r="K158" s="167">
        <f t="shared" si="60"/>
        <v>9.4547354540139083E-5</v>
      </c>
    </row>
    <row r="159" spans="2:11" x14ac:dyDescent="0.25">
      <c r="B159" s="165" t="s">
        <v>130</v>
      </c>
      <c r="C159" s="166">
        <v>152</v>
      </c>
      <c r="D159" s="166">
        <v>1</v>
      </c>
      <c r="E159" s="166">
        <v>162</v>
      </c>
      <c r="F159" s="166">
        <v>160</v>
      </c>
      <c r="G159" s="166">
        <v>593</v>
      </c>
      <c r="H159" s="166">
        <v>734</v>
      </c>
      <c r="I159" s="181">
        <f t="shared" si="61"/>
        <v>0.23777403035413158</v>
      </c>
      <c r="J159" s="184">
        <f t="shared" si="59"/>
        <v>141</v>
      </c>
      <c r="K159" s="167">
        <f t="shared" si="60"/>
        <v>1.8262567955911076E-3</v>
      </c>
    </row>
    <row r="160" spans="2:11" x14ac:dyDescent="0.25">
      <c r="B160" s="165" t="s">
        <v>133</v>
      </c>
      <c r="C160" s="166">
        <v>158</v>
      </c>
      <c r="D160" s="166">
        <v>0</v>
      </c>
      <c r="E160" s="166">
        <v>138</v>
      </c>
      <c r="F160" s="166">
        <v>55</v>
      </c>
      <c r="G160" s="166">
        <v>1524</v>
      </c>
      <c r="H160" s="166">
        <v>1375</v>
      </c>
      <c r="I160" s="181">
        <f t="shared" si="61"/>
        <v>-9.776902887139105E-2</v>
      </c>
      <c r="J160" s="184">
        <f t="shared" si="59"/>
        <v>-149</v>
      </c>
      <c r="K160" s="167">
        <f t="shared" si="60"/>
        <v>3.4211213813866116E-3</v>
      </c>
    </row>
    <row r="161" spans="2:11" x14ac:dyDescent="0.25">
      <c r="B161" s="170" t="s">
        <v>147</v>
      </c>
      <c r="C161" s="171">
        <f t="shared" ref="C161:H161" si="62">IFERROR(C153-SUM(C154:C160),"nd")</f>
        <v>494</v>
      </c>
      <c r="D161" s="171">
        <f t="shared" si="62"/>
        <v>91</v>
      </c>
      <c r="E161" s="171">
        <f t="shared" si="62"/>
        <v>765</v>
      </c>
      <c r="F161" s="171">
        <f t="shared" si="62"/>
        <v>1603</v>
      </c>
      <c r="G161" s="171">
        <f t="shared" si="62"/>
        <v>2492</v>
      </c>
      <c r="H161" s="171">
        <f t="shared" si="62"/>
        <v>2011</v>
      </c>
      <c r="I161" s="182">
        <f t="shared" si="61"/>
        <v>-0.1930176565008026</v>
      </c>
      <c r="J161" s="185">
        <f t="shared" si="59"/>
        <v>-481</v>
      </c>
      <c r="K161" s="172">
        <f t="shared" si="60"/>
        <v>5.0035455257952553E-3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0927D-C53F-4D56-86D7-5CA547BF4570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13" t="s">
        <v>64</v>
      </c>
      <c r="D5" s="314"/>
      <c r="E5" s="314"/>
      <c r="F5" s="314"/>
      <c r="G5" s="314"/>
      <c r="H5" s="314"/>
      <c r="I5" s="314"/>
      <c r="J5" s="314"/>
      <c r="K5" s="313" t="s">
        <v>63</v>
      </c>
      <c r="L5" s="314"/>
      <c r="M5" s="314"/>
      <c r="N5" s="314"/>
      <c r="O5" s="314"/>
      <c r="P5" s="314"/>
      <c r="Q5" s="314"/>
      <c r="R5" s="314"/>
      <c r="S5" s="313" t="s">
        <v>139</v>
      </c>
      <c r="T5" s="314"/>
      <c r="U5" s="314"/>
      <c r="V5" s="314"/>
      <c r="W5" s="314"/>
      <c r="X5" s="314"/>
      <c r="Y5" s="314"/>
    </row>
    <row r="6" spans="1:25" s="148" customFormat="1" ht="72" customHeight="1" x14ac:dyDescent="0.25">
      <c r="B6" s="149"/>
      <c r="C6" s="174" t="s">
        <v>260</v>
      </c>
      <c r="D6" s="174" t="s">
        <v>261</v>
      </c>
      <c r="E6" s="174" t="s">
        <v>262</v>
      </c>
      <c r="F6" s="174" t="s">
        <v>263</v>
      </c>
      <c r="G6" s="174" t="s">
        <v>264</v>
      </c>
      <c r="H6" s="174" t="s">
        <v>265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260</v>
      </c>
      <c r="L6" s="174" t="s">
        <v>261</v>
      </c>
      <c r="M6" s="174" t="s">
        <v>262</v>
      </c>
      <c r="N6" s="174" t="s">
        <v>263</v>
      </c>
      <c r="O6" s="174" t="s">
        <v>264</v>
      </c>
      <c r="P6" s="174" t="s">
        <v>265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260</v>
      </c>
      <c r="T6" s="174" t="s">
        <v>262</v>
      </c>
      <c r="U6" s="174" t="s">
        <v>263</v>
      </c>
      <c r="V6" s="174" t="s">
        <v>264</v>
      </c>
      <c r="W6" s="174" t="s">
        <v>265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70</v>
      </c>
      <c r="C8" s="178">
        <f t="shared" ref="C8:H8" si="0">C9+C12</f>
        <v>148691</v>
      </c>
      <c r="D8" s="178">
        <f t="shared" si="0"/>
        <v>44559</v>
      </c>
      <c r="E8" s="178">
        <f t="shared" si="0"/>
        <v>210898</v>
      </c>
      <c r="F8" s="178">
        <f t="shared" si="0"/>
        <v>258067</v>
      </c>
      <c r="G8" s="178">
        <f t="shared" si="0"/>
        <v>252025</v>
      </c>
      <c r="H8" s="178">
        <f t="shared" si="0"/>
        <v>251900</v>
      </c>
      <c r="I8" s="179">
        <f>IFERROR(H8/G8-1,"-")</f>
        <v>-4.9598254141458575E-4</v>
      </c>
      <c r="J8" s="179">
        <f t="shared" ref="J8:J20" si="1">H8/H$8</f>
        <v>1</v>
      </c>
      <c r="K8" s="178">
        <f t="shared" ref="K8:P8" si="2">K9+K12</f>
        <v>575900</v>
      </c>
      <c r="L8" s="178">
        <f t="shared" si="2"/>
        <v>155801</v>
      </c>
      <c r="M8" s="178">
        <f t="shared" si="2"/>
        <v>933260</v>
      </c>
      <c r="N8" s="178">
        <f t="shared" si="2"/>
        <v>1084680</v>
      </c>
      <c r="O8" s="178">
        <f t="shared" si="2"/>
        <v>1145697</v>
      </c>
      <c r="P8" s="178">
        <f t="shared" si="2"/>
        <v>1129689</v>
      </c>
      <c r="Q8" s="179">
        <f>IFERROR(P8/O8-1,"-")</f>
        <v>-1.3972280629171552E-2</v>
      </c>
      <c r="R8" s="179">
        <f t="shared" ref="R8:R20" si="3">P8/P$8</f>
        <v>1</v>
      </c>
      <c r="S8" s="178">
        <f>S9+S12</f>
        <v>724591</v>
      </c>
      <c r="T8" s="178">
        <f>T9+T12</f>
        <v>1144158</v>
      </c>
      <c r="U8" s="178">
        <f>U9+U12</f>
        <v>1342747</v>
      </c>
      <c r="V8" s="178">
        <f>V9+V12</f>
        <v>1397722</v>
      </c>
      <c r="W8" s="178">
        <f>W9+W12</f>
        <v>1381589</v>
      </c>
      <c r="X8" s="179">
        <f>IFERROR(W8/V8-1,"-")</f>
        <v>-1.1542352484971929E-2</v>
      </c>
      <c r="Y8" s="179">
        <f>W8/W$8</f>
        <v>1</v>
      </c>
    </row>
    <row r="9" spans="1:25" x14ac:dyDescent="0.25">
      <c r="A9" s="1"/>
      <c r="B9" s="161" t="s">
        <v>99</v>
      </c>
      <c r="C9" s="162">
        <v>30892</v>
      </c>
      <c r="D9" s="162">
        <v>22092</v>
      </c>
      <c r="E9" s="162">
        <v>47086</v>
      </c>
      <c r="F9" s="162">
        <v>65902</v>
      </c>
      <c r="G9" s="162">
        <v>59268</v>
      </c>
      <c r="H9" s="162">
        <v>54310</v>
      </c>
      <c r="I9" s="163">
        <f>IFERROR(H9/G9-1,"-")</f>
        <v>-8.3653911048120366E-2</v>
      </c>
      <c r="J9" s="163">
        <f t="shared" si="1"/>
        <v>0.21560142913854705</v>
      </c>
      <c r="K9" s="162">
        <v>91967</v>
      </c>
      <c r="L9" s="162">
        <v>82473</v>
      </c>
      <c r="M9" s="162">
        <v>171740</v>
      </c>
      <c r="N9" s="162">
        <v>180632</v>
      </c>
      <c r="O9" s="162">
        <v>166659</v>
      </c>
      <c r="P9" s="162">
        <v>174679</v>
      </c>
      <c r="Q9" s="163">
        <f>IFERROR(P9/O9-1,"-")</f>
        <v>4.8122213621826671E-2</v>
      </c>
      <c r="R9" s="163">
        <f t="shared" si="3"/>
        <v>0.15462574212902844</v>
      </c>
      <c r="S9" s="162">
        <v>122859</v>
      </c>
      <c r="T9" s="162">
        <v>218826</v>
      </c>
      <c r="U9" s="162">
        <v>246534</v>
      </c>
      <c r="V9" s="162">
        <v>225927</v>
      </c>
      <c r="W9" s="162">
        <v>228989</v>
      </c>
      <c r="X9" s="163">
        <f>IFERROR(W9/V9-1,"-")</f>
        <v>1.3553050321563953E-2</v>
      </c>
      <c r="Y9" s="163">
        <f>W9/W$8</f>
        <v>0.16574321306843062</v>
      </c>
    </row>
    <row r="10" spans="1:25" x14ac:dyDescent="0.25">
      <c r="A10" s="164"/>
      <c r="B10" s="165" t="s">
        <v>105</v>
      </c>
      <c r="C10" s="166">
        <v>14381</v>
      </c>
      <c r="D10" s="166">
        <v>16688</v>
      </c>
      <c r="E10" s="166">
        <v>25957</v>
      </c>
      <c r="F10" s="166">
        <v>36205</v>
      </c>
      <c r="G10" s="166">
        <v>31918</v>
      </c>
      <c r="H10" s="166">
        <v>27089</v>
      </c>
      <c r="I10" s="167">
        <f>IFERROR(H10/G10-1,"-")</f>
        <v>-0.15129394072310298</v>
      </c>
      <c r="J10" s="167">
        <f t="shared" si="1"/>
        <v>0.10753870583564906</v>
      </c>
      <c r="K10" s="166">
        <v>26759</v>
      </c>
      <c r="L10" s="166">
        <v>54648</v>
      </c>
      <c r="M10" s="166">
        <v>62419</v>
      </c>
      <c r="N10" s="166">
        <v>55283</v>
      </c>
      <c r="O10" s="166">
        <v>46644</v>
      </c>
      <c r="P10" s="166">
        <v>50494</v>
      </c>
      <c r="Q10" s="167">
        <f>IFERROR(P10/O10-1,"-")</f>
        <v>8.2540090901294993E-2</v>
      </c>
      <c r="R10" s="167">
        <f t="shared" si="3"/>
        <v>4.4697257386767511E-2</v>
      </c>
      <c r="S10" s="166">
        <v>41140</v>
      </c>
      <c r="T10" s="166">
        <v>88376</v>
      </c>
      <c r="U10" s="166">
        <v>91488</v>
      </c>
      <c r="V10" s="166">
        <v>78562</v>
      </c>
      <c r="W10" s="166">
        <v>77583</v>
      </c>
      <c r="X10" s="167">
        <f>IFERROR(W10/V10-1,"-")</f>
        <v>-1.246149537944552E-2</v>
      </c>
      <c r="Y10" s="167">
        <f>W10/W$8</f>
        <v>5.6154905691924301E-2</v>
      </c>
    </row>
    <row r="11" spans="1:25" x14ac:dyDescent="0.25">
      <c r="A11" s="164"/>
      <c r="B11" s="165" t="s">
        <v>102</v>
      </c>
      <c r="C11" s="166">
        <v>16511</v>
      </c>
      <c r="D11" s="166">
        <v>5404</v>
      </c>
      <c r="E11" s="166">
        <v>21129</v>
      </c>
      <c r="F11" s="166">
        <v>29697</v>
      </c>
      <c r="G11" s="166">
        <v>27350</v>
      </c>
      <c r="H11" s="166">
        <v>27221</v>
      </c>
      <c r="I11" s="167">
        <f>IFERROR(H11/G11-1,"-")</f>
        <v>-4.7166361974405602E-3</v>
      </c>
      <c r="J11" s="167">
        <f t="shared" si="1"/>
        <v>0.10806272330289797</v>
      </c>
      <c r="K11" s="166">
        <v>65208</v>
      </c>
      <c r="L11" s="166">
        <v>27825</v>
      </c>
      <c r="M11" s="166">
        <v>109321</v>
      </c>
      <c r="N11" s="166">
        <v>125349</v>
      </c>
      <c r="O11" s="166">
        <v>120015</v>
      </c>
      <c r="P11" s="166">
        <v>124185</v>
      </c>
      <c r="Q11" s="167">
        <f>IFERROR(P11/O11-1,"-")</f>
        <v>3.4745656792900981E-2</v>
      </c>
      <c r="R11" s="167">
        <f t="shared" si="3"/>
        <v>0.10992848474226093</v>
      </c>
      <c r="S11" s="166">
        <v>81719</v>
      </c>
      <c r="T11" s="166">
        <v>130450</v>
      </c>
      <c r="U11" s="166">
        <v>155046</v>
      </c>
      <c r="V11" s="166">
        <v>147365</v>
      </c>
      <c r="W11" s="166">
        <v>151406</v>
      </c>
      <c r="X11" s="167">
        <f>IFERROR(W11/V11-1,"-")</f>
        <v>2.7421708003935841E-2</v>
      </c>
      <c r="Y11" s="167">
        <f>W11/W$8</f>
        <v>0.10958830737650632</v>
      </c>
    </row>
    <row r="12" spans="1:25" x14ac:dyDescent="0.25">
      <c r="A12" s="1"/>
      <c r="B12" s="161" t="s">
        <v>109</v>
      </c>
      <c r="C12" s="162">
        <v>117799</v>
      </c>
      <c r="D12" s="162">
        <v>22467</v>
      </c>
      <c r="E12" s="162">
        <v>163812</v>
      </c>
      <c r="F12" s="162">
        <v>192165</v>
      </c>
      <c r="G12" s="162">
        <v>192757</v>
      </c>
      <c r="H12" s="162">
        <v>197590</v>
      </c>
      <c r="I12" s="163">
        <f>IFERROR(H12/G12-1,"-")</f>
        <v>2.5073019397479746E-2</v>
      </c>
      <c r="J12" s="163">
        <f t="shared" si="1"/>
        <v>0.78439857086145293</v>
      </c>
      <c r="K12" s="162">
        <v>483933</v>
      </c>
      <c r="L12" s="162">
        <v>73328</v>
      </c>
      <c r="M12" s="162">
        <v>761520</v>
      </c>
      <c r="N12" s="162">
        <v>904048</v>
      </c>
      <c r="O12" s="162">
        <v>979038</v>
      </c>
      <c r="P12" s="162">
        <v>955010</v>
      </c>
      <c r="Q12" s="163">
        <f>IFERROR(P12/O12-1,"-")</f>
        <v>-2.454245902610519E-2</v>
      </c>
      <c r="R12" s="163">
        <f t="shared" si="3"/>
        <v>0.84537425787097153</v>
      </c>
      <c r="S12" s="162">
        <v>601732</v>
      </c>
      <c r="T12" s="162">
        <v>925332</v>
      </c>
      <c r="U12" s="162">
        <v>1096213</v>
      </c>
      <c r="V12" s="162">
        <v>1171795</v>
      </c>
      <c r="W12" s="162">
        <v>1152600</v>
      </c>
      <c r="X12" s="163">
        <f>IFERROR(W12/V12-1,"-")</f>
        <v>-1.6380851599469226E-2</v>
      </c>
      <c r="Y12" s="163">
        <f>W12/W$8</f>
        <v>0.83425678693156935</v>
      </c>
    </row>
    <row r="13" spans="1:25" s="57" customFormat="1" x14ac:dyDescent="0.25">
      <c r="B13" s="165" t="s">
        <v>112</v>
      </c>
      <c r="C13" s="166">
        <v>39547</v>
      </c>
      <c r="D13" s="166">
        <v>1417</v>
      </c>
      <c r="E13" s="166">
        <v>53527</v>
      </c>
      <c r="F13" s="166">
        <v>68980</v>
      </c>
      <c r="G13" s="166">
        <v>66014</v>
      </c>
      <c r="H13" s="166">
        <v>65639</v>
      </c>
      <c r="I13" s="167">
        <f t="shared" ref="I13:I20" si="4">IFERROR(H13/G13-1,"-")</f>
        <v>-5.6806132032599654E-3</v>
      </c>
      <c r="J13" s="167">
        <f t="shared" si="1"/>
        <v>0.26057562524811434</v>
      </c>
      <c r="K13" s="166">
        <v>200754</v>
      </c>
      <c r="L13" s="166">
        <v>3387</v>
      </c>
      <c r="M13" s="166">
        <v>323077</v>
      </c>
      <c r="N13" s="166">
        <v>379170</v>
      </c>
      <c r="O13" s="166">
        <v>413412</v>
      </c>
      <c r="P13" s="166">
        <v>409458</v>
      </c>
      <c r="Q13" s="167">
        <f t="shared" ref="Q13:Q20" si="5">IFERROR(P13/O13-1,"-")</f>
        <v>-9.5643087283387995E-3</v>
      </c>
      <c r="R13" s="167">
        <f t="shared" si="3"/>
        <v>0.36245196686875769</v>
      </c>
      <c r="S13" s="166">
        <v>240301</v>
      </c>
      <c r="T13" s="166">
        <v>376604</v>
      </c>
      <c r="U13" s="166">
        <v>448150</v>
      </c>
      <c r="V13" s="166">
        <v>479426</v>
      </c>
      <c r="W13" s="166">
        <v>475097</v>
      </c>
      <c r="X13" s="167">
        <f t="shared" ref="X13:X20" si="6">IFERROR(W13/V13-1,"-")</f>
        <v>-9.0295478342851121E-3</v>
      </c>
      <c r="Y13" s="167">
        <f t="shared" ref="Y13:Y20" si="7">W13/W$8</f>
        <v>0.34387723121709857</v>
      </c>
    </row>
    <row r="14" spans="1:25" s="57" customFormat="1" x14ac:dyDescent="0.25">
      <c r="B14" s="165" t="s">
        <v>115</v>
      </c>
      <c r="C14" s="166">
        <v>18311</v>
      </c>
      <c r="D14" s="166">
        <v>3791</v>
      </c>
      <c r="E14" s="166">
        <v>22853</v>
      </c>
      <c r="F14" s="166">
        <v>28385</v>
      </c>
      <c r="G14" s="166">
        <v>28876</v>
      </c>
      <c r="H14" s="166">
        <v>28896</v>
      </c>
      <c r="I14" s="167">
        <f t="shared" si="4"/>
        <v>6.9261670591491686E-4</v>
      </c>
      <c r="J14" s="167">
        <f t="shared" si="1"/>
        <v>0.11471218737594284</v>
      </c>
      <c r="K14" s="166">
        <v>68786</v>
      </c>
      <c r="L14" s="166">
        <v>11407</v>
      </c>
      <c r="M14" s="166">
        <v>90318</v>
      </c>
      <c r="N14" s="166">
        <v>111710</v>
      </c>
      <c r="O14" s="166">
        <v>121886</v>
      </c>
      <c r="P14" s="166">
        <v>115312</v>
      </c>
      <c r="Q14" s="167">
        <f t="shared" si="5"/>
        <v>-5.3935644782829861E-2</v>
      </c>
      <c r="R14" s="167">
        <f t="shared" si="3"/>
        <v>0.10207411066231503</v>
      </c>
      <c r="S14" s="166">
        <v>87097</v>
      </c>
      <c r="T14" s="166">
        <v>113171</v>
      </c>
      <c r="U14" s="166">
        <v>140095</v>
      </c>
      <c r="V14" s="166">
        <v>150762</v>
      </c>
      <c r="W14" s="166">
        <v>144208</v>
      </c>
      <c r="X14" s="167">
        <f t="shared" si="6"/>
        <v>-4.347249306854517E-2</v>
      </c>
      <c r="Y14" s="167">
        <f t="shared" si="7"/>
        <v>0.10437836433266333</v>
      </c>
    </row>
    <row r="15" spans="1:25" x14ac:dyDescent="0.25">
      <c r="A15" s="1"/>
      <c r="B15" s="165" t="s">
        <v>118</v>
      </c>
      <c r="C15" s="166">
        <v>7641</v>
      </c>
      <c r="D15" s="166">
        <v>5212</v>
      </c>
      <c r="E15" s="166">
        <v>11029</v>
      </c>
      <c r="F15" s="166">
        <v>13759</v>
      </c>
      <c r="G15" s="166">
        <v>11470</v>
      </c>
      <c r="H15" s="166">
        <v>11880</v>
      </c>
      <c r="I15" s="167">
        <f t="shared" si="4"/>
        <v>3.574542284219695E-2</v>
      </c>
      <c r="J15" s="167">
        <f t="shared" si="1"/>
        <v>4.7161572052401748E-2</v>
      </c>
      <c r="K15" s="166">
        <v>24259</v>
      </c>
      <c r="L15" s="166">
        <v>14881</v>
      </c>
      <c r="M15" s="166">
        <v>44833</v>
      </c>
      <c r="N15" s="166">
        <v>53793</v>
      </c>
      <c r="O15" s="166">
        <v>57281</v>
      </c>
      <c r="P15" s="166">
        <v>52323</v>
      </c>
      <c r="Q15" s="167">
        <f t="shared" si="5"/>
        <v>-8.6555751470819287E-2</v>
      </c>
      <c r="R15" s="167">
        <f t="shared" si="3"/>
        <v>4.6316287048913461E-2</v>
      </c>
      <c r="S15" s="166">
        <v>31900</v>
      </c>
      <c r="T15" s="166">
        <v>55862</v>
      </c>
      <c r="U15" s="166">
        <v>67552</v>
      </c>
      <c r="V15" s="166">
        <v>68751</v>
      </c>
      <c r="W15" s="166">
        <v>64203</v>
      </c>
      <c r="X15" s="167">
        <f t="shared" si="6"/>
        <v>-6.6151765065235457E-2</v>
      </c>
      <c r="Y15" s="167">
        <f t="shared" si="7"/>
        <v>4.647040472962654E-2</v>
      </c>
    </row>
    <row r="16" spans="1:25" x14ac:dyDescent="0.25">
      <c r="A16" s="1"/>
      <c r="B16" s="165" t="s">
        <v>125</v>
      </c>
      <c r="C16" s="166">
        <v>3334</v>
      </c>
      <c r="D16" s="166">
        <v>296</v>
      </c>
      <c r="E16" s="166">
        <v>6812</v>
      </c>
      <c r="F16" s="166">
        <v>5343</v>
      </c>
      <c r="G16" s="166">
        <v>5121</v>
      </c>
      <c r="H16" s="166">
        <v>5379</v>
      </c>
      <c r="I16" s="167">
        <f t="shared" si="4"/>
        <v>5.0380785002929196E-2</v>
      </c>
      <c r="J16" s="167">
        <f t="shared" si="1"/>
        <v>2.1353711790393012E-2</v>
      </c>
      <c r="K16" s="166">
        <v>16002</v>
      </c>
      <c r="L16" s="166">
        <v>992</v>
      </c>
      <c r="M16" s="166">
        <v>36569</v>
      </c>
      <c r="N16" s="166">
        <v>33659</v>
      </c>
      <c r="O16" s="166">
        <v>37308</v>
      </c>
      <c r="P16" s="166">
        <v>35283</v>
      </c>
      <c r="Q16" s="167">
        <f t="shared" si="5"/>
        <v>-5.4277902862656768E-2</v>
      </c>
      <c r="R16" s="167">
        <f t="shared" si="3"/>
        <v>3.1232489649806273E-2</v>
      </c>
      <c r="S16" s="166">
        <v>19336</v>
      </c>
      <c r="T16" s="166">
        <v>43381</v>
      </c>
      <c r="U16" s="166">
        <v>39002</v>
      </c>
      <c r="V16" s="166">
        <v>42429</v>
      </c>
      <c r="W16" s="166">
        <v>40662</v>
      </c>
      <c r="X16" s="167">
        <f t="shared" si="6"/>
        <v>-4.1646043979353786E-2</v>
      </c>
      <c r="Y16" s="167">
        <f t="shared" si="7"/>
        <v>2.94313287091892E-2</v>
      </c>
    </row>
    <row r="17" spans="1:25" x14ac:dyDescent="0.25">
      <c r="A17" s="57"/>
      <c r="B17" s="165" t="s">
        <v>121</v>
      </c>
      <c r="C17" s="166">
        <v>2305</v>
      </c>
      <c r="D17" s="166">
        <v>421</v>
      </c>
      <c r="E17" s="166">
        <v>3717</v>
      </c>
      <c r="F17" s="166">
        <v>3400</v>
      </c>
      <c r="G17" s="166">
        <v>3560</v>
      </c>
      <c r="H17" s="166">
        <v>3536</v>
      </c>
      <c r="I17" s="167">
        <f t="shared" si="4"/>
        <v>-6.741573033707815E-3</v>
      </c>
      <c r="J17" s="167">
        <f t="shared" si="1"/>
        <v>1.4037316395394997E-2</v>
      </c>
      <c r="K17" s="166">
        <v>23899</v>
      </c>
      <c r="L17" s="166">
        <v>2452</v>
      </c>
      <c r="M17" s="166">
        <v>43713</v>
      </c>
      <c r="N17" s="166">
        <v>40303</v>
      </c>
      <c r="O17" s="166">
        <v>44333</v>
      </c>
      <c r="P17" s="166">
        <v>40739</v>
      </c>
      <c r="Q17" s="167">
        <f t="shared" si="5"/>
        <v>-8.1068278708862462E-2</v>
      </c>
      <c r="R17" s="167">
        <f t="shared" si="3"/>
        <v>3.6062137455529795E-2</v>
      </c>
      <c r="S17" s="166">
        <v>26204</v>
      </c>
      <c r="T17" s="166">
        <v>47430</v>
      </c>
      <c r="U17" s="166">
        <v>43703</v>
      </c>
      <c r="V17" s="166">
        <v>47893</v>
      </c>
      <c r="W17" s="166">
        <v>44275</v>
      </c>
      <c r="X17" s="167">
        <f t="shared" si="6"/>
        <v>-7.5543398826550812E-2</v>
      </c>
      <c r="Y17" s="167">
        <f t="shared" si="7"/>
        <v>3.2046433490712505E-2</v>
      </c>
    </row>
    <row r="18" spans="1:25" x14ac:dyDescent="0.25">
      <c r="A18" s="57"/>
      <c r="B18" s="165" t="s">
        <v>130</v>
      </c>
      <c r="C18" s="166">
        <v>3269</v>
      </c>
      <c r="D18" s="166">
        <v>50</v>
      </c>
      <c r="E18" s="166">
        <v>3220</v>
      </c>
      <c r="F18" s="166">
        <v>3864</v>
      </c>
      <c r="G18" s="166">
        <v>3097</v>
      </c>
      <c r="H18" s="166">
        <v>3335</v>
      </c>
      <c r="I18" s="167">
        <f t="shared" si="4"/>
        <v>7.6848563125605507E-2</v>
      </c>
      <c r="J18" s="167">
        <f t="shared" si="1"/>
        <v>1.3239380706629614E-2</v>
      </c>
      <c r="K18" s="166">
        <v>14707</v>
      </c>
      <c r="L18" s="166">
        <v>227</v>
      </c>
      <c r="M18" s="166">
        <v>17031</v>
      </c>
      <c r="N18" s="166">
        <v>23267</v>
      </c>
      <c r="O18" s="166">
        <v>20178</v>
      </c>
      <c r="P18" s="166">
        <v>19046</v>
      </c>
      <c r="Q18" s="167">
        <f t="shared" si="5"/>
        <v>-5.6100703736743029E-2</v>
      </c>
      <c r="R18" s="167">
        <f t="shared" si="3"/>
        <v>1.6859507351138232E-2</v>
      </c>
      <c r="S18" s="166">
        <v>17976</v>
      </c>
      <c r="T18" s="166">
        <v>20251</v>
      </c>
      <c r="U18" s="166">
        <v>27131</v>
      </c>
      <c r="V18" s="166">
        <v>23275</v>
      </c>
      <c r="W18" s="166">
        <v>22381</v>
      </c>
      <c r="X18" s="167">
        <f t="shared" si="6"/>
        <v>-3.8410311493018212E-2</v>
      </c>
      <c r="Y18" s="167">
        <f t="shared" si="7"/>
        <v>1.6199463082001955E-2</v>
      </c>
    </row>
    <row r="19" spans="1:25" x14ac:dyDescent="0.25">
      <c r="A19" s="57"/>
      <c r="B19" s="165" t="s">
        <v>133</v>
      </c>
      <c r="C19" s="166">
        <v>3260</v>
      </c>
      <c r="D19" s="166">
        <v>149</v>
      </c>
      <c r="E19" s="166">
        <v>1850</v>
      </c>
      <c r="F19" s="166">
        <v>2316</v>
      </c>
      <c r="G19" s="166">
        <v>1894</v>
      </c>
      <c r="H19" s="166">
        <v>1757</v>
      </c>
      <c r="I19" s="167">
        <f t="shared" si="4"/>
        <v>-7.2333685322069741E-2</v>
      </c>
      <c r="J19" s="167">
        <f t="shared" si="1"/>
        <v>6.9749900754267563E-3</v>
      </c>
      <c r="K19" s="166">
        <v>20819</v>
      </c>
      <c r="L19" s="166">
        <v>936</v>
      </c>
      <c r="M19" s="166">
        <v>12764</v>
      </c>
      <c r="N19" s="166">
        <v>21407</v>
      </c>
      <c r="O19" s="166">
        <v>21323</v>
      </c>
      <c r="P19" s="166">
        <v>17668</v>
      </c>
      <c r="Q19" s="167">
        <f t="shared" si="5"/>
        <v>-0.17141115227688408</v>
      </c>
      <c r="R19" s="167">
        <f t="shared" si="3"/>
        <v>1.5639702608417006E-2</v>
      </c>
      <c r="S19" s="166">
        <v>24079</v>
      </c>
      <c r="T19" s="166">
        <v>14614</v>
      </c>
      <c r="U19" s="166">
        <v>23723</v>
      </c>
      <c r="V19" s="166">
        <v>23217</v>
      </c>
      <c r="W19" s="166">
        <v>19425</v>
      </c>
      <c r="X19" s="167">
        <f t="shared" si="6"/>
        <v>-0.16332859542576561</v>
      </c>
      <c r="Y19" s="167">
        <f t="shared" si="7"/>
        <v>1.4059897697506277E-2</v>
      </c>
    </row>
    <row r="20" spans="1:25" x14ac:dyDescent="0.25">
      <c r="A20" s="57"/>
      <c r="B20" s="170" t="s">
        <v>147</v>
      </c>
      <c r="C20" s="171">
        <f t="shared" ref="C20" si="8">C12-SUM(C13:C19)</f>
        <v>40132</v>
      </c>
      <c r="D20" s="171">
        <f t="shared" ref="D20:H20" si="9">D12-SUM(D13:D19)</f>
        <v>11131</v>
      </c>
      <c r="E20" s="171">
        <f t="shared" si="9"/>
        <v>60804</v>
      </c>
      <c r="F20" s="171">
        <f t="shared" si="9"/>
        <v>66118</v>
      </c>
      <c r="G20" s="171">
        <f t="shared" si="9"/>
        <v>72725</v>
      </c>
      <c r="H20" s="171">
        <f t="shared" si="9"/>
        <v>77168</v>
      </c>
      <c r="I20" s="172">
        <f t="shared" si="4"/>
        <v>6.109315916122382E-2</v>
      </c>
      <c r="J20" s="172">
        <f t="shared" si="1"/>
        <v>0.30634378721714967</v>
      </c>
      <c r="K20" s="171">
        <f t="shared" ref="K20:P20" si="10">K12-SUM(K13:K19)</f>
        <v>114707</v>
      </c>
      <c r="L20" s="171">
        <f t="shared" si="10"/>
        <v>39046</v>
      </c>
      <c r="M20" s="171">
        <f t="shared" si="10"/>
        <v>193215</v>
      </c>
      <c r="N20" s="171">
        <f t="shared" si="10"/>
        <v>240739</v>
      </c>
      <c r="O20" s="171">
        <f t="shared" si="10"/>
        <v>263317</v>
      </c>
      <c r="P20" s="171">
        <f t="shared" si="10"/>
        <v>265181</v>
      </c>
      <c r="Q20" s="172">
        <f t="shared" si="5"/>
        <v>7.0789200849166178E-3</v>
      </c>
      <c r="R20" s="172">
        <f t="shared" si="3"/>
        <v>0.23473805622609409</v>
      </c>
      <c r="S20" s="171">
        <f>S12-SUM(S13:S19)</f>
        <v>154839</v>
      </c>
      <c r="T20" s="171">
        <f>T12-SUM(T13:T19)</f>
        <v>254019</v>
      </c>
      <c r="U20" s="171">
        <f>U12-SUM(U13:U19)</f>
        <v>306857</v>
      </c>
      <c r="V20" s="171">
        <f>V12-SUM(V13:V19)</f>
        <v>336042</v>
      </c>
      <c r="W20" s="171">
        <f>W12-SUM(W13:W19)</f>
        <v>342349</v>
      </c>
      <c r="X20" s="172">
        <f t="shared" si="6"/>
        <v>1.8768487272424306E-2</v>
      </c>
      <c r="Y20" s="172">
        <f t="shared" si="7"/>
        <v>0.247793663672771</v>
      </c>
    </row>
    <row r="21" spans="1:25" x14ac:dyDescent="0.25">
      <c r="A21" s="57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7"/>
      <c r="B22" s="158" t="s">
        <v>70</v>
      </c>
      <c r="C22" s="178">
        <f t="shared" ref="C22:H22" si="11">C23+C26</f>
        <v>35847</v>
      </c>
      <c r="D22" s="178">
        <f t="shared" si="11"/>
        <v>1798</v>
      </c>
      <c r="E22" s="178">
        <f t="shared" si="11"/>
        <v>49778</v>
      </c>
      <c r="F22" s="178">
        <f t="shared" si="11"/>
        <v>55498</v>
      </c>
      <c r="G22" s="178">
        <f t="shared" si="11"/>
        <v>51838</v>
      </c>
      <c r="H22" s="178">
        <f t="shared" si="11"/>
        <v>52151</v>
      </c>
      <c r="I22" s="179">
        <f>IFERROR(H22/G22-1,"-")</f>
        <v>6.0380415911107654E-3</v>
      </c>
      <c r="J22" s="179">
        <f t="shared" ref="J22:J34" si="12">H22/H$8</f>
        <v>0.20703056768558953</v>
      </c>
      <c r="K22" s="178">
        <f t="shared" ref="K22:P22" si="13">K23+K26</f>
        <v>243977</v>
      </c>
      <c r="L22" s="178">
        <f t="shared" si="13"/>
        <v>71173</v>
      </c>
      <c r="M22" s="178">
        <f t="shared" si="13"/>
        <v>414955</v>
      </c>
      <c r="N22" s="178">
        <f t="shared" si="13"/>
        <v>443544</v>
      </c>
      <c r="O22" s="178">
        <f t="shared" si="13"/>
        <v>468200</v>
      </c>
      <c r="P22" s="178">
        <f t="shared" si="13"/>
        <v>443827</v>
      </c>
      <c r="Q22" s="179">
        <f>IFERROR(P22/O22-1,"-")</f>
        <v>-5.2056813327637785E-2</v>
      </c>
      <c r="R22" s="179">
        <f t="shared" ref="R22:R34" si="14">P22/P$8</f>
        <v>0.39287538428717994</v>
      </c>
      <c r="S22" s="178">
        <f>S23+S26</f>
        <v>279824</v>
      </c>
      <c r="T22" s="178">
        <f>T23+T26</f>
        <v>464733</v>
      </c>
      <c r="U22" s="178">
        <f>U23+U26</f>
        <v>499042</v>
      </c>
      <c r="V22" s="178">
        <f>V23+V26</f>
        <v>520038</v>
      </c>
      <c r="W22" s="178">
        <f>W23+W26</f>
        <v>495978</v>
      </c>
      <c r="X22" s="179">
        <f>IFERROR(W22/V22-1,"-")</f>
        <v>-4.6265849803283632E-2</v>
      </c>
      <c r="Y22" s="179">
        <f>W22/W$8</f>
        <v>0.35899098791319273</v>
      </c>
    </row>
    <row r="23" spans="1:25" x14ac:dyDescent="0.25">
      <c r="A23" s="57"/>
      <c r="B23" s="161" t="s">
        <v>99</v>
      </c>
      <c r="C23" s="162">
        <v>1527</v>
      </c>
      <c r="D23" s="162">
        <v>210</v>
      </c>
      <c r="E23" s="162">
        <v>2853</v>
      </c>
      <c r="F23" s="162">
        <v>2966</v>
      </c>
      <c r="G23" s="162">
        <v>1455</v>
      </c>
      <c r="H23" s="162">
        <v>2061</v>
      </c>
      <c r="I23" s="163">
        <f>IFERROR(H23/G23-1,"-")</f>
        <v>0.41649484536082482</v>
      </c>
      <c r="J23" s="163">
        <f t="shared" si="12"/>
        <v>8.1818181818181825E-3</v>
      </c>
      <c r="K23" s="162">
        <v>15120</v>
      </c>
      <c r="L23" s="162">
        <v>34741</v>
      </c>
      <c r="M23" s="162">
        <v>35122</v>
      </c>
      <c r="N23" s="162">
        <v>30268</v>
      </c>
      <c r="O23" s="162">
        <v>24443</v>
      </c>
      <c r="P23" s="162">
        <v>22790</v>
      </c>
      <c r="Q23" s="163">
        <f>IFERROR(P23/O23-1,"-")</f>
        <v>-6.7626723397291699E-2</v>
      </c>
      <c r="R23" s="163">
        <f t="shared" si="14"/>
        <v>2.0173693821927983E-2</v>
      </c>
      <c r="S23" s="162">
        <v>16647</v>
      </c>
      <c r="T23" s="162">
        <v>37975</v>
      </c>
      <c r="U23" s="162">
        <v>33234</v>
      </c>
      <c r="V23" s="162">
        <v>25898</v>
      </c>
      <c r="W23" s="162">
        <v>24851</v>
      </c>
      <c r="X23" s="163">
        <f>IFERROR(W23/V23-1,"-")</f>
        <v>-4.0427832265039765E-2</v>
      </c>
      <c r="Y23" s="163">
        <f>W23/W$8</f>
        <v>1.7987259597463501E-2</v>
      </c>
    </row>
    <row r="24" spans="1:25" x14ac:dyDescent="0.25">
      <c r="A24" s="57"/>
      <c r="B24" s="165" t="s">
        <v>105</v>
      </c>
      <c r="C24" s="166">
        <v>1004</v>
      </c>
      <c r="D24" s="166">
        <v>132</v>
      </c>
      <c r="E24" s="166">
        <v>1734</v>
      </c>
      <c r="F24" s="166">
        <v>1540</v>
      </c>
      <c r="G24" s="166">
        <v>358</v>
      </c>
      <c r="H24" s="166">
        <v>715</v>
      </c>
      <c r="I24" s="167">
        <f>IFERROR(H24/G24-1,"-")</f>
        <v>0.9972067039106145</v>
      </c>
      <c r="J24" s="167">
        <f t="shared" si="12"/>
        <v>2.8384279475982535E-3</v>
      </c>
      <c r="K24" s="166">
        <v>5468</v>
      </c>
      <c r="L24" s="166">
        <v>22369</v>
      </c>
      <c r="M24" s="166">
        <v>14467</v>
      </c>
      <c r="N24" s="166">
        <v>11432</v>
      </c>
      <c r="O24" s="166">
        <v>7670</v>
      </c>
      <c r="P24" s="166">
        <v>8769</v>
      </c>
      <c r="Q24" s="167">
        <f>IFERROR(P24/O24-1,"-")</f>
        <v>0.1432855280312908</v>
      </c>
      <c r="R24" s="167">
        <f t="shared" si="14"/>
        <v>7.7623133446461812E-3</v>
      </c>
      <c r="S24" s="166">
        <v>6472</v>
      </c>
      <c r="T24" s="166">
        <v>16201</v>
      </c>
      <c r="U24" s="166">
        <v>12972</v>
      </c>
      <c r="V24" s="166">
        <v>8028</v>
      </c>
      <c r="W24" s="166">
        <v>9484</v>
      </c>
      <c r="X24" s="167">
        <f>IFERROR(W24/V24-1,"-")</f>
        <v>0.18136522172396607</v>
      </c>
      <c r="Y24" s="167">
        <f>W24/W$8</f>
        <v>6.8645595759665142E-3</v>
      </c>
    </row>
    <row r="25" spans="1:25" x14ac:dyDescent="0.25">
      <c r="A25" s="57"/>
      <c r="B25" s="165" t="s">
        <v>102</v>
      </c>
      <c r="C25" s="166">
        <v>523</v>
      </c>
      <c r="D25" s="166">
        <v>78</v>
      </c>
      <c r="E25" s="166">
        <v>1119</v>
      </c>
      <c r="F25" s="166">
        <v>1426</v>
      </c>
      <c r="G25" s="166">
        <v>1097</v>
      </c>
      <c r="H25" s="166">
        <v>1346</v>
      </c>
      <c r="I25" s="167">
        <f>IFERROR(H25/G25-1,"-")</f>
        <v>0.22698268003646316</v>
      </c>
      <c r="J25" s="167">
        <f t="shared" si="12"/>
        <v>5.3433902342199281E-3</v>
      </c>
      <c r="K25" s="166">
        <v>9652</v>
      </c>
      <c r="L25" s="166">
        <v>12372</v>
      </c>
      <c r="M25" s="166">
        <v>20655</v>
      </c>
      <c r="N25" s="166">
        <v>18836</v>
      </c>
      <c r="O25" s="166">
        <v>16773</v>
      </c>
      <c r="P25" s="166">
        <v>14021</v>
      </c>
      <c r="Q25" s="167">
        <f>IFERROR(P25/O25-1,"-")</f>
        <v>-0.16407321290168719</v>
      </c>
      <c r="R25" s="167">
        <f t="shared" si="14"/>
        <v>1.2411380477281801E-2</v>
      </c>
      <c r="S25" s="166">
        <v>10175</v>
      </c>
      <c r="T25" s="166">
        <v>21774</v>
      </c>
      <c r="U25" s="166">
        <v>20262</v>
      </c>
      <c r="V25" s="166">
        <v>17870</v>
      </c>
      <c r="W25" s="166">
        <v>15367</v>
      </c>
      <c r="X25" s="167">
        <f>IFERROR(W25/V25-1,"-")</f>
        <v>-0.14006715165081141</v>
      </c>
      <c r="Y25" s="167">
        <f>W25/W$8</f>
        <v>1.1122700021496986E-2</v>
      </c>
    </row>
    <row r="26" spans="1:25" x14ac:dyDescent="0.25">
      <c r="A26" s="57"/>
      <c r="B26" s="161" t="s">
        <v>109</v>
      </c>
      <c r="C26" s="162">
        <v>34320</v>
      </c>
      <c r="D26" s="162">
        <v>1588</v>
      </c>
      <c r="E26" s="162">
        <v>46925</v>
      </c>
      <c r="F26" s="162">
        <v>52532</v>
      </c>
      <c r="G26" s="162">
        <v>50383</v>
      </c>
      <c r="H26" s="162">
        <v>50090</v>
      </c>
      <c r="I26" s="163">
        <f>IFERROR(H26/G26-1,"-")</f>
        <v>-5.8154536252307265E-3</v>
      </c>
      <c r="J26" s="163">
        <f t="shared" si="12"/>
        <v>0.19884874950377135</v>
      </c>
      <c r="K26" s="162">
        <v>228857</v>
      </c>
      <c r="L26" s="162">
        <v>36432</v>
      </c>
      <c r="M26" s="162">
        <v>379833</v>
      </c>
      <c r="N26" s="162">
        <v>413276</v>
      </c>
      <c r="O26" s="162">
        <v>443757</v>
      </c>
      <c r="P26" s="162">
        <v>421037</v>
      </c>
      <c r="Q26" s="163">
        <f>IFERROR(P26/O26-1,"-")</f>
        <v>-5.119919235076853E-2</v>
      </c>
      <c r="R26" s="163">
        <f t="shared" si="14"/>
        <v>0.37270169046525192</v>
      </c>
      <c r="S26" s="162">
        <v>263177</v>
      </c>
      <c r="T26" s="162">
        <v>426758</v>
      </c>
      <c r="U26" s="162">
        <v>465808</v>
      </c>
      <c r="V26" s="162">
        <v>494140</v>
      </c>
      <c r="W26" s="162">
        <v>471127</v>
      </c>
      <c r="X26" s="163">
        <f>IFERROR(W26/V26-1,"-")</f>
        <v>-4.6571821750920783E-2</v>
      </c>
      <c r="Y26" s="163">
        <f>W26/W$8</f>
        <v>0.34100372831572923</v>
      </c>
    </row>
    <row r="27" spans="1:25" s="57" customFormat="1" x14ac:dyDescent="0.25">
      <c r="B27" s="165" t="s">
        <v>112</v>
      </c>
      <c r="C27" s="166">
        <v>13636</v>
      </c>
      <c r="D27" s="166">
        <v>1</v>
      </c>
      <c r="E27" s="166">
        <v>18047</v>
      </c>
      <c r="F27" s="166">
        <v>21219</v>
      </c>
      <c r="G27" s="166">
        <v>21426</v>
      </c>
      <c r="H27" s="166">
        <v>20383</v>
      </c>
      <c r="I27" s="167">
        <f t="shared" ref="I27:I34" si="15">IFERROR(H27/G27-1,"-")</f>
        <v>-4.8679174834313499E-2</v>
      </c>
      <c r="J27" s="167">
        <f t="shared" si="12"/>
        <v>8.0917030567685594E-2</v>
      </c>
      <c r="K27" s="166">
        <v>101958</v>
      </c>
      <c r="L27" s="166">
        <v>1534</v>
      </c>
      <c r="M27" s="166">
        <v>177915</v>
      </c>
      <c r="N27" s="166">
        <v>196318</v>
      </c>
      <c r="O27" s="166">
        <v>210587</v>
      </c>
      <c r="P27" s="166">
        <v>204496</v>
      </c>
      <c r="Q27" s="167">
        <f t="shared" ref="Q27:Q34" si="16">IFERROR(P27/O27-1,"-")</f>
        <v>-2.8923912682169317E-2</v>
      </c>
      <c r="R27" s="167">
        <f t="shared" si="14"/>
        <v>0.18101973197933235</v>
      </c>
      <c r="S27" s="166">
        <v>115594</v>
      </c>
      <c r="T27" s="166">
        <v>195962</v>
      </c>
      <c r="U27" s="166">
        <v>217537</v>
      </c>
      <c r="V27" s="166">
        <v>232013</v>
      </c>
      <c r="W27" s="166">
        <v>224879</v>
      </c>
      <c r="X27" s="167">
        <f t="shared" ref="X27:X34" si="17">IFERROR(W27/V27-1,"-")</f>
        <v>-3.0748277036200533E-2</v>
      </c>
      <c r="Y27" s="167">
        <f t="shared" ref="Y27:Y34" si="18">W27/W$8</f>
        <v>0.1627683775710432</v>
      </c>
    </row>
    <row r="28" spans="1:25" s="57" customFormat="1" x14ac:dyDescent="0.25">
      <c r="B28" s="165" t="s">
        <v>115</v>
      </c>
      <c r="C28" s="166">
        <v>5913</v>
      </c>
      <c r="D28" s="166">
        <v>21</v>
      </c>
      <c r="E28" s="166">
        <v>8304</v>
      </c>
      <c r="F28" s="166">
        <v>10326</v>
      </c>
      <c r="G28" s="166">
        <v>9483</v>
      </c>
      <c r="H28" s="166">
        <v>9883</v>
      </c>
      <c r="I28" s="167">
        <f t="shared" si="15"/>
        <v>4.2180744490140309E-2</v>
      </c>
      <c r="J28" s="167">
        <f t="shared" si="12"/>
        <v>3.9233822945613339E-2</v>
      </c>
      <c r="K28" s="166">
        <v>28236</v>
      </c>
      <c r="L28" s="166">
        <v>6056</v>
      </c>
      <c r="M28" s="166">
        <v>40172</v>
      </c>
      <c r="N28" s="166">
        <v>46330</v>
      </c>
      <c r="O28" s="166">
        <v>49246</v>
      </c>
      <c r="P28" s="166">
        <v>43821</v>
      </c>
      <c r="Q28" s="167">
        <f t="shared" si="16"/>
        <v>-0.11016123136904521</v>
      </c>
      <c r="R28" s="167">
        <f t="shared" si="14"/>
        <v>3.8790321938161738E-2</v>
      </c>
      <c r="S28" s="166">
        <v>34149</v>
      </c>
      <c r="T28" s="166">
        <v>48476</v>
      </c>
      <c r="U28" s="166">
        <v>56656</v>
      </c>
      <c r="V28" s="166">
        <v>58729</v>
      </c>
      <c r="W28" s="166">
        <v>53704</v>
      </c>
      <c r="X28" s="167">
        <f t="shared" si="17"/>
        <v>-8.5562498935789821E-2</v>
      </c>
      <c r="Y28" s="167">
        <f t="shared" si="18"/>
        <v>3.8871183832529063E-2</v>
      </c>
    </row>
    <row r="29" spans="1:25" x14ac:dyDescent="0.25">
      <c r="A29" s="57"/>
      <c r="B29" s="165" t="s">
        <v>118</v>
      </c>
      <c r="C29" s="166">
        <v>2029</v>
      </c>
      <c r="D29" s="166">
        <v>1252</v>
      </c>
      <c r="E29" s="166">
        <v>1487</v>
      </c>
      <c r="F29" s="166">
        <v>1303</v>
      </c>
      <c r="G29" s="166">
        <v>1139</v>
      </c>
      <c r="H29" s="166">
        <v>1157</v>
      </c>
      <c r="I29" s="167">
        <f t="shared" si="15"/>
        <v>1.5803336259877065E-2</v>
      </c>
      <c r="J29" s="167">
        <f t="shared" si="12"/>
        <v>4.5930924970226279E-3</v>
      </c>
      <c r="K29" s="166">
        <v>8997</v>
      </c>
      <c r="L29" s="166">
        <v>6287</v>
      </c>
      <c r="M29" s="166">
        <v>16867</v>
      </c>
      <c r="N29" s="166">
        <v>16494</v>
      </c>
      <c r="O29" s="166">
        <v>14594</v>
      </c>
      <c r="P29" s="166">
        <v>13496</v>
      </c>
      <c r="Q29" s="167">
        <f t="shared" si="16"/>
        <v>-7.5236398519939685E-2</v>
      </c>
      <c r="R29" s="167">
        <f t="shared" si="14"/>
        <v>1.1946650803893816E-2</v>
      </c>
      <c r="S29" s="166">
        <v>11026</v>
      </c>
      <c r="T29" s="166">
        <v>18354</v>
      </c>
      <c r="U29" s="166">
        <v>17797</v>
      </c>
      <c r="V29" s="166">
        <v>15733</v>
      </c>
      <c r="W29" s="166">
        <v>14653</v>
      </c>
      <c r="X29" s="167">
        <f t="shared" si="17"/>
        <v>-6.8645522150893035E-2</v>
      </c>
      <c r="Y29" s="167">
        <f t="shared" si="18"/>
        <v>1.0605903781804864E-2</v>
      </c>
    </row>
    <row r="30" spans="1:25" x14ac:dyDescent="0.25">
      <c r="A30" s="57"/>
      <c r="B30" s="165" t="s">
        <v>125</v>
      </c>
      <c r="C30" s="166">
        <v>1607</v>
      </c>
      <c r="D30" s="166">
        <v>4</v>
      </c>
      <c r="E30" s="166">
        <v>2867</v>
      </c>
      <c r="F30" s="166">
        <v>1635</v>
      </c>
      <c r="G30" s="166">
        <v>1198</v>
      </c>
      <c r="H30" s="166">
        <v>1251</v>
      </c>
      <c r="I30" s="167">
        <f t="shared" si="15"/>
        <v>4.4240400667779678E-2</v>
      </c>
      <c r="J30" s="167">
        <f t="shared" si="12"/>
        <v>4.9662564509726078E-3</v>
      </c>
      <c r="K30" s="166">
        <v>8621</v>
      </c>
      <c r="L30" s="166">
        <v>441</v>
      </c>
      <c r="M30" s="166">
        <v>20978</v>
      </c>
      <c r="N30" s="166">
        <v>16903</v>
      </c>
      <c r="O30" s="166">
        <v>18489</v>
      </c>
      <c r="P30" s="166">
        <v>17604</v>
      </c>
      <c r="Q30" s="167">
        <f t="shared" si="16"/>
        <v>-4.7866298880415381E-2</v>
      </c>
      <c r="R30" s="167">
        <f t="shared" si="14"/>
        <v>1.5583049848232567E-2</v>
      </c>
      <c r="S30" s="166">
        <v>10228</v>
      </c>
      <c r="T30" s="166">
        <v>23845</v>
      </c>
      <c r="U30" s="166">
        <v>18538</v>
      </c>
      <c r="V30" s="166">
        <v>19687</v>
      </c>
      <c r="W30" s="166">
        <v>18855</v>
      </c>
      <c r="X30" s="167">
        <f t="shared" si="17"/>
        <v>-4.2261390765479745E-2</v>
      </c>
      <c r="Y30" s="167">
        <f t="shared" si="18"/>
        <v>1.3647329270861305E-2</v>
      </c>
    </row>
    <row r="31" spans="1:25" x14ac:dyDescent="0.25">
      <c r="A31" s="57"/>
      <c r="B31" s="165" t="s">
        <v>121</v>
      </c>
      <c r="C31" s="166">
        <v>1003</v>
      </c>
      <c r="D31" s="166">
        <v>48</v>
      </c>
      <c r="E31" s="166">
        <v>1559</v>
      </c>
      <c r="F31" s="166">
        <v>1224</v>
      </c>
      <c r="G31" s="166">
        <v>893</v>
      </c>
      <c r="H31" s="166">
        <v>935</v>
      </c>
      <c r="I31" s="167">
        <f t="shared" si="15"/>
        <v>4.7032474804031388E-2</v>
      </c>
      <c r="J31" s="167">
        <f t="shared" si="12"/>
        <v>3.7117903930131003E-3</v>
      </c>
      <c r="K31" s="166">
        <v>13673</v>
      </c>
      <c r="L31" s="166">
        <v>1522</v>
      </c>
      <c r="M31" s="166">
        <v>27707</v>
      </c>
      <c r="N31" s="166">
        <v>23446</v>
      </c>
      <c r="O31" s="166">
        <v>25324</v>
      </c>
      <c r="P31" s="166">
        <v>24863</v>
      </c>
      <c r="Q31" s="167">
        <f t="shared" si="16"/>
        <v>-1.8204075185594748E-2</v>
      </c>
      <c r="R31" s="167">
        <f t="shared" si="14"/>
        <v>2.2008712132277113E-2</v>
      </c>
      <c r="S31" s="166">
        <v>14676</v>
      </c>
      <c r="T31" s="166">
        <v>29266</v>
      </c>
      <c r="U31" s="166">
        <v>24670</v>
      </c>
      <c r="V31" s="166">
        <v>26217</v>
      </c>
      <c r="W31" s="166">
        <v>25798</v>
      </c>
      <c r="X31" s="167">
        <f t="shared" si="17"/>
        <v>-1.5981996414540234E-2</v>
      </c>
      <c r="Y31" s="167">
        <f t="shared" si="18"/>
        <v>1.8672702229099971E-2</v>
      </c>
    </row>
    <row r="32" spans="1:25" x14ac:dyDescent="0.25">
      <c r="A32" s="57"/>
      <c r="B32" s="165" t="s">
        <v>130</v>
      </c>
      <c r="C32" s="166">
        <v>1374</v>
      </c>
      <c r="D32" s="166">
        <v>0</v>
      </c>
      <c r="E32" s="166">
        <v>1066</v>
      </c>
      <c r="F32" s="166">
        <v>1493</v>
      </c>
      <c r="G32" s="166">
        <v>1528</v>
      </c>
      <c r="H32" s="166">
        <v>1317</v>
      </c>
      <c r="I32" s="167">
        <f t="shared" si="15"/>
        <v>-0.13808900523560208</v>
      </c>
      <c r="J32" s="167">
        <f t="shared" si="12"/>
        <v>5.2282651845970626E-3</v>
      </c>
      <c r="K32" s="166">
        <v>8151</v>
      </c>
      <c r="L32" s="166">
        <v>82</v>
      </c>
      <c r="M32" s="166">
        <v>9637</v>
      </c>
      <c r="N32" s="166">
        <v>10624</v>
      </c>
      <c r="O32" s="166">
        <v>9421</v>
      </c>
      <c r="P32" s="166">
        <v>8292</v>
      </c>
      <c r="Q32" s="167">
        <f t="shared" si="16"/>
        <v>-0.11983865831652696</v>
      </c>
      <c r="R32" s="167">
        <f t="shared" si="14"/>
        <v>7.3400732413965259E-3</v>
      </c>
      <c r="S32" s="166">
        <v>9525</v>
      </c>
      <c r="T32" s="166">
        <v>10703</v>
      </c>
      <c r="U32" s="166">
        <v>12117</v>
      </c>
      <c r="V32" s="166">
        <v>10949</v>
      </c>
      <c r="W32" s="166">
        <v>9609</v>
      </c>
      <c r="X32" s="167">
        <f t="shared" si="17"/>
        <v>-0.12238560599141479</v>
      </c>
      <c r="Y32" s="167">
        <f t="shared" si="18"/>
        <v>6.955035108125499E-3</v>
      </c>
    </row>
    <row r="33" spans="1:25" x14ac:dyDescent="0.25">
      <c r="A33" s="57"/>
      <c r="B33" s="165" t="s">
        <v>133</v>
      </c>
      <c r="C33" s="166">
        <v>662</v>
      </c>
      <c r="D33" s="166">
        <v>3</v>
      </c>
      <c r="E33" s="166">
        <v>352</v>
      </c>
      <c r="F33" s="166">
        <v>525</v>
      </c>
      <c r="G33" s="166">
        <v>294</v>
      </c>
      <c r="H33" s="166">
        <v>250</v>
      </c>
      <c r="I33" s="167">
        <f t="shared" si="15"/>
        <v>-0.14965986394557829</v>
      </c>
      <c r="J33" s="167">
        <f t="shared" si="12"/>
        <v>9.9245732433505358E-4</v>
      </c>
      <c r="K33" s="166">
        <v>10437</v>
      </c>
      <c r="L33" s="166">
        <v>171</v>
      </c>
      <c r="M33" s="166">
        <v>6286</v>
      </c>
      <c r="N33" s="166">
        <v>10576</v>
      </c>
      <c r="O33" s="166">
        <v>10574</v>
      </c>
      <c r="P33" s="166">
        <v>9044</v>
      </c>
      <c r="Q33" s="167">
        <f t="shared" si="16"/>
        <v>-0.14469453376205788</v>
      </c>
      <c r="R33" s="167">
        <f t="shared" si="14"/>
        <v>8.0057431735636973E-3</v>
      </c>
      <c r="S33" s="166">
        <v>11099</v>
      </c>
      <c r="T33" s="166">
        <v>6638</v>
      </c>
      <c r="U33" s="166">
        <v>11101</v>
      </c>
      <c r="V33" s="166">
        <v>10868</v>
      </c>
      <c r="W33" s="166">
        <v>9294</v>
      </c>
      <c r="X33" s="167">
        <f t="shared" si="17"/>
        <v>-0.14482885535517109</v>
      </c>
      <c r="Y33" s="167">
        <f t="shared" si="18"/>
        <v>6.727036767084857E-3</v>
      </c>
    </row>
    <row r="34" spans="1:25" x14ac:dyDescent="0.25">
      <c r="A34" s="57"/>
      <c r="B34" s="170" t="s">
        <v>147</v>
      </c>
      <c r="C34" s="171">
        <f t="shared" ref="C34" si="19">C26-SUM(C27:C33)</f>
        <v>8096</v>
      </c>
      <c r="D34" s="171">
        <f t="shared" ref="D34:H34" si="20">D26-SUM(D27:D33)</f>
        <v>259</v>
      </c>
      <c r="E34" s="171">
        <f t="shared" si="20"/>
        <v>13243</v>
      </c>
      <c r="F34" s="171">
        <f t="shared" si="20"/>
        <v>14807</v>
      </c>
      <c r="G34" s="171">
        <f t="shared" si="20"/>
        <v>14422</v>
      </c>
      <c r="H34" s="171">
        <f t="shared" si="20"/>
        <v>14914</v>
      </c>
      <c r="I34" s="172">
        <f t="shared" si="15"/>
        <v>3.411454721952567E-2</v>
      </c>
      <c r="J34" s="172">
        <f t="shared" si="12"/>
        <v>5.9206034140531959E-2</v>
      </c>
      <c r="K34" s="171">
        <f t="shared" ref="K34:P34" si="21">K26-SUM(K27:K33)</f>
        <v>48784</v>
      </c>
      <c r="L34" s="171">
        <f t="shared" si="21"/>
        <v>20339</v>
      </c>
      <c r="M34" s="171">
        <f t="shared" si="21"/>
        <v>80271</v>
      </c>
      <c r="N34" s="171">
        <f t="shared" si="21"/>
        <v>92585</v>
      </c>
      <c r="O34" s="171">
        <f t="shared" si="21"/>
        <v>105522</v>
      </c>
      <c r="P34" s="171">
        <f t="shared" si="21"/>
        <v>99421</v>
      </c>
      <c r="Q34" s="172">
        <f t="shared" si="16"/>
        <v>-5.7817327192433821E-2</v>
      </c>
      <c r="R34" s="172">
        <f t="shared" si="14"/>
        <v>8.8007407348394115E-2</v>
      </c>
      <c r="S34" s="171">
        <f>S26-SUM(S27:S33)</f>
        <v>56880</v>
      </c>
      <c r="T34" s="171">
        <f>T26-SUM(T27:T33)</f>
        <v>93514</v>
      </c>
      <c r="U34" s="171">
        <f>U26-SUM(U27:U33)</f>
        <v>107392</v>
      </c>
      <c r="V34" s="171">
        <f>V26-SUM(V27:V33)</f>
        <v>119944</v>
      </c>
      <c r="W34" s="171">
        <f>W26-SUM(W27:W33)</f>
        <v>114335</v>
      </c>
      <c r="X34" s="172">
        <f t="shared" si="17"/>
        <v>-4.6763489628493304E-2</v>
      </c>
      <c r="Y34" s="172">
        <f t="shared" si="18"/>
        <v>8.2756159755180442E-2</v>
      </c>
    </row>
    <row r="35" spans="1:25" x14ac:dyDescent="0.25">
      <c r="A35" s="57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7"/>
      <c r="B36" s="158" t="s">
        <v>70</v>
      </c>
      <c r="C36" s="178">
        <f t="shared" ref="C36:H36" si="22">C37+C40</f>
        <v>39616</v>
      </c>
      <c r="D36" s="178">
        <f t="shared" si="22"/>
        <v>2159</v>
      </c>
      <c r="E36" s="178">
        <f t="shared" si="22"/>
        <v>53743</v>
      </c>
      <c r="F36" s="178">
        <f t="shared" si="22"/>
        <v>68161</v>
      </c>
      <c r="G36" s="178">
        <f t="shared" si="22"/>
        <v>66590</v>
      </c>
      <c r="H36" s="178">
        <f t="shared" si="22"/>
        <v>66232</v>
      </c>
      <c r="I36" s="179">
        <f>IFERROR(H36/G36-1,"-")</f>
        <v>-5.3761826100015009E-3</v>
      </c>
      <c r="J36" s="179">
        <f t="shared" ref="J36:J48" si="23">H36/H$8</f>
        <v>0.2629297340214371</v>
      </c>
      <c r="K36" s="178">
        <f t="shared" ref="K36:P36" si="24">K37+K40</f>
        <v>107490</v>
      </c>
      <c r="L36" s="178">
        <f t="shared" si="24"/>
        <v>10159</v>
      </c>
      <c r="M36" s="178">
        <f t="shared" si="24"/>
        <v>164818</v>
      </c>
      <c r="N36" s="178">
        <f t="shared" si="24"/>
        <v>193267</v>
      </c>
      <c r="O36" s="178">
        <f t="shared" si="24"/>
        <v>206850</v>
      </c>
      <c r="P36" s="178">
        <f t="shared" si="24"/>
        <v>217174</v>
      </c>
      <c r="Q36" s="179">
        <f>IFERROR(P36/O36-1,"-")</f>
        <v>4.9910563210055603E-2</v>
      </c>
      <c r="R36" s="179">
        <f t="shared" ref="R36:R48" si="25">P36/P$8</f>
        <v>0.19224228969211882</v>
      </c>
      <c r="S36" s="178">
        <f>S37+S40</f>
        <v>147106</v>
      </c>
      <c r="T36" s="178">
        <f>T37+T40</f>
        <v>218561</v>
      </c>
      <c r="U36" s="178">
        <f>U37+U40</f>
        <v>261428</v>
      </c>
      <c r="V36" s="178">
        <f>V37+V40</f>
        <v>273440</v>
      </c>
      <c r="W36" s="178">
        <f>W37+W40</f>
        <v>283406</v>
      </c>
      <c r="X36" s="179">
        <f>IFERROR(W36/V36-1,"-")</f>
        <v>3.6446752486834377E-2</v>
      </c>
      <c r="Y36" s="179">
        <f>W36/W$8</f>
        <v>0.20513046933639453</v>
      </c>
    </row>
    <row r="37" spans="1:25" x14ac:dyDescent="0.25">
      <c r="A37" s="57"/>
      <c r="B37" s="161" t="s">
        <v>99</v>
      </c>
      <c r="C37" s="162">
        <v>2530</v>
      </c>
      <c r="D37" s="162">
        <v>806</v>
      </c>
      <c r="E37" s="162">
        <v>5789</v>
      </c>
      <c r="F37" s="162">
        <v>7768</v>
      </c>
      <c r="G37" s="162">
        <v>6860</v>
      </c>
      <c r="H37" s="162">
        <v>5863</v>
      </c>
      <c r="I37" s="163">
        <f>IFERROR(H37/G37-1,"-")</f>
        <v>-0.14533527696793003</v>
      </c>
      <c r="J37" s="163">
        <f t="shared" si="23"/>
        <v>2.3275109170305678E-2</v>
      </c>
      <c r="K37" s="162">
        <v>7136</v>
      </c>
      <c r="L37" s="162">
        <v>2599</v>
      </c>
      <c r="M37" s="162">
        <v>14459</v>
      </c>
      <c r="N37" s="162">
        <v>12829</v>
      </c>
      <c r="O37" s="162">
        <v>11993</v>
      </c>
      <c r="P37" s="162">
        <v>15037</v>
      </c>
      <c r="Q37" s="163">
        <f>IFERROR(P37/O37-1,"-")</f>
        <v>0.25381472525639959</v>
      </c>
      <c r="R37" s="163">
        <f t="shared" si="25"/>
        <v>1.3310743045209787E-2</v>
      </c>
      <c r="S37" s="162">
        <v>9666</v>
      </c>
      <c r="T37" s="162">
        <v>20248</v>
      </c>
      <c r="U37" s="162">
        <v>20597</v>
      </c>
      <c r="V37" s="162">
        <v>18853</v>
      </c>
      <c r="W37" s="162">
        <v>20900</v>
      </c>
      <c r="X37" s="163">
        <f>IFERROR(W37/V37-1,"-")</f>
        <v>0.1085768843154935</v>
      </c>
      <c r="Y37" s="163">
        <f>W37/W$8</f>
        <v>1.51275089769823E-2</v>
      </c>
    </row>
    <row r="38" spans="1:25" x14ac:dyDescent="0.25">
      <c r="A38" s="57"/>
      <c r="B38" s="165" t="s">
        <v>105</v>
      </c>
      <c r="C38" s="166">
        <v>1111</v>
      </c>
      <c r="D38" s="166">
        <v>699</v>
      </c>
      <c r="E38" s="166">
        <v>2989</v>
      </c>
      <c r="F38" s="166">
        <v>3715</v>
      </c>
      <c r="G38" s="166">
        <v>4937</v>
      </c>
      <c r="H38" s="166">
        <v>3406</v>
      </c>
      <c r="I38" s="167">
        <f>IFERROR(H38/G38-1,"-")</f>
        <v>-0.31010735264330569</v>
      </c>
      <c r="J38" s="167">
        <f t="shared" si="23"/>
        <v>1.352123858674077E-2</v>
      </c>
      <c r="K38" s="166">
        <v>954</v>
      </c>
      <c r="L38" s="166">
        <v>1034</v>
      </c>
      <c r="M38" s="166">
        <v>2418</v>
      </c>
      <c r="N38" s="166">
        <v>1989</v>
      </c>
      <c r="O38" s="166">
        <v>2158</v>
      </c>
      <c r="P38" s="166">
        <v>4037</v>
      </c>
      <c r="Q38" s="167">
        <f>IFERROR(P38/O38-1,"-")</f>
        <v>0.87071362372567185</v>
      </c>
      <c r="R38" s="167">
        <f t="shared" si="25"/>
        <v>3.5735498885091383E-3</v>
      </c>
      <c r="S38" s="166">
        <v>2065</v>
      </c>
      <c r="T38" s="166">
        <v>5407</v>
      </c>
      <c r="U38" s="166">
        <v>5704</v>
      </c>
      <c r="V38" s="166">
        <v>7095</v>
      </c>
      <c r="W38" s="166">
        <v>7443</v>
      </c>
      <c r="X38" s="167">
        <f>IFERROR(W38/V38-1,"-")</f>
        <v>4.9048625792811773E-2</v>
      </c>
      <c r="Y38" s="167">
        <f>W38/W$8</f>
        <v>5.387275086874606E-3</v>
      </c>
    </row>
    <row r="39" spans="1:25" x14ac:dyDescent="0.25">
      <c r="A39" s="57"/>
      <c r="B39" s="165" t="s">
        <v>102</v>
      </c>
      <c r="C39" s="166">
        <v>1419</v>
      </c>
      <c r="D39" s="166">
        <v>107</v>
      </c>
      <c r="E39" s="166">
        <v>2800</v>
      </c>
      <c r="F39" s="166">
        <v>4053</v>
      </c>
      <c r="G39" s="166">
        <v>1923</v>
      </c>
      <c r="H39" s="166">
        <v>2457</v>
      </c>
      <c r="I39" s="167">
        <f>IFERROR(H39/G39-1,"-")</f>
        <v>0.27769110764430582</v>
      </c>
      <c r="J39" s="167">
        <f t="shared" si="23"/>
        <v>9.753870583564906E-3</v>
      </c>
      <c r="K39" s="166">
        <v>6182</v>
      </c>
      <c r="L39" s="166">
        <v>1565</v>
      </c>
      <c r="M39" s="166">
        <v>12041</v>
      </c>
      <c r="N39" s="166">
        <v>10840</v>
      </c>
      <c r="O39" s="166">
        <v>9835</v>
      </c>
      <c r="P39" s="166">
        <v>11000</v>
      </c>
      <c r="Q39" s="167">
        <f>IFERROR(P39/O39-1,"-")</f>
        <v>0.11845449923741747</v>
      </c>
      <c r="R39" s="167">
        <f t="shared" si="25"/>
        <v>9.7371931567006489E-3</v>
      </c>
      <c r="S39" s="166">
        <v>7601</v>
      </c>
      <c r="T39" s="166">
        <v>14841</v>
      </c>
      <c r="U39" s="166">
        <v>14893</v>
      </c>
      <c r="V39" s="166">
        <v>11758</v>
      </c>
      <c r="W39" s="166">
        <v>13457</v>
      </c>
      <c r="X39" s="167">
        <f>IFERROR(W39/V39-1,"-")</f>
        <v>0.14449736349719333</v>
      </c>
      <c r="Y39" s="167">
        <f>W39/W$8</f>
        <v>9.7402338901076951E-3</v>
      </c>
    </row>
    <row r="40" spans="1:25" x14ac:dyDescent="0.25">
      <c r="A40" s="57"/>
      <c r="B40" s="161" t="s">
        <v>109</v>
      </c>
      <c r="C40" s="162">
        <v>37086</v>
      </c>
      <c r="D40" s="162">
        <v>1353</v>
      </c>
      <c r="E40" s="162">
        <v>47954</v>
      </c>
      <c r="F40" s="162">
        <v>60393</v>
      </c>
      <c r="G40" s="162">
        <v>59730</v>
      </c>
      <c r="H40" s="162">
        <v>60369</v>
      </c>
      <c r="I40" s="163">
        <f>IFERROR(H40/G40-1,"-")</f>
        <v>1.0698141637368153E-2</v>
      </c>
      <c r="J40" s="163">
        <f t="shared" si="23"/>
        <v>0.2396546248511314</v>
      </c>
      <c r="K40" s="162">
        <v>100354</v>
      </c>
      <c r="L40" s="162">
        <v>7560</v>
      </c>
      <c r="M40" s="162">
        <v>150359</v>
      </c>
      <c r="N40" s="162">
        <v>180438</v>
      </c>
      <c r="O40" s="162">
        <v>194857</v>
      </c>
      <c r="P40" s="162">
        <v>202137</v>
      </c>
      <c r="Q40" s="163">
        <f>IFERROR(P40/O40-1,"-")</f>
        <v>3.736073120288208E-2</v>
      </c>
      <c r="R40" s="163">
        <f t="shared" si="25"/>
        <v>0.17893154664690902</v>
      </c>
      <c r="S40" s="162">
        <v>137440</v>
      </c>
      <c r="T40" s="162">
        <v>198313</v>
      </c>
      <c r="U40" s="162">
        <v>240831</v>
      </c>
      <c r="V40" s="162">
        <v>254587</v>
      </c>
      <c r="W40" s="162">
        <v>262506</v>
      </c>
      <c r="X40" s="163">
        <f>IFERROR(W40/V40-1,"-")</f>
        <v>3.1105280316748196E-2</v>
      </c>
      <c r="Y40" s="163">
        <f>W40/W$8</f>
        <v>0.19000296035941225</v>
      </c>
    </row>
    <row r="41" spans="1:25" s="57" customFormat="1" x14ac:dyDescent="0.25">
      <c r="B41" s="165" t="s">
        <v>112</v>
      </c>
      <c r="C41" s="166">
        <v>18060</v>
      </c>
      <c r="D41" s="166">
        <v>33</v>
      </c>
      <c r="E41" s="166">
        <v>20438</v>
      </c>
      <c r="F41" s="166">
        <v>23712</v>
      </c>
      <c r="G41" s="166">
        <v>22889</v>
      </c>
      <c r="H41" s="166">
        <v>21912</v>
      </c>
      <c r="I41" s="167">
        <f t="shared" ref="I41:I48" si="26">IFERROR(H41/G41-1,"-")</f>
        <v>-4.268425881427762E-2</v>
      </c>
      <c r="J41" s="167">
        <f t="shared" si="23"/>
        <v>8.6986899563318773E-2</v>
      </c>
      <c r="K41" s="166">
        <v>48199</v>
      </c>
      <c r="L41" s="166">
        <v>276</v>
      </c>
      <c r="M41" s="166">
        <v>68247</v>
      </c>
      <c r="N41" s="166">
        <v>82622</v>
      </c>
      <c r="O41" s="166">
        <v>95713</v>
      </c>
      <c r="P41" s="166">
        <v>98613</v>
      </c>
      <c r="Q41" s="167">
        <f t="shared" ref="Q41:Q48" si="27">IFERROR(P41/O41-1,"-")</f>
        <v>3.0298914463030124E-2</v>
      </c>
      <c r="R41" s="167">
        <f t="shared" si="25"/>
        <v>8.7292166251065562E-2</v>
      </c>
      <c r="S41" s="166">
        <v>66259</v>
      </c>
      <c r="T41" s="166">
        <v>88685</v>
      </c>
      <c r="U41" s="166">
        <v>106334</v>
      </c>
      <c r="V41" s="166">
        <v>118602</v>
      </c>
      <c r="W41" s="166">
        <v>120525</v>
      </c>
      <c r="X41" s="167">
        <f t="shared" ref="X41:X48" si="28">IFERROR(W41/V41-1,"-")</f>
        <v>1.6213891839935268E-2</v>
      </c>
      <c r="Y41" s="167">
        <f t="shared" ref="Y41:Y48" si="29">W41/W$8</f>
        <v>8.7236508107693386E-2</v>
      </c>
    </row>
    <row r="42" spans="1:25" s="57" customFormat="1" x14ac:dyDescent="0.25">
      <c r="B42" s="165" t="s">
        <v>115</v>
      </c>
      <c r="C42" s="166">
        <v>2861</v>
      </c>
      <c r="D42" s="166">
        <v>69</v>
      </c>
      <c r="E42" s="166">
        <v>2327</v>
      </c>
      <c r="F42" s="166">
        <v>4190</v>
      </c>
      <c r="G42" s="166">
        <v>4306</v>
      </c>
      <c r="H42" s="166">
        <v>4682</v>
      </c>
      <c r="I42" s="167">
        <f t="shared" si="26"/>
        <v>8.7320018578727288E-2</v>
      </c>
      <c r="J42" s="167">
        <f t="shared" si="23"/>
        <v>1.8586740770146885E-2</v>
      </c>
      <c r="K42" s="166">
        <v>5618</v>
      </c>
      <c r="L42" s="166">
        <v>787</v>
      </c>
      <c r="M42" s="166">
        <v>7209</v>
      </c>
      <c r="N42" s="166">
        <v>9285</v>
      </c>
      <c r="O42" s="166">
        <v>8228</v>
      </c>
      <c r="P42" s="166">
        <v>7780</v>
      </c>
      <c r="Q42" s="167">
        <f t="shared" si="27"/>
        <v>-5.4448225571220199E-2</v>
      </c>
      <c r="R42" s="167">
        <f t="shared" si="25"/>
        <v>6.8868511599210046E-3</v>
      </c>
      <c r="S42" s="166">
        <v>8479</v>
      </c>
      <c r="T42" s="166">
        <v>9536</v>
      </c>
      <c r="U42" s="166">
        <v>13475</v>
      </c>
      <c r="V42" s="166">
        <v>12534</v>
      </c>
      <c r="W42" s="166">
        <v>12462</v>
      </c>
      <c r="X42" s="167">
        <f t="shared" si="28"/>
        <v>-5.7443752991862551E-3</v>
      </c>
      <c r="Y42" s="167">
        <f t="shared" si="29"/>
        <v>9.0200486541221741E-3</v>
      </c>
    </row>
    <row r="43" spans="1:25" x14ac:dyDescent="0.25">
      <c r="A43" s="57"/>
      <c r="B43" s="165" t="s">
        <v>118</v>
      </c>
      <c r="C43" s="166">
        <v>1616</v>
      </c>
      <c r="D43" s="166">
        <v>69</v>
      </c>
      <c r="E43" s="166">
        <v>1573</v>
      </c>
      <c r="F43" s="166">
        <v>2601</v>
      </c>
      <c r="G43" s="166">
        <v>2541</v>
      </c>
      <c r="H43" s="166">
        <v>2597</v>
      </c>
      <c r="I43" s="167">
        <f t="shared" si="26"/>
        <v>2.2038567493112948E-2</v>
      </c>
      <c r="J43" s="167">
        <f t="shared" si="23"/>
        <v>1.0309646685192537E-2</v>
      </c>
      <c r="K43" s="166">
        <v>2576</v>
      </c>
      <c r="L43" s="166">
        <v>1215</v>
      </c>
      <c r="M43" s="166">
        <v>4253</v>
      </c>
      <c r="N43" s="166">
        <v>4850</v>
      </c>
      <c r="O43" s="166">
        <v>4162</v>
      </c>
      <c r="P43" s="166">
        <v>4765</v>
      </c>
      <c r="Q43" s="167">
        <f t="shared" si="27"/>
        <v>0.14488226814031724</v>
      </c>
      <c r="R43" s="167">
        <f t="shared" si="25"/>
        <v>4.2179750356071454E-3</v>
      </c>
      <c r="S43" s="166">
        <v>4192</v>
      </c>
      <c r="T43" s="166">
        <v>5826</v>
      </c>
      <c r="U43" s="166">
        <v>7451</v>
      </c>
      <c r="V43" s="166">
        <v>6703</v>
      </c>
      <c r="W43" s="166">
        <v>7362</v>
      </c>
      <c r="X43" s="167">
        <f t="shared" si="28"/>
        <v>9.8314187677159381E-2</v>
      </c>
      <c r="Y43" s="167">
        <f t="shared" si="29"/>
        <v>5.3286469420355835E-3</v>
      </c>
    </row>
    <row r="44" spans="1:25" x14ac:dyDescent="0.25">
      <c r="A44" s="57"/>
      <c r="B44" s="165" t="s">
        <v>125</v>
      </c>
      <c r="C44" s="166">
        <v>711</v>
      </c>
      <c r="D44" s="166">
        <v>6</v>
      </c>
      <c r="E44" s="166">
        <v>1042</v>
      </c>
      <c r="F44" s="166">
        <v>1305</v>
      </c>
      <c r="G44" s="166">
        <v>1226</v>
      </c>
      <c r="H44" s="166">
        <v>1162</v>
      </c>
      <c r="I44" s="167">
        <f t="shared" si="26"/>
        <v>-5.2202283849918429E-2</v>
      </c>
      <c r="J44" s="167">
        <f t="shared" si="23"/>
        <v>4.6129416435093289E-3</v>
      </c>
      <c r="K44" s="166">
        <v>4692</v>
      </c>
      <c r="L44" s="166">
        <v>94</v>
      </c>
      <c r="M44" s="166">
        <v>8605</v>
      </c>
      <c r="N44" s="166">
        <v>8555</v>
      </c>
      <c r="O44" s="166">
        <v>9296</v>
      </c>
      <c r="P44" s="166">
        <v>8143</v>
      </c>
      <c r="Q44" s="167">
        <f t="shared" si="27"/>
        <v>-0.12403184165232362</v>
      </c>
      <c r="R44" s="167">
        <f t="shared" si="25"/>
        <v>7.2081785340921264E-3</v>
      </c>
      <c r="S44" s="166">
        <v>5403</v>
      </c>
      <c r="T44" s="166">
        <v>9647</v>
      </c>
      <c r="U44" s="166">
        <v>9860</v>
      </c>
      <c r="V44" s="166">
        <v>10522</v>
      </c>
      <c r="W44" s="166">
        <v>9305</v>
      </c>
      <c r="X44" s="167">
        <f t="shared" si="28"/>
        <v>-0.11566242159285312</v>
      </c>
      <c r="Y44" s="167">
        <f t="shared" si="29"/>
        <v>6.7349986139148476E-3</v>
      </c>
    </row>
    <row r="45" spans="1:25" x14ac:dyDescent="0.25">
      <c r="A45" s="57"/>
      <c r="B45" s="165" t="s">
        <v>121</v>
      </c>
      <c r="C45" s="166">
        <v>694</v>
      </c>
      <c r="D45" s="166">
        <v>14</v>
      </c>
      <c r="E45" s="166">
        <v>591</v>
      </c>
      <c r="F45" s="166">
        <v>831</v>
      </c>
      <c r="G45" s="166">
        <v>862</v>
      </c>
      <c r="H45" s="166">
        <v>831</v>
      </c>
      <c r="I45" s="167">
        <f t="shared" si="26"/>
        <v>-3.5962877030162432E-2</v>
      </c>
      <c r="J45" s="167">
        <f t="shared" si="23"/>
        <v>3.298928146089718E-3</v>
      </c>
      <c r="K45" s="166">
        <v>6876</v>
      </c>
      <c r="L45" s="166">
        <v>177</v>
      </c>
      <c r="M45" s="166">
        <v>9265</v>
      </c>
      <c r="N45" s="166">
        <v>10443</v>
      </c>
      <c r="O45" s="166">
        <v>11641</v>
      </c>
      <c r="P45" s="166">
        <v>8419</v>
      </c>
      <c r="Q45" s="167">
        <f t="shared" si="27"/>
        <v>-0.27678034533115714</v>
      </c>
      <c r="R45" s="167">
        <f t="shared" si="25"/>
        <v>7.4524935623875247E-3</v>
      </c>
      <c r="S45" s="166">
        <v>7570</v>
      </c>
      <c r="T45" s="166">
        <v>9856</v>
      </c>
      <c r="U45" s="166">
        <v>11274</v>
      </c>
      <c r="V45" s="166">
        <v>12503</v>
      </c>
      <c r="W45" s="166">
        <v>9250</v>
      </c>
      <c r="X45" s="167">
        <f t="shared" si="28"/>
        <v>-0.26017755738622728</v>
      </c>
      <c r="Y45" s="167">
        <f t="shared" si="29"/>
        <v>6.6951893797648938E-3</v>
      </c>
    </row>
    <row r="46" spans="1:25" x14ac:dyDescent="0.25">
      <c r="A46" s="57"/>
      <c r="B46" s="165" t="s">
        <v>130</v>
      </c>
      <c r="C46" s="166">
        <v>1093</v>
      </c>
      <c r="D46" s="166">
        <v>0</v>
      </c>
      <c r="E46" s="166">
        <v>1345</v>
      </c>
      <c r="F46" s="166">
        <v>1441</v>
      </c>
      <c r="G46" s="166">
        <v>784</v>
      </c>
      <c r="H46" s="166">
        <v>1137</v>
      </c>
      <c r="I46" s="167">
        <f t="shared" si="26"/>
        <v>0.45025510204081631</v>
      </c>
      <c r="J46" s="167">
        <f t="shared" si="23"/>
        <v>4.513695911075824E-3</v>
      </c>
      <c r="K46" s="166">
        <v>2222</v>
      </c>
      <c r="L46" s="166">
        <v>90</v>
      </c>
      <c r="M46" s="166">
        <v>2871</v>
      </c>
      <c r="N46" s="166">
        <v>4316</v>
      </c>
      <c r="O46" s="166">
        <v>3750</v>
      </c>
      <c r="P46" s="166">
        <v>4607</v>
      </c>
      <c r="Q46" s="167">
        <f t="shared" si="27"/>
        <v>0.22853333333333326</v>
      </c>
      <c r="R46" s="167">
        <f t="shared" si="25"/>
        <v>4.0781135339018086E-3</v>
      </c>
      <c r="S46" s="166">
        <v>3315</v>
      </c>
      <c r="T46" s="166">
        <v>4216</v>
      </c>
      <c r="U46" s="166">
        <v>5757</v>
      </c>
      <c r="V46" s="166">
        <v>4534</v>
      </c>
      <c r="W46" s="166">
        <v>5744</v>
      </c>
      <c r="X46" s="167">
        <f t="shared" si="28"/>
        <v>0.26687251874724316</v>
      </c>
      <c r="Y46" s="167">
        <f t="shared" si="29"/>
        <v>4.1575316537696815E-3</v>
      </c>
    </row>
    <row r="47" spans="1:25" x14ac:dyDescent="0.25">
      <c r="A47" s="57"/>
      <c r="B47" s="165" t="s">
        <v>133</v>
      </c>
      <c r="C47" s="166">
        <v>1061</v>
      </c>
      <c r="D47" s="166">
        <v>2</v>
      </c>
      <c r="E47" s="166">
        <v>728</v>
      </c>
      <c r="F47" s="166">
        <v>973</v>
      </c>
      <c r="G47" s="166">
        <v>827</v>
      </c>
      <c r="H47" s="166">
        <v>713</v>
      </c>
      <c r="I47" s="167">
        <f t="shared" si="26"/>
        <v>-0.13784764207980649</v>
      </c>
      <c r="J47" s="167">
        <f t="shared" si="23"/>
        <v>2.8304882890035727E-3</v>
      </c>
      <c r="K47" s="166">
        <v>3677</v>
      </c>
      <c r="L47" s="166">
        <v>611</v>
      </c>
      <c r="M47" s="166">
        <v>2953</v>
      </c>
      <c r="N47" s="166">
        <v>4617</v>
      </c>
      <c r="O47" s="166">
        <v>4415</v>
      </c>
      <c r="P47" s="166">
        <v>3747</v>
      </c>
      <c r="Q47" s="167">
        <f t="shared" si="27"/>
        <v>-0.15130237825594561</v>
      </c>
      <c r="R47" s="167">
        <f t="shared" si="25"/>
        <v>3.3168420689233939E-3</v>
      </c>
      <c r="S47" s="166">
        <v>4738</v>
      </c>
      <c r="T47" s="166">
        <v>3681</v>
      </c>
      <c r="U47" s="166">
        <v>5590</v>
      </c>
      <c r="V47" s="166">
        <v>5242</v>
      </c>
      <c r="W47" s="166">
        <v>4460</v>
      </c>
      <c r="X47" s="167">
        <f t="shared" si="28"/>
        <v>-0.14917970240366274</v>
      </c>
      <c r="Y47" s="167">
        <f t="shared" si="29"/>
        <v>3.2281669874325868E-3</v>
      </c>
    </row>
    <row r="48" spans="1:25" x14ac:dyDescent="0.25">
      <c r="A48" s="57"/>
      <c r="B48" s="170" t="s">
        <v>147</v>
      </c>
      <c r="C48" s="171">
        <f t="shared" ref="C48" si="30">C40-SUM(C41:C47)</f>
        <v>10990</v>
      </c>
      <c r="D48" s="171">
        <f t="shared" ref="D48:H48" si="31">D40-SUM(D41:D47)</f>
        <v>1160</v>
      </c>
      <c r="E48" s="171">
        <f t="shared" si="31"/>
        <v>19910</v>
      </c>
      <c r="F48" s="171">
        <f t="shared" si="31"/>
        <v>25340</v>
      </c>
      <c r="G48" s="171">
        <f t="shared" si="31"/>
        <v>26295</v>
      </c>
      <c r="H48" s="171">
        <f t="shared" si="31"/>
        <v>27335</v>
      </c>
      <c r="I48" s="172">
        <f t="shared" si="26"/>
        <v>3.9551245483932407E-2</v>
      </c>
      <c r="J48" s="172">
        <f t="shared" si="23"/>
        <v>0.10851528384279475</v>
      </c>
      <c r="K48" s="171">
        <f t="shared" ref="K48:P48" si="32">K40-SUM(K41:K47)</f>
        <v>26494</v>
      </c>
      <c r="L48" s="171">
        <f t="shared" si="32"/>
        <v>4310</v>
      </c>
      <c r="M48" s="171">
        <f t="shared" si="32"/>
        <v>46956</v>
      </c>
      <c r="N48" s="171">
        <f t="shared" si="32"/>
        <v>55750</v>
      </c>
      <c r="O48" s="171">
        <f t="shared" si="32"/>
        <v>57652</v>
      </c>
      <c r="P48" s="171">
        <f t="shared" si="32"/>
        <v>66063</v>
      </c>
      <c r="Q48" s="172">
        <f t="shared" si="27"/>
        <v>0.1458925969610767</v>
      </c>
      <c r="R48" s="172">
        <f t="shared" si="25"/>
        <v>5.8478926501010456E-2</v>
      </c>
      <c r="S48" s="171">
        <f>S40-SUM(S41:S47)</f>
        <v>37484</v>
      </c>
      <c r="T48" s="171">
        <f>T40-SUM(T41:T47)</f>
        <v>66866</v>
      </c>
      <c r="U48" s="171">
        <f>U40-SUM(U41:U47)</f>
        <v>81090</v>
      </c>
      <c r="V48" s="171">
        <f>V40-SUM(V41:V47)</f>
        <v>83947</v>
      </c>
      <c r="W48" s="171">
        <f>W40-SUM(W41:W47)</f>
        <v>93398</v>
      </c>
      <c r="X48" s="172">
        <f t="shared" si="28"/>
        <v>0.11258293923547003</v>
      </c>
      <c r="Y48" s="172">
        <f t="shared" si="29"/>
        <v>6.7601870020679092E-2</v>
      </c>
    </row>
    <row r="49" spans="1:25" x14ac:dyDescent="0.25">
      <c r="A49" s="57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7"/>
      <c r="B50" s="158" t="s">
        <v>70</v>
      </c>
      <c r="C50" s="178">
        <f t="shared" ref="C50:H50" si="33">C51+C54</f>
        <v>0</v>
      </c>
      <c r="D50" s="178">
        <f t="shared" si="33"/>
        <v>2365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8192</v>
      </c>
      <c r="T50" s="178">
        <f>T51+T54</f>
        <v>11908</v>
      </c>
      <c r="U50" s="178">
        <f>U51+U54</f>
        <v>20524</v>
      </c>
      <c r="V50" s="178">
        <f>V51+V54</f>
        <v>18751</v>
      </c>
      <c r="W50" s="178">
        <f>W51+W54</f>
        <v>15557</v>
      </c>
      <c r="X50" s="179">
        <f>IFERROR(W50/V50-1,"-")</f>
        <v>-0.17033758199562687</v>
      </c>
      <c r="Y50" s="179">
        <f>W50/W$8</f>
        <v>1.1260222830378643E-2</v>
      </c>
    </row>
    <row r="51" spans="1:25" x14ac:dyDescent="0.25">
      <c r="A51" s="57"/>
      <c r="B51" s="161" t="s">
        <v>99</v>
      </c>
      <c r="C51" s="162">
        <v>0</v>
      </c>
      <c r="D51" s="162">
        <v>461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773</v>
      </c>
      <c r="T51" s="162">
        <v>991</v>
      </c>
      <c r="U51" s="162">
        <v>8538</v>
      </c>
      <c r="V51" s="162">
        <v>4999</v>
      </c>
      <c r="W51" s="162">
        <v>2874</v>
      </c>
      <c r="X51" s="163">
        <f>IFERROR(W51/V51-1,"-")</f>
        <v>-0.42508501700340073</v>
      </c>
      <c r="Y51" s="163">
        <f>W51/W$8</f>
        <v>2.0802134353993845E-3</v>
      </c>
    </row>
    <row r="52" spans="1:25" x14ac:dyDescent="0.25">
      <c r="A52" s="57"/>
      <c r="B52" s="165" t="s">
        <v>105</v>
      </c>
      <c r="C52" s="166">
        <v>0</v>
      </c>
      <c r="D52" s="166">
        <v>181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367</v>
      </c>
      <c r="T52" s="166">
        <v>229</v>
      </c>
      <c r="U52" s="166">
        <v>6255</v>
      </c>
      <c r="V52" s="166">
        <v>3332</v>
      </c>
      <c r="W52" s="166">
        <v>1823</v>
      </c>
      <c r="X52" s="167">
        <f>IFERROR(W52/V52-1,"-")</f>
        <v>-0.45288115246098437</v>
      </c>
      <c r="Y52" s="167">
        <f>W52/W$8</f>
        <v>1.3194951610066381E-3</v>
      </c>
    </row>
    <row r="53" spans="1:25" x14ac:dyDescent="0.25">
      <c r="A53" s="57"/>
      <c r="B53" s="165" t="s">
        <v>102</v>
      </c>
      <c r="C53" s="166">
        <v>0</v>
      </c>
      <c r="D53" s="166">
        <v>280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406</v>
      </c>
      <c r="T53" s="166">
        <v>762</v>
      </c>
      <c r="U53" s="166">
        <v>2283</v>
      </c>
      <c r="V53" s="166">
        <v>1667</v>
      </c>
      <c r="W53" s="166">
        <v>1051</v>
      </c>
      <c r="X53" s="167">
        <f>IFERROR(W53/V53-1,"-")</f>
        <v>-0.36952609478104381</v>
      </c>
      <c r="Y53" s="167">
        <f>W53/W$8</f>
        <v>7.6071827439274633E-4</v>
      </c>
    </row>
    <row r="54" spans="1:25" x14ac:dyDescent="0.25">
      <c r="A54" s="57"/>
      <c r="B54" s="161" t="s">
        <v>109</v>
      </c>
      <c r="C54" s="162">
        <v>0</v>
      </c>
      <c r="D54" s="162">
        <v>1904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7419</v>
      </c>
      <c r="T54" s="162">
        <v>10917</v>
      </c>
      <c r="U54" s="162">
        <v>11986</v>
      </c>
      <c r="V54" s="162">
        <v>13752</v>
      </c>
      <c r="W54" s="162">
        <v>12683</v>
      </c>
      <c r="X54" s="163">
        <f>IFERROR(W54/V54-1,"-")</f>
        <v>-7.7734147760325722E-2</v>
      </c>
      <c r="Y54" s="163">
        <f>W54/W$8</f>
        <v>9.1800093949792588E-3</v>
      </c>
    </row>
    <row r="55" spans="1:25" s="57" customFormat="1" x14ac:dyDescent="0.25">
      <c r="B55" s="165" t="s">
        <v>112</v>
      </c>
      <c r="C55" s="166">
        <v>0</v>
      </c>
      <c r="D55" s="166">
        <v>33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2301</v>
      </c>
      <c r="T55" s="166">
        <v>3479</v>
      </c>
      <c r="U55" s="166">
        <v>3293</v>
      </c>
      <c r="V55" s="166">
        <v>3704</v>
      </c>
      <c r="W55" s="166">
        <v>4269</v>
      </c>
      <c r="X55" s="167">
        <f t="shared" ref="X55:X62" si="39">IFERROR(W55/V55-1,"-")</f>
        <v>0.15253779697624181</v>
      </c>
      <c r="Y55" s="167">
        <f t="shared" ref="Y55:Y62" si="40">W55/W$8</f>
        <v>3.0899203742936576E-3</v>
      </c>
    </row>
    <row r="56" spans="1:25" s="57" customFormat="1" x14ac:dyDescent="0.25">
      <c r="B56" s="165" t="s">
        <v>115</v>
      </c>
      <c r="C56" s="166">
        <v>0</v>
      </c>
      <c r="D56" s="166">
        <v>800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2164</v>
      </c>
      <c r="T56" s="166">
        <v>3013</v>
      </c>
      <c r="U56" s="166">
        <v>2347</v>
      </c>
      <c r="V56" s="166">
        <v>3199</v>
      </c>
      <c r="W56" s="166">
        <v>2841</v>
      </c>
      <c r="X56" s="167">
        <f t="shared" si="39"/>
        <v>-0.11190997186620821</v>
      </c>
      <c r="Y56" s="167">
        <f t="shared" si="40"/>
        <v>2.0563278949094124E-3</v>
      </c>
    </row>
    <row r="57" spans="1:25" x14ac:dyDescent="0.25">
      <c r="A57" s="57"/>
      <c r="B57" s="165" t="s">
        <v>118</v>
      </c>
      <c r="C57" s="166">
        <v>0</v>
      </c>
      <c r="D57" s="166">
        <v>255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393</v>
      </c>
      <c r="T57" s="166">
        <v>830</v>
      </c>
      <c r="U57" s="166">
        <v>1263</v>
      </c>
      <c r="V57" s="166">
        <v>1088</v>
      </c>
      <c r="W57" s="166">
        <v>749</v>
      </c>
      <c r="X57" s="167">
        <f t="shared" si="39"/>
        <v>-0.31158088235294112</v>
      </c>
      <c r="Y57" s="167">
        <f t="shared" si="40"/>
        <v>5.4212938869663849E-4</v>
      </c>
    </row>
    <row r="58" spans="1:25" x14ac:dyDescent="0.25">
      <c r="A58" s="57"/>
      <c r="B58" s="165" t="s">
        <v>125</v>
      </c>
      <c r="C58" s="166">
        <v>0</v>
      </c>
      <c r="D58" s="166">
        <v>33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205</v>
      </c>
      <c r="T58" s="166">
        <v>323</v>
      </c>
      <c r="U58" s="166">
        <v>306</v>
      </c>
      <c r="V58" s="166">
        <v>511</v>
      </c>
      <c r="W58" s="166">
        <v>390</v>
      </c>
      <c r="X58" s="167">
        <f t="shared" si="39"/>
        <v>-0.23679060665362039</v>
      </c>
      <c r="Y58" s="167">
        <f t="shared" si="40"/>
        <v>2.8228366033603334E-4</v>
      </c>
    </row>
    <row r="59" spans="1:25" x14ac:dyDescent="0.25">
      <c r="A59" s="57"/>
      <c r="B59" s="165" t="s">
        <v>121</v>
      </c>
      <c r="C59" s="166">
        <v>0</v>
      </c>
      <c r="D59" s="166">
        <v>47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135</v>
      </c>
      <c r="T59" s="166">
        <v>324</v>
      </c>
      <c r="U59" s="166">
        <v>279</v>
      </c>
      <c r="V59" s="166">
        <v>376</v>
      </c>
      <c r="W59" s="166">
        <v>381</v>
      </c>
      <c r="X59" s="167">
        <f t="shared" si="39"/>
        <v>1.3297872340425565E-2</v>
      </c>
      <c r="Y59" s="167">
        <f t="shared" si="40"/>
        <v>2.7576942202058643E-4</v>
      </c>
    </row>
    <row r="60" spans="1:25" x14ac:dyDescent="0.25">
      <c r="A60" s="57"/>
      <c r="B60" s="165" t="s">
        <v>130</v>
      </c>
      <c r="C60" s="166">
        <v>0</v>
      </c>
      <c r="D60" s="166">
        <v>17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42</v>
      </c>
      <c r="U60" s="166">
        <v>143</v>
      </c>
      <c r="V60" s="166">
        <v>78</v>
      </c>
      <c r="W60" s="166">
        <v>159</v>
      </c>
      <c r="X60" s="167">
        <f t="shared" si="39"/>
        <v>1.0384615384615383</v>
      </c>
      <c r="Y60" s="167">
        <f t="shared" si="40"/>
        <v>1.1508487690622898E-4</v>
      </c>
    </row>
    <row r="61" spans="1:25" x14ac:dyDescent="0.25">
      <c r="A61" s="57"/>
      <c r="B61" s="165" t="s">
        <v>133</v>
      </c>
      <c r="C61" s="166">
        <v>0</v>
      </c>
      <c r="D61" s="166">
        <v>13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105</v>
      </c>
      <c r="T61" s="166">
        <v>86</v>
      </c>
      <c r="U61" s="166">
        <v>132</v>
      </c>
      <c r="V61" s="166">
        <v>83</v>
      </c>
      <c r="W61" s="166">
        <v>109</v>
      </c>
      <c r="X61" s="167">
        <f t="shared" si="39"/>
        <v>0.31325301204819267</v>
      </c>
      <c r="Y61" s="167">
        <f t="shared" si="40"/>
        <v>7.889466404263496E-5</v>
      </c>
    </row>
    <row r="62" spans="1:25" x14ac:dyDescent="0.25">
      <c r="A62" s="57"/>
      <c r="B62" s="170" t="s">
        <v>147</v>
      </c>
      <c r="C62" s="171">
        <f t="shared" ref="C62" si="41">C54-SUM(C55:C61)</f>
        <v>0</v>
      </c>
      <c r="D62" s="171">
        <f t="shared" ref="D62:H62" si="42">D54-SUM(D55:D61)</f>
        <v>706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2040</v>
      </c>
      <c r="T62" s="171">
        <f>T54-SUM(T55:T61)</f>
        <v>2820</v>
      </c>
      <c r="U62" s="171">
        <f>U54-SUM(U55:U61)</f>
        <v>4223</v>
      </c>
      <c r="V62" s="171">
        <f>V54-SUM(V55:V61)</f>
        <v>4713</v>
      </c>
      <c r="W62" s="171">
        <f>W54-SUM(W55:W61)</f>
        <v>3785</v>
      </c>
      <c r="X62" s="172">
        <f t="shared" si="39"/>
        <v>-0.19690218544451521</v>
      </c>
      <c r="Y62" s="172">
        <f t="shared" si="40"/>
        <v>2.7395991137740675E-3</v>
      </c>
    </row>
    <row r="63" spans="1:25" x14ac:dyDescent="0.25">
      <c r="A63" s="57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7"/>
      <c r="B64" s="158" t="s">
        <v>70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21395</v>
      </c>
      <c r="L64" s="178">
        <f t="shared" si="46"/>
        <v>9116</v>
      </c>
      <c r="M64" s="178">
        <f t="shared" si="46"/>
        <v>0</v>
      </c>
      <c r="N64" s="178">
        <f t="shared" si="46"/>
        <v>0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23335</v>
      </c>
      <c r="T64" s="178">
        <f>T65+T68</f>
        <v>39976</v>
      </c>
      <c r="U64" s="178">
        <f>U65+U68</f>
        <v>61153</v>
      </c>
      <c r="V64" s="178">
        <f>V65+V68</f>
        <v>64832</v>
      </c>
      <c r="W64" s="178">
        <f>W65+W68</f>
        <v>48456</v>
      </c>
      <c r="X64" s="179">
        <f>IFERROR(W64/V64-1,"-")</f>
        <v>-0.25259131293188553</v>
      </c>
      <c r="Y64" s="179">
        <f>W64/W$8</f>
        <v>3.5072659090366234E-2</v>
      </c>
    </row>
    <row r="65" spans="1:25" x14ac:dyDescent="0.25">
      <c r="A65" s="57"/>
      <c r="B65" s="161" t="s">
        <v>99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5384</v>
      </c>
      <c r="L65" s="162">
        <v>4267</v>
      </c>
      <c r="M65" s="162">
        <v>0</v>
      </c>
      <c r="N65" s="162">
        <v>0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5481</v>
      </c>
      <c r="T65" s="162">
        <v>8941</v>
      </c>
      <c r="U65" s="162">
        <v>5809</v>
      </c>
      <c r="V65" s="162">
        <v>11217</v>
      </c>
      <c r="W65" s="162">
        <v>7564</v>
      </c>
      <c r="X65" s="163">
        <f>IFERROR(W65/V65-1,"-")</f>
        <v>-0.32566639921547647</v>
      </c>
      <c r="Y65" s="163">
        <f>W65/W$8</f>
        <v>5.4748554020045033E-3</v>
      </c>
    </row>
    <row r="66" spans="1:25" x14ac:dyDescent="0.25">
      <c r="A66" s="57"/>
      <c r="B66" s="165" t="s">
        <v>105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2142</v>
      </c>
      <c r="L66" s="166">
        <v>4267</v>
      </c>
      <c r="M66" s="166">
        <v>0</v>
      </c>
      <c r="N66" s="166">
        <v>0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2199</v>
      </c>
      <c r="T66" s="166">
        <v>5989</v>
      </c>
      <c r="U66" s="166">
        <v>4351</v>
      </c>
      <c r="V66" s="166">
        <v>3807</v>
      </c>
      <c r="W66" s="166">
        <v>1723</v>
      </c>
      <c r="X66" s="167">
        <f>IFERROR(W66/V66-1,"-")</f>
        <v>-0.54741266088783824</v>
      </c>
      <c r="Y66" s="167">
        <f>W66/W$8</f>
        <v>1.2471147352794499E-3</v>
      </c>
    </row>
    <row r="67" spans="1:25" x14ac:dyDescent="0.25">
      <c r="A67" s="57"/>
      <c r="B67" s="165" t="s">
        <v>102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3242</v>
      </c>
      <c r="L67" s="166">
        <v>0</v>
      </c>
      <c r="M67" s="166">
        <v>0</v>
      </c>
      <c r="N67" s="166">
        <v>0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3282</v>
      </c>
      <c r="T67" s="166">
        <v>2952</v>
      </c>
      <c r="U67" s="166">
        <v>1458</v>
      </c>
      <c r="V67" s="166">
        <v>7410</v>
      </c>
      <c r="W67" s="166">
        <v>5841</v>
      </c>
      <c r="X67" s="167">
        <f>IFERROR(W67/V67-1,"-")</f>
        <v>-0.21174089068825908</v>
      </c>
      <c r="Y67" s="167">
        <f>W67/W$8</f>
        <v>4.2277406667250534E-3</v>
      </c>
    </row>
    <row r="68" spans="1:25" x14ac:dyDescent="0.25">
      <c r="A68" s="57"/>
      <c r="B68" s="161" t="s">
        <v>109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16011</v>
      </c>
      <c r="L68" s="162">
        <v>4849</v>
      </c>
      <c r="M68" s="162">
        <v>0</v>
      </c>
      <c r="N68" s="162">
        <v>0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17854</v>
      </c>
      <c r="T68" s="162">
        <v>31035</v>
      </c>
      <c r="U68" s="162">
        <v>55344</v>
      </c>
      <c r="V68" s="162">
        <v>53615</v>
      </c>
      <c r="W68" s="162">
        <v>40892</v>
      </c>
      <c r="X68" s="163">
        <f>IFERROR(W68/V68-1,"-")</f>
        <v>-0.23730299356523366</v>
      </c>
      <c r="Y68" s="163">
        <f>W68/W$8</f>
        <v>2.9597803688361735E-2</v>
      </c>
    </row>
    <row r="69" spans="1:25" s="57" customFormat="1" x14ac:dyDescent="0.25">
      <c r="B69" s="165" t="s">
        <v>112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6895</v>
      </c>
      <c r="L69" s="166">
        <v>471</v>
      </c>
      <c r="M69" s="166">
        <v>0</v>
      </c>
      <c r="N69" s="166">
        <v>0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7112</v>
      </c>
      <c r="T69" s="166">
        <v>12585</v>
      </c>
      <c r="U69" s="166">
        <v>20086</v>
      </c>
      <c r="V69" s="166">
        <v>17360</v>
      </c>
      <c r="W69" s="166">
        <v>16574</v>
      </c>
      <c r="X69" s="167">
        <f t="shared" ref="X69:X76" si="50">IFERROR(W69/V69-1,"-")</f>
        <v>-4.5276497695852513E-2</v>
      </c>
      <c r="Y69" s="167">
        <f t="shared" ref="Y69:Y76" si="51">W69/W$8</f>
        <v>1.1996331760024147E-2</v>
      </c>
    </row>
    <row r="70" spans="1:25" s="57" customFormat="1" x14ac:dyDescent="0.25">
      <c r="B70" s="165" t="s">
        <v>115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1796</v>
      </c>
      <c r="L70" s="166">
        <v>863</v>
      </c>
      <c r="M70" s="166">
        <v>0</v>
      </c>
      <c r="N70" s="166">
        <v>0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2067</v>
      </c>
      <c r="T70" s="166">
        <v>4103</v>
      </c>
      <c r="U70" s="166">
        <v>3129</v>
      </c>
      <c r="V70" s="166">
        <v>4315</v>
      </c>
      <c r="W70" s="166">
        <v>4306</v>
      </c>
      <c r="X70" s="167">
        <f t="shared" si="50"/>
        <v>-2.0857473928157511E-3</v>
      </c>
      <c r="Y70" s="167">
        <f t="shared" si="51"/>
        <v>3.1167011318127169E-3</v>
      </c>
    </row>
    <row r="71" spans="1:25" x14ac:dyDescent="0.25">
      <c r="A71" s="57"/>
      <c r="B71" s="165" t="s">
        <v>118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1867</v>
      </c>
      <c r="L71" s="166">
        <v>650</v>
      </c>
      <c r="M71" s="166">
        <v>0</v>
      </c>
      <c r="N71" s="166">
        <v>0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2431</v>
      </c>
      <c r="T71" s="166">
        <v>3602</v>
      </c>
      <c r="U71" s="166">
        <v>7485</v>
      </c>
      <c r="V71" s="166">
        <v>8038</v>
      </c>
      <c r="W71" s="166">
        <v>3260</v>
      </c>
      <c r="X71" s="167">
        <f t="shared" si="50"/>
        <v>-0.5944264742473252</v>
      </c>
      <c r="Y71" s="167">
        <f t="shared" si="51"/>
        <v>2.3596018787063302E-3</v>
      </c>
    </row>
    <row r="72" spans="1:25" x14ac:dyDescent="0.25">
      <c r="A72" s="57"/>
      <c r="B72" s="165" t="s">
        <v>125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182</v>
      </c>
      <c r="L72" s="166">
        <v>42</v>
      </c>
      <c r="M72" s="166">
        <v>0</v>
      </c>
      <c r="N72" s="166">
        <v>0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204</v>
      </c>
      <c r="T72" s="166">
        <v>512</v>
      </c>
      <c r="U72" s="166">
        <v>1380</v>
      </c>
      <c r="V72" s="166">
        <v>1737</v>
      </c>
      <c r="W72" s="166">
        <v>1017</v>
      </c>
      <c r="X72" s="167">
        <f t="shared" si="50"/>
        <v>-0.41450777202072542</v>
      </c>
      <c r="Y72" s="167">
        <f t="shared" si="51"/>
        <v>7.3610892964550236E-4</v>
      </c>
    </row>
    <row r="73" spans="1:25" x14ac:dyDescent="0.25">
      <c r="A73" s="57"/>
      <c r="B73" s="165" t="s">
        <v>121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442</v>
      </c>
      <c r="L73" s="166">
        <v>187</v>
      </c>
      <c r="M73" s="166">
        <v>0</v>
      </c>
      <c r="N73" s="166">
        <v>0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442</v>
      </c>
      <c r="T73" s="166">
        <v>1182</v>
      </c>
      <c r="U73" s="166">
        <v>936</v>
      </c>
      <c r="V73" s="166">
        <v>1104</v>
      </c>
      <c r="W73" s="166">
        <v>1151</v>
      </c>
      <c r="X73" s="167">
        <f t="shared" si="50"/>
        <v>4.2572463768115965E-2</v>
      </c>
      <c r="Y73" s="167">
        <f t="shared" si="51"/>
        <v>8.3309870011993436E-4</v>
      </c>
    </row>
    <row r="74" spans="1:25" x14ac:dyDescent="0.25">
      <c r="A74" s="57"/>
      <c r="B74" s="165" t="s">
        <v>130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551</v>
      </c>
      <c r="L74" s="166">
        <v>0</v>
      </c>
      <c r="M74" s="166">
        <v>0</v>
      </c>
      <c r="N74" s="166">
        <v>0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634</v>
      </c>
      <c r="T74" s="166">
        <v>844</v>
      </c>
      <c r="U74" s="166">
        <v>3179</v>
      </c>
      <c r="V74" s="166">
        <v>1637</v>
      </c>
      <c r="W74" s="166">
        <v>797</v>
      </c>
      <c r="X74" s="167">
        <f t="shared" si="50"/>
        <v>-0.51313378130726939</v>
      </c>
      <c r="Y74" s="167">
        <f t="shared" si="51"/>
        <v>5.7687199304568872E-4</v>
      </c>
    </row>
    <row r="75" spans="1:25" x14ac:dyDescent="0.25">
      <c r="A75" s="57"/>
      <c r="B75" s="165" t="s">
        <v>133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710</v>
      </c>
      <c r="L75" s="166">
        <v>0</v>
      </c>
      <c r="M75" s="166">
        <v>0</v>
      </c>
      <c r="N75" s="166">
        <v>0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773</v>
      </c>
      <c r="T75" s="166">
        <v>180</v>
      </c>
      <c r="U75" s="166">
        <v>888</v>
      </c>
      <c r="V75" s="166">
        <v>202</v>
      </c>
      <c r="W75" s="166">
        <v>497</v>
      </c>
      <c r="X75" s="167">
        <f t="shared" si="50"/>
        <v>1.4603960396039604</v>
      </c>
      <c r="Y75" s="167">
        <f t="shared" si="51"/>
        <v>3.5973071586412454E-4</v>
      </c>
    </row>
    <row r="76" spans="1:25" x14ac:dyDescent="0.25">
      <c r="A76" s="57"/>
      <c r="B76" s="170" t="s">
        <v>147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3568</v>
      </c>
      <c r="L76" s="171">
        <f t="shared" si="54"/>
        <v>2636</v>
      </c>
      <c r="M76" s="171">
        <f t="shared" si="54"/>
        <v>0</v>
      </c>
      <c r="N76" s="171">
        <f t="shared" si="54"/>
        <v>0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4191</v>
      </c>
      <c r="T76" s="171">
        <f>T68-SUM(T69:T75)</f>
        <v>8027</v>
      </c>
      <c r="U76" s="171">
        <f>U68-SUM(U69:U75)</f>
        <v>18261</v>
      </c>
      <c r="V76" s="171">
        <f>V68-SUM(V69:V75)</f>
        <v>19222</v>
      </c>
      <c r="W76" s="171">
        <f>W68-SUM(W69:W75)</f>
        <v>13290</v>
      </c>
      <c r="X76" s="172">
        <f t="shared" si="50"/>
        <v>-0.30860472375403181</v>
      </c>
      <c r="Y76" s="172">
        <f t="shared" si="51"/>
        <v>9.6193585791432903E-3</v>
      </c>
    </row>
    <row r="77" spans="1:25" x14ac:dyDescent="0.25">
      <c r="A77" s="57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7"/>
      <c r="B78" s="158" t="s">
        <v>70</v>
      </c>
      <c r="C78" s="178">
        <f t="shared" ref="C78:H78" si="55">C79+C82</f>
        <v>22825</v>
      </c>
      <c r="D78" s="178">
        <f t="shared" si="55"/>
        <v>7520</v>
      </c>
      <c r="E78" s="178">
        <f t="shared" si="55"/>
        <v>35732</v>
      </c>
      <c r="F78" s="178">
        <f t="shared" si="55"/>
        <v>32695</v>
      </c>
      <c r="G78" s="178">
        <f t="shared" si="55"/>
        <v>35141</v>
      </c>
      <c r="H78" s="178">
        <f t="shared" si="55"/>
        <v>37726</v>
      </c>
      <c r="I78" s="179">
        <f>IFERROR(H78/G78-1,"-")</f>
        <v>7.3560797928345911E-2</v>
      </c>
      <c r="J78" s="179">
        <f t="shared" ref="J78:J90" si="56">H78/H$8</f>
        <v>0.14976578007145694</v>
      </c>
      <c r="K78" s="178">
        <f t="shared" ref="K78:P78" si="57">K79+K82</f>
        <v>93394</v>
      </c>
      <c r="L78" s="178">
        <f t="shared" si="57"/>
        <v>11817</v>
      </c>
      <c r="M78" s="178">
        <f t="shared" si="57"/>
        <v>130495</v>
      </c>
      <c r="N78" s="178">
        <f t="shared" si="57"/>
        <v>170259</v>
      </c>
      <c r="O78" s="178">
        <f t="shared" si="57"/>
        <v>190206</v>
      </c>
      <c r="P78" s="178">
        <f t="shared" si="57"/>
        <v>195903</v>
      </c>
      <c r="Q78" s="179">
        <f>IFERROR(P78/O78-1,"-")</f>
        <v>2.9951736538279539E-2</v>
      </c>
      <c r="R78" s="179">
        <f t="shared" ref="R78:R90" si="58">P78/P$8</f>
        <v>0.17341321372519339</v>
      </c>
      <c r="S78" s="178">
        <f>S79+S82</f>
        <v>116219</v>
      </c>
      <c r="T78" s="178">
        <f>T79+T82</f>
        <v>166227</v>
      </c>
      <c r="U78" s="178">
        <f>U79+U82</f>
        <v>202954</v>
      </c>
      <c r="V78" s="178">
        <f>V79+V82</f>
        <v>225347</v>
      </c>
      <c r="W78" s="178">
        <f>W79+W82</f>
        <v>233629</v>
      </c>
      <c r="X78" s="179">
        <f>IFERROR(W78/V78-1,"-")</f>
        <v>3.6752208815737486E-2</v>
      </c>
      <c r="Y78" s="179">
        <f>W78/W$8</f>
        <v>0.16910166482217215</v>
      </c>
    </row>
    <row r="79" spans="1:25" x14ac:dyDescent="0.25">
      <c r="A79" s="57"/>
      <c r="B79" s="161" t="s">
        <v>99</v>
      </c>
      <c r="C79" s="162">
        <v>7130</v>
      </c>
      <c r="D79" s="162">
        <v>3626</v>
      </c>
      <c r="E79" s="162">
        <v>14891</v>
      </c>
      <c r="F79" s="162">
        <v>12879</v>
      </c>
      <c r="G79" s="162">
        <v>12654</v>
      </c>
      <c r="H79" s="162">
        <v>14779</v>
      </c>
      <c r="I79" s="163">
        <f>IFERROR(H79/G79-1,"-")</f>
        <v>0.16793108898372067</v>
      </c>
      <c r="J79" s="163">
        <f t="shared" si="56"/>
        <v>5.8670107185391028E-2</v>
      </c>
      <c r="K79" s="162">
        <v>33582</v>
      </c>
      <c r="L79" s="162">
        <v>6053</v>
      </c>
      <c r="M79" s="162">
        <v>55806</v>
      </c>
      <c r="N79" s="162">
        <v>64825</v>
      </c>
      <c r="O79" s="162">
        <v>62190</v>
      </c>
      <c r="P79" s="162">
        <v>64828</v>
      </c>
      <c r="Q79" s="163">
        <f>IFERROR(P79/O79-1,"-")</f>
        <v>4.2418395240392259E-2</v>
      </c>
      <c r="R79" s="163">
        <f t="shared" si="58"/>
        <v>5.7385705269326334E-2</v>
      </c>
      <c r="S79" s="162">
        <v>40712</v>
      </c>
      <c r="T79" s="162">
        <v>70697</v>
      </c>
      <c r="U79" s="162">
        <v>77704</v>
      </c>
      <c r="V79" s="162">
        <v>74844</v>
      </c>
      <c r="W79" s="162">
        <v>79607</v>
      </c>
      <c r="X79" s="163">
        <f>IFERROR(W79/V79-1,"-")</f>
        <v>6.3639035861258186E-2</v>
      </c>
      <c r="Y79" s="163">
        <f>W79/W$8</f>
        <v>5.7619885508642582E-2</v>
      </c>
    </row>
    <row r="80" spans="1:25" x14ac:dyDescent="0.25">
      <c r="A80" s="57"/>
      <c r="B80" s="165" t="s">
        <v>105</v>
      </c>
      <c r="C80" s="166">
        <v>2296</v>
      </c>
      <c r="D80" s="166">
        <v>2605</v>
      </c>
      <c r="E80" s="166">
        <v>9476</v>
      </c>
      <c r="F80" s="166">
        <v>7408</v>
      </c>
      <c r="G80" s="166">
        <v>5612</v>
      </c>
      <c r="H80" s="166">
        <v>6598</v>
      </c>
      <c r="I80" s="167">
        <f>IFERROR(H80/G80-1,"-")</f>
        <v>0.17569493941553804</v>
      </c>
      <c r="J80" s="167">
        <f t="shared" si="56"/>
        <v>2.6192933703850733E-2</v>
      </c>
      <c r="K80" s="166">
        <v>4508</v>
      </c>
      <c r="L80" s="166">
        <v>1906</v>
      </c>
      <c r="M80" s="166">
        <v>8452</v>
      </c>
      <c r="N80" s="166">
        <v>5890</v>
      </c>
      <c r="O80" s="166">
        <v>9667</v>
      </c>
      <c r="P80" s="166">
        <v>7821</v>
      </c>
      <c r="Q80" s="167">
        <f>IFERROR(P80/O80-1,"-")</f>
        <v>-0.19095893245060513</v>
      </c>
      <c r="R80" s="167">
        <f t="shared" si="58"/>
        <v>6.9231443344141622E-3</v>
      </c>
      <c r="S80" s="166">
        <v>6804</v>
      </c>
      <c r="T80" s="166">
        <v>17928</v>
      </c>
      <c r="U80" s="166">
        <v>13298</v>
      </c>
      <c r="V80" s="166">
        <v>15279</v>
      </c>
      <c r="W80" s="166">
        <v>14419</v>
      </c>
      <c r="X80" s="167">
        <f>IFERROR(W80/V80-1,"-")</f>
        <v>-5.6286406178414849E-2</v>
      </c>
      <c r="Y80" s="167">
        <f>W80/W$8</f>
        <v>1.0436533585603244E-2</v>
      </c>
    </row>
    <row r="81" spans="1:25" x14ac:dyDescent="0.25">
      <c r="A81" s="57"/>
      <c r="B81" s="165" t="s">
        <v>102</v>
      </c>
      <c r="C81" s="166">
        <v>4834</v>
      </c>
      <c r="D81" s="166">
        <v>1021</v>
      </c>
      <c r="E81" s="166">
        <v>5415</v>
      </c>
      <c r="F81" s="166">
        <v>5471</v>
      </c>
      <c r="G81" s="166">
        <v>7042</v>
      </c>
      <c r="H81" s="166">
        <v>8181</v>
      </c>
      <c r="I81" s="167">
        <f>IFERROR(H81/G81-1,"-")</f>
        <v>0.16174382277762001</v>
      </c>
      <c r="J81" s="167">
        <f t="shared" si="56"/>
        <v>3.2477173481540292E-2</v>
      </c>
      <c r="K81" s="166">
        <v>29074</v>
      </c>
      <c r="L81" s="166">
        <v>4147</v>
      </c>
      <c r="M81" s="166">
        <v>47354</v>
      </c>
      <c r="N81" s="166">
        <v>58935</v>
      </c>
      <c r="O81" s="166">
        <v>52523</v>
      </c>
      <c r="P81" s="166">
        <v>57007</v>
      </c>
      <c r="Q81" s="167">
        <f>IFERROR(P81/O81-1,"-")</f>
        <v>8.5372122689107544E-2</v>
      </c>
      <c r="R81" s="167">
        <f t="shared" si="58"/>
        <v>5.0462560934912172E-2</v>
      </c>
      <c r="S81" s="166">
        <v>33908</v>
      </c>
      <c r="T81" s="166">
        <v>52769</v>
      </c>
      <c r="U81" s="166">
        <v>64406</v>
      </c>
      <c r="V81" s="166">
        <v>59565</v>
      </c>
      <c r="W81" s="166">
        <v>65188</v>
      </c>
      <c r="X81" s="167">
        <f>IFERROR(W81/V81-1,"-")</f>
        <v>9.4401074456476053E-2</v>
      </c>
      <c r="Y81" s="167">
        <f>W81/W$8</f>
        <v>4.7183351923039338E-2</v>
      </c>
    </row>
    <row r="82" spans="1:25" x14ac:dyDescent="0.25">
      <c r="A82" s="57"/>
      <c r="B82" s="161" t="s">
        <v>109</v>
      </c>
      <c r="C82" s="162">
        <v>15695</v>
      </c>
      <c r="D82" s="162">
        <v>3894</v>
      </c>
      <c r="E82" s="162">
        <v>20841</v>
      </c>
      <c r="F82" s="162">
        <v>19816</v>
      </c>
      <c r="G82" s="162">
        <v>22487</v>
      </c>
      <c r="H82" s="162">
        <v>22947</v>
      </c>
      <c r="I82" s="163">
        <f>IFERROR(H82/G82-1,"-")</f>
        <v>2.0456263618979786E-2</v>
      </c>
      <c r="J82" s="163">
        <f t="shared" si="56"/>
        <v>9.1095672886065904E-2</v>
      </c>
      <c r="K82" s="162">
        <v>59812</v>
      </c>
      <c r="L82" s="162">
        <v>5764</v>
      </c>
      <c r="M82" s="162">
        <v>74689</v>
      </c>
      <c r="N82" s="162">
        <v>105434</v>
      </c>
      <c r="O82" s="162">
        <v>128016</v>
      </c>
      <c r="P82" s="162">
        <v>131075</v>
      </c>
      <c r="Q82" s="163">
        <f>IFERROR(P82/O82-1,"-")</f>
        <v>2.3895450568678811E-2</v>
      </c>
      <c r="R82" s="163">
        <f t="shared" si="58"/>
        <v>0.11602750845586705</v>
      </c>
      <c r="S82" s="162">
        <v>75507</v>
      </c>
      <c r="T82" s="162">
        <v>95530</v>
      </c>
      <c r="U82" s="162">
        <v>125250</v>
      </c>
      <c r="V82" s="162">
        <v>150503</v>
      </c>
      <c r="W82" s="162">
        <v>154022</v>
      </c>
      <c r="X82" s="163">
        <f>IFERROR(W82/V82-1,"-")</f>
        <v>2.3381593722384242E-2</v>
      </c>
      <c r="Y82" s="163">
        <f>W82/W$8</f>
        <v>0.11148177931352957</v>
      </c>
    </row>
    <row r="83" spans="1:25" s="57" customFormat="1" x14ac:dyDescent="0.25">
      <c r="B83" s="165" t="s">
        <v>112</v>
      </c>
      <c r="C83" s="166">
        <v>2122</v>
      </c>
      <c r="D83" s="166">
        <v>315</v>
      </c>
      <c r="E83" s="166">
        <v>2001</v>
      </c>
      <c r="F83" s="166">
        <v>2654</v>
      </c>
      <c r="G83" s="166">
        <v>3316</v>
      </c>
      <c r="H83" s="166">
        <v>3115</v>
      </c>
      <c r="I83" s="167">
        <f t="shared" ref="I83:I90" si="59">IFERROR(H83/G83-1,"-")</f>
        <v>-6.0615199034981915E-2</v>
      </c>
      <c r="J83" s="167">
        <f t="shared" si="56"/>
        <v>1.2366018261214768E-2</v>
      </c>
      <c r="K83" s="166">
        <v>12866</v>
      </c>
      <c r="L83" s="166">
        <v>371</v>
      </c>
      <c r="M83" s="166">
        <v>15100</v>
      </c>
      <c r="N83" s="166">
        <v>22235</v>
      </c>
      <c r="O83" s="166">
        <v>26968</v>
      </c>
      <c r="P83" s="166">
        <v>28339</v>
      </c>
      <c r="Q83" s="167">
        <f t="shared" ref="Q83:Q90" si="60">IFERROR(P83/O83-1,"-")</f>
        <v>5.0838030258083755E-2</v>
      </c>
      <c r="R83" s="167">
        <f t="shared" si="58"/>
        <v>2.5085665169794519E-2</v>
      </c>
      <c r="S83" s="166">
        <v>14988</v>
      </c>
      <c r="T83" s="166">
        <v>17101</v>
      </c>
      <c r="U83" s="166">
        <v>24889</v>
      </c>
      <c r="V83" s="166">
        <v>30284</v>
      </c>
      <c r="W83" s="166">
        <v>31454</v>
      </c>
      <c r="X83" s="167">
        <f t="shared" ref="X83:X90" si="61">IFERROR(W83/V83-1,"-")</f>
        <v>3.8634262316734835E-2</v>
      </c>
      <c r="Y83" s="167">
        <f t="shared" ref="Y83:Y90" si="62">W83/W$8</f>
        <v>2.2766539108229726E-2</v>
      </c>
    </row>
    <row r="84" spans="1:25" s="57" customFormat="1" x14ac:dyDescent="0.25">
      <c r="B84" s="165" t="s">
        <v>115</v>
      </c>
      <c r="C84" s="166">
        <v>4630</v>
      </c>
      <c r="D84" s="166">
        <v>908</v>
      </c>
      <c r="E84" s="166">
        <v>5403</v>
      </c>
      <c r="F84" s="166">
        <v>6038</v>
      </c>
      <c r="G84" s="166">
        <v>6345</v>
      </c>
      <c r="H84" s="166">
        <v>5900</v>
      </c>
      <c r="I84" s="167">
        <f t="shared" si="59"/>
        <v>-7.0133963750985018E-2</v>
      </c>
      <c r="J84" s="167">
        <f t="shared" si="56"/>
        <v>2.3421992854307266E-2</v>
      </c>
      <c r="K84" s="166">
        <v>23780</v>
      </c>
      <c r="L84" s="166">
        <v>1017</v>
      </c>
      <c r="M84" s="166">
        <v>26452</v>
      </c>
      <c r="N84" s="166">
        <v>36452</v>
      </c>
      <c r="O84" s="166">
        <v>42473</v>
      </c>
      <c r="P84" s="166">
        <v>41474</v>
      </c>
      <c r="Q84" s="167">
        <f t="shared" si="60"/>
        <v>-2.3520824994702538E-2</v>
      </c>
      <c r="R84" s="167">
        <f t="shared" si="58"/>
        <v>3.6712758998272976E-2</v>
      </c>
      <c r="S84" s="166">
        <v>28410</v>
      </c>
      <c r="T84" s="166">
        <v>31855</v>
      </c>
      <c r="U84" s="166">
        <v>42490</v>
      </c>
      <c r="V84" s="166">
        <v>48818</v>
      </c>
      <c r="W84" s="166">
        <v>47374</v>
      </c>
      <c r="X84" s="167">
        <f t="shared" si="61"/>
        <v>-2.9579253554016915E-2</v>
      </c>
      <c r="Y84" s="167">
        <f t="shared" si="62"/>
        <v>3.4289502883998062E-2</v>
      </c>
    </row>
    <row r="85" spans="1:25" x14ac:dyDescent="0.25">
      <c r="A85" s="57"/>
      <c r="B85" s="165" t="s">
        <v>118</v>
      </c>
      <c r="C85" s="166">
        <v>1312</v>
      </c>
      <c r="D85" s="166">
        <v>1269</v>
      </c>
      <c r="E85" s="166">
        <v>2599</v>
      </c>
      <c r="F85" s="166">
        <v>2249</v>
      </c>
      <c r="G85" s="166">
        <v>1976</v>
      </c>
      <c r="H85" s="166">
        <v>2080</v>
      </c>
      <c r="I85" s="167">
        <f t="shared" si="59"/>
        <v>5.2631578947368363E-2</v>
      </c>
      <c r="J85" s="167">
        <f t="shared" si="56"/>
        <v>8.257244938467646E-3</v>
      </c>
      <c r="K85" s="166">
        <v>3742</v>
      </c>
      <c r="L85" s="166">
        <v>1041</v>
      </c>
      <c r="M85" s="166">
        <v>7033</v>
      </c>
      <c r="N85" s="166">
        <v>10319</v>
      </c>
      <c r="O85" s="166">
        <v>15191</v>
      </c>
      <c r="P85" s="166">
        <v>14012</v>
      </c>
      <c r="Q85" s="167">
        <f t="shared" si="60"/>
        <v>-7.7611743795668486E-2</v>
      </c>
      <c r="R85" s="167">
        <f t="shared" si="58"/>
        <v>1.2403413682880863E-2</v>
      </c>
      <c r="S85" s="166">
        <v>5054</v>
      </c>
      <c r="T85" s="166">
        <v>9632</v>
      </c>
      <c r="U85" s="166">
        <v>12568</v>
      </c>
      <c r="V85" s="166">
        <v>17167</v>
      </c>
      <c r="W85" s="166">
        <v>16092</v>
      </c>
      <c r="X85" s="167">
        <f t="shared" si="61"/>
        <v>-6.2620143298188435E-2</v>
      </c>
      <c r="Y85" s="167">
        <f t="shared" si="62"/>
        <v>1.16474581080191E-2</v>
      </c>
    </row>
    <row r="86" spans="1:25" x14ac:dyDescent="0.25">
      <c r="A86" s="57"/>
      <c r="B86" s="165" t="s">
        <v>125</v>
      </c>
      <c r="C86" s="166">
        <v>223</v>
      </c>
      <c r="D86" s="166">
        <v>29</v>
      </c>
      <c r="E86" s="166">
        <v>566</v>
      </c>
      <c r="F86" s="166">
        <v>429</v>
      </c>
      <c r="G86" s="166">
        <v>581</v>
      </c>
      <c r="H86" s="166">
        <v>596</v>
      </c>
      <c r="I86" s="167">
        <f t="shared" si="59"/>
        <v>2.5817555938037806E-2</v>
      </c>
      <c r="J86" s="167">
        <f t="shared" si="56"/>
        <v>2.3660182612147678E-3</v>
      </c>
      <c r="K86" s="166">
        <v>951</v>
      </c>
      <c r="L86" s="166">
        <v>89</v>
      </c>
      <c r="M86" s="166">
        <v>1624</v>
      </c>
      <c r="N86" s="166">
        <v>1485</v>
      </c>
      <c r="O86" s="166">
        <v>2562</v>
      </c>
      <c r="P86" s="166">
        <v>3560</v>
      </c>
      <c r="Q86" s="167">
        <f t="shared" si="60"/>
        <v>0.38953942232630756</v>
      </c>
      <c r="R86" s="167">
        <f t="shared" si="58"/>
        <v>3.151309785259483E-3</v>
      </c>
      <c r="S86" s="166">
        <v>1174</v>
      </c>
      <c r="T86" s="166">
        <v>2190</v>
      </c>
      <c r="U86" s="166">
        <v>1914</v>
      </c>
      <c r="V86" s="166">
        <v>3143</v>
      </c>
      <c r="W86" s="166">
        <v>4156</v>
      </c>
      <c r="X86" s="167">
        <f t="shared" si="61"/>
        <v>0.32230353165765191</v>
      </c>
      <c r="Y86" s="167">
        <f t="shared" si="62"/>
        <v>3.008130493221935E-3</v>
      </c>
    </row>
    <row r="87" spans="1:25" x14ac:dyDescent="0.25">
      <c r="A87" s="57"/>
      <c r="B87" s="165" t="s">
        <v>121</v>
      </c>
      <c r="C87" s="166">
        <v>139</v>
      </c>
      <c r="D87" s="166">
        <v>56</v>
      </c>
      <c r="E87" s="166">
        <v>397</v>
      </c>
      <c r="F87" s="166">
        <v>301</v>
      </c>
      <c r="G87" s="166">
        <v>258</v>
      </c>
      <c r="H87" s="166">
        <v>288</v>
      </c>
      <c r="I87" s="167">
        <f t="shared" si="59"/>
        <v>0.11627906976744184</v>
      </c>
      <c r="J87" s="167">
        <f t="shared" si="56"/>
        <v>1.1433108376339817E-3</v>
      </c>
      <c r="K87" s="166">
        <v>854</v>
      </c>
      <c r="L87" s="166">
        <v>74</v>
      </c>
      <c r="M87" s="166">
        <v>1511</v>
      </c>
      <c r="N87" s="166">
        <v>1507</v>
      </c>
      <c r="O87" s="166">
        <v>1815</v>
      </c>
      <c r="P87" s="166">
        <v>2138</v>
      </c>
      <c r="Q87" s="167">
        <f t="shared" si="60"/>
        <v>0.17796143250688701</v>
      </c>
      <c r="R87" s="167">
        <f t="shared" si="58"/>
        <v>1.8925562699114535E-3</v>
      </c>
      <c r="S87" s="166">
        <v>993</v>
      </c>
      <c r="T87" s="166">
        <v>1908</v>
      </c>
      <c r="U87" s="166">
        <v>1808</v>
      </c>
      <c r="V87" s="166">
        <v>2073</v>
      </c>
      <c r="W87" s="166">
        <v>2426</v>
      </c>
      <c r="X87" s="167">
        <f t="shared" si="61"/>
        <v>0.17028461167390252</v>
      </c>
      <c r="Y87" s="167">
        <f t="shared" si="62"/>
        <v>1.7559491281415819E-3</v>
      </c>
    </row>
    <row r="88" spans="1:25" x14ac:dyDescent="0.25">
      <c r="A88" s="57"/>
      <c r="B88" s="165" t="s">
        <v>130</v>
      </c>
      <c r="C88" s="166">
        <v>282</v>
      </c>
      <c r="D88" s="166">
        <v>12</v>
      </c>
      <c r="E88" s="166">
        <v>215</v>
      </c>
      <c r="F88" s="166">
        <v>267</v>
      </c>
      <c r="G88" s="166">
        <v>295</v>
      </c>
      <c r="H88" s="166">
        <v>324</v>
      </c>
      <c r="I88" s="167">
        <f t="shared" si="59"/>
        <v>9.8305084745762716E-2</v>
      </c>
      <c r="J88" s="167">
        <f t="shared" si="56"/>
        <v>1.2862246923382294E-3</v>
      </c>
      <c r="K88" s="166">
        <v>1406</v>
      </c>
      <c r="L88" s="166">
        <v>10</v>
      </c>
      <c r="M88" s="166">
        <v>1407</v>
      </c>
      <c r="N88" s="166">
        <v>2130</v>
      </c>
      <c r="O88" s="166">
        <v>2044</v>
      </c>
      <c r="P88" s="166">
        <v>2085</v>
      </c>
      <c r="Q88" s="167">
        <f t="shared" si="60"/>
        <v>2.0058708414872894E-2</v>
      </c>
      <c r="R88" s="167">
        <f t="shared" si="58"/>
        <v>1.8456407028837141E-3</v>
      </c>
      <c r="S88" s="166">
        <v>1688</v>
      </c>
      <c r="T88" s="166">
        <v>1622</v>
      </c>
      <c r="U88" s="166">
        <v>2397</v>
      </c>
      <c r="V88" s="166">
        <v>2339</v>
      </c>
      <c r="W88" s="166">
        <v>2409</v>
      </c>
      <c r="X88" s="167">
        <f t="shared" si="61"/>
        <v>2.9927319367250904E-2</v>
      </c>
      <c r="Y88" s="167">
        <f t="shared" si="62"/>
        <v>1.74364445576796E-3</v>
      </c>
    </row>
    <row r="89" spans="1:25" x14ac:dyDescent="0.25">
      <c r="A89" s="57"/>
      <c r="B89" s="165" t="s">
        <v>133</v>
      </c>
      <c r="C89" s="166">
        <v>378</v>
      </c>
      <c r="D89" s="166">
        <v>65</v>
      </c>
      <c r="E89" s="166">
        <v>371</v>
      </c>
      <c r="F89" s="166">
        <v>347</v>
      </c>
      <c r="G89" s="166">
        <v>331</v>
      </c>
      <c r="H89" s="166">
        <v>404</v>
      </c>
      <c r="I89" s="167">
        <f t="shared" si="59"/>
        <v>0.22054380664652573</v>
      </c>
      <c r="J89" s="167">
        <f t="shared" si="56"/>
        <v>1.6038110361254465E-3</v>
      </c>
      <c r="K89" s="166">
        <v>1875</v>
      </c>
      <c r="L89" s="166">
        <v>39</v>
      </c>
      <c r="M89" s="166">
        <v>987</v>
      </c>
      <c r="N89" s="166">
        <v>2051</v>
      </c>
      <c r="O89" s="166">
        <v>2494</v>
      </c>
      <c r="P89" s="166">
        <v>1593</v>
      </c>
      <c r="Q89" s="167">
        <f t="shared" si="60"/>
        <v>-0.36126704089815553</v>
      </c>
      <c r="R89" s="167">
        <f t="shared" si="58"/>
        <v>1.4101226089658304E-3</v>
      </c>
      <c r="S89" s="166">
        <v>2253</v>
      </c>
      <c r="T89" s="166">
        <v>1358</v>
      </c>
      <c r="U89" s="166">
        <v>2398</v>
      </c>
      <c r="V89" s="166">
        <v>2825</v>
      </c>
      <c r="W89" s="166">
        <v>1997</v>
      </c>
      <c r="X89" s="167">
        <f t="shared" si="61"/>
        <v>-0.29309734513274333</v>
      </c>
      <c r="Y89" s="167">
        <f t="shared" si="62"/>
        <v>1.4454371017719452E-3</v>
      </c>
    </row>
    <row r="90" spans="1:25" x14ac:dyDescent="0.25">
      <c r="A90" s="57"/>
      <c r="B90" s="170" t="s">
        <v>147</v>
      </c>
      <c r="C90" s="171">
        <f t="shared" ref="C90" si="63">C82-SUM(C83:C89)</f>
        <v>6609</v>
      </c>
      <c r="D90" s="171">
        <f t="shared" ref="D90:H90" si="64">D82-SUM(D83:D89)</f>
        <v>1240</v>
      </c>
      <c r="E90" s="171">
        <f t="shared" si="64"/>
        <v>9289</v>
      </c>
      <c r="F90" s="171">
        <f t="shared" si="64"/>
        <v>7531</v>
      </c>
      <c r="G90" s="171">
        <f t="shared" si="64"/>
        <v>9385</v>
      </c>
      <c r="H90" s="171">
        <f t="shared" si="64"/>
        <v>10240</v>
      </c>
      <c r="I90" s="172">
        <f t="shared" si="59"/>
        <v>9.1102823654768184E-2</v>
      </c>
      <c r="J90" s="172">
        <f t="shared" si="56"/>
        <v>4.0651052004763794E-2</v>
      </c>
      <c r="K90" s="171">
        <f t="shared" ref="K90:P90" si="65">K82-SUM(K83:K89)</f>
        <v>14338</v>
      </c>
      <c r="L90" s="171">
        <f t="shared" si="65"/>
        <v>3123</v>
      </c>
      <c r="M90" s="171">
        <f t="shared" si="65"/>
        <v>20575</v>
      </c>
      <c r="N90" s="171">
        <f t="shared" si="65"/>
        <v>29255</v>
      </c>
      <c r="O90" s="171">
        <f t="shared" si="65"/>
        <v>34469</v>
      </c>
      <c r="P90" s="171">
        <f t="shared" si="65"/>
        <v>37874</v>
      </c>
      <c r="Q90" s="172">
        <f t="shared" si="60"/>
        <v>9.8784414981577751E-2</v>
      </c>
      <c r="R90" s="172">
        <f t="shared" si="58"/>
        <v>3.3526041237898221E-2</v>
      </c>
      <c r="S90" s="171">
        <f>S82-SUM(S83:S89)</f>
        <v>20947</v>
      </c>
      <c r="T90" s="171">
        <f>T82-SUM(T83:T89)</f>
        <v>29864</v>
      </c>
      <c r="U90" s="171">
        <f>U82-SUM(U83:U89)</f>
        <v>36786</v>
      </c>
      <c r="V90" s="171">
        <f>V82-SUM(V83:V89)</f>
        <v>43854</v>
      </c>
      <c r="W90" s="171">
        <f>W82-SUM(W83:W89)</f>
        <v>48114</v>
      </c>
      <c r="X90" s="172">
        <f t="shared" si="61"/>
        <v>9.7140511697906717E-2</v>
      </c>
      <c r="Y90" s="172">
        <f t="shared" si="62"/>
        <v>3.4825118034379252E-2</v>
      </c>
    </row>
    <row r="91" spans="1:25" x14ac:dyDescent="0.25">
      <c r="A91" s="57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7"/>
      <c r="B92" s="158" t="s">
        <v>70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438</v>
      </c>
      <c r="F92" s="178">
        <f t="shared" si="66"/>
        <v>3058</v>
      </c>
      <c r="G92" s="178">
        <f t="shared" si="66"/>
        <v>2938</v>
      </c>
      <c r="H92" s="178">
        <f t="shared" si="66"/>
        <v>3142</v>
      </c>
      <c r="I92" s="179">
        <f>IFERROR(H92/G92-1,"-")</f>
        <v>6.9434989788972112E-2</v>
      </c>
      <c r="J92" s="179">
        <f t="shared" ref="J92:J104" si="67">H92/H$8</f>
        <v>1.2473203652242953E-2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3637</v>
      </c>
      <c r="N92" s="178">
        <f t="shared" si="68"/>
        <v>18431</v>
      </c>
      <c r="O92" s="178">
        <f t="shared" si="68"/>
        <v>17304</v>
      </c>
      <c r="P92" s="178">
        <f t="shared" si="68"/>
        <v>16013</v>
      </c>
      <c r="Q92" s="179">
        <f>IFERROR(P92/O92-1,"-")</f>
        <v>-7.4607027276930138E-2</v>
      </c>
      <c r="R92" s="179">
        <f t="shared" ref="R92:R104" si="69">P92/P$8</f>
        <v>1.4174697638022499E-2</v>
      </c>
      <c r="S92" s="178">
        <f>S93+S96</f>
        <v>12754</v>
      </c>
      <c r="T92" s="178">
        <f>T93+T96</f>
        <v>16519</v>
      </c>
      <c r="U92" s="178">
        <f>U93+U96</f>
        <v>21489</v>
      </c>
      <c r="V92" s="178">
        <f>V93+V96</f>
        <v>20242</v>
      </c>
      <c r="W92" s="178">
        <f>W93+W96</f>
        <v>19155</v>
      </c>
      <c r="X92" s="179">
        <f>IFERROR(W92/V92-1,"-")</f>
        <v>-5.3700227250271682E-2</v>
      </c>
      <c r="Y92" s="179">
        <f>W92/W$8</f>
        <v>1.386447054804287E-2</v>
      </c>
    </row>
    <row r="93" spans="1:25" x14ac:dyDescent="0.25">
      <c r="A93" s="57"/>
      <c r="B93" s="161" t="s">
        <v>99</v>
      </c>
      <c r="C93" s="162">
        <v>2731</v>
      </c>
      <c r="D93" s="162">
        <v>0</v>
      </c>
      <c r="E93" s="162">
        <v>333</v>
      </c>
      <c r="F93" s="162">
        <v>1958</v>
      </c>
      <c r="G93" s="162">
        <v>1973</v>
      </c>
      <c r="H93" s="162">
        <v>2088</v>
      </c>
      <c r="I93" s="163">
        <f>IFERROR(H93/G93-1,"-")</f>
        <v>5.8286872782564725E-2</v>
      </c>
      <c r="J93" s="163">
        <f t="shared" si="67"/>
        <v>8.2890035728463672E-3</v>
      </c>
      <c r="K93" s="162">
        <v>4723</v>
      </c>
      <c r="L93" s="162">
        <v>0</v>
      </c>
      <c r="M93" s="162">
        <v>2296</v>
      </c>
      <c r="N93" s="162">
        <v>11127</v>
      </c>
      <c r="O93" s="162">
        <v>8279</v>
      </c>
      <c r="P93" s="162">
        <v>7922</v>
      </c>
      <c r="Q93" s="163">
        <f>IFERROR(P93/O93-1,"-")</f>
        <v>-4.3121149897330624E-2</v>
      </c>
      <c r="R93" s="163">
        <f t="shared" si="69"/>
        <v>7.0125494715802313E-3</v>
      </c>
      <c r="S93" s="162">
        <v>7454</v>
      </c>
      <c r="T93" s="162">
        <v>9332</v>
      </c>
      <c r="U93" s="162">
        <v>13085</v>
      </c>
      <c r="V93" s="162">
        <v>10252</v>
      </c>
      <c r="W93" s="162">
        <v>10010</v>
      </c>
      <c r="X93" s="163">
        <f>IFERROR(W93/V93-1,"-")</f>
        <v>-2.3605150214592308E-2</v>
      </c>
      <c r="Y93" s="163">
        <f>W93/W$8</f>
        <v>7.2452806152915232E-3</v>
      </c>
    </row>
    <row r="94" spans="1:25" x14ac:dyDescent="0.25">
      <c r="A94" s="57"/>
      <c r="B94" s="165" t="s">
        <v>105</v>
      </c>
      <c r="C94" s="166">
        <v>2063</v>
      </c>
      <c r="D94" s="166">
        <v>0</v>
      </c>
      <c r="E94" s="166">
        <v>237</v>
      </c>
      <c r="F94" s="166">
        <v>1384</v>
      </c>
      <c r="G94" s="166">
        <v>1372</v>
      </c>
      <c r="H94" s="166">
        <v>1467</v>
      </c>
      <c r="I94" s="167">
        <f>IFERROR(H94/G94-1,"-")</f>
        <v>6.9241982507288524E-2</v>
      </c>
      <c r="J94" s="167">
        <f t="shared" si="67"/>
        <v>5.8237395791980945E-3</v>
      </c>
      <c r="K94" s="166">
        <v>2176</v>
      </c>
      <c r="L94" s="166">
        <v>0</v>
      </c>
      <c r="M94" s="166">
        <v>1144</v>
      </c>
      <c r="N94" s="166">
        <v>2396</v>
      </c>
      <c r="O94" s="166">
        <v>1143</v>
      </c>
      <c r="P94" s="166">
        <v>1488</v>
      </c>
      <c r="Q94" s="167">
        <f>IFERROR(P94/O94-1,"-")</f>
        <v>0.30183727034120733</v>
      </c>
      <c r="R94" s="167">
        <f t="shared" si="69"/>
        <v>1.3171766742882333E-3</v>
      </c>
      <c r="S94" s="166">
        <v>4239</v>
      </c>
      <c r="T94" s="166">
        <v>4615</v>
      </c>
      <c r="U94" s="166">
        <v>3780</v>
      </c>
      <c r="V94" s="166">
        <v>2515</v>
      </c>
      <c r="W94" s="166">
        <v>2955</v>
      </c>
      <c r="X94" s="167">
        <f>IFERROR(W94/V94-1,"-")</f>
        <v>0.1749502982107356</v>
      </c>
      <c r="Y94" s="167">
        <f>W94/W$8</f>
        <v>2.1388415802384066E-3</v>
      </c>
    </row>
    <row r="95" spans="1:25" x14ac:dyDescent="0.25">
      <c r="A95" s="57"/>
      <c r="B95" s="165" t="s">
        <v>102</v>
      </c>
      <c r="C95" s="166">
        <v>668</v>
      </c>
      <c r="D95" s="166">
        <v>0</v>
      </c>
      <c r="E95" s="166">
        <v>96</v>
      </c>
      <c r="F95" s="166">
        <v>574</v>
      </c>
      <c r="G95" s="166">
        <v>601</v>
      </c>
      <c r="H95" s="166">
        <v>621</v>
      </c>
      <c r="I95" s="167">
        <f>IFERROR(H95/G95-1,"-")</f>
        <v>3.3277870216306127E-2</v>
      </c>
      <c r="J95" s="167">
        <f t="shared" si="67"/>
        <v>2.4652639936482731E-3</v>
      </c>
      <c r="K95" s="166">
        <v>2547</v>
      </c>
      <c r="L95" s="166">
        <v>0</v>
      </c>
      <c r="M95" s="166">
        <v>1152</v>
      </c>
      <c r="N95" s="166">
        <v>8731</v>
      </c>
      <c r="O95" s="166">
        <v>7136</v>
      </c>
      <c r="P95" s="166">
        <v>6434</v>
      </c>
      <c r="Q95" s="167">
        <f>IFERROR(P95/O95-1,"-")</f>
        <v>-9.8374439461883401E-2</v>
      </c>
      <c r="R95" s="167">
        <f t="shared" si="69"/>
        <v>5.6953727972919978E-3</v>
      </c>
      <c r="S95" s="166">
        <v>3215</v>
      </c>
      <c r="T95" s="166">
        <v>4717</v>
      </c>
      <c r="U95" s="166">
        <v>9305</v>
      </c>
      <c r="V95" s="166">
        <v>7737</v>
      </c>
      <c r="W95" s="166">
        <v>7055</v>
      </c>
      <c r="X95" s="167">
        <f>IFERROR(W95/V95-1,"-")</f>
        <v>-8.8147860928008304E-2</v>
      </c>
      <c r="Y95" s="167">
        <f>W95/W$8</f>
        <v>5.1064390350531166E-3</v>
      </c>
    </row>
    <row r="96" spans="1:25" x14ac:dyDescent="0.25">
      <c r="A96" s="57"/>
      <c r="B96" s="161" t="s">
        <v>109</v>
      </c>
      <c r="C96" s="162">
        <v>1330</v>
      </c>
      <c r="D96" s="162">
        <v>0</v>
      </c>
      <c r="E96" s="162">
        <v>105</v>
      </c>
      <c r="F96" s="162">
        <v>1100</v>
      </c>
      <c r="G96" s="162">
        <v>965</v>
      </c>
      <c r="H96" s="162">
        <v>1054</v>
      </c>
      <c r="I96" s="163">
        <f>IFERROR(H96/G96-1,"-")</f>
        <v>9.222797927461146E-2</v>
      </c>
      <c r="J96" s="163">
        <f t="shared" si="67"/>
        <v>4.1842000793965856E-3</v>
      </c>
      <c r="K96" s="162">
        <v>3970</v>
      </c>
      <c r="L96" s="162">
        <v>0</v>
      </c>
      <c r="M96" s="162">
        <v>1341</v>
      </c>
      <c r="N96" s="162">
        <v>7304</v>
      </c>
      <c r="O96" s="162">
        <v>9025</v>
      </c>
      <c r="P96" s="162">
        <v>8091</v>
      </c>
      <c r="Q96" s="163">
        <f>IFERROR(P96/O96-1,"-")</f>
        <v>-0.10349030470914122</v>
      </c>
      <c r="R96" s="163">
        <f t="shared" si="69"/>
        <v>7.1621481664422689E-3</v>
      </c>
      <c r="S96" s="162">
        <v>5300</v>
      </c>
      <c r="T96" s="162">
        <v>7187</v>
      </c>
      <c r="U96" s="162">
        <v>8404</v>
      </c>
      <c r="V96" s="162">
        <v>9990</v>
      </c>
      <c r="W96" s="162">
        <v>9145</v>
      </c>
      <c r="X96" s="163">
        <f>IFERROR(W96/V96-1,"-")</f>
        <v>-8.4584584584584621E-2</v>
      </c>
      <c r="Y96" s="163">
        <f>W96/W$8</f>
        <v>6.6191899327513468E-3</v>
      </c>
    </row>
    <row r="97" spans="1:25" s="57" customFormat="1" x14ac:dyDescent="0.25">
      <c r="B97" s="165" t="s">
        <v>112</v>
      </c>
      <c r="C97" s="166">
        <v>79</v>
      </c>
      <c r="D97" s="166">
        <v>0</v>
      </c>
      <c r="E97" s="166">
        <v>3</v>
      </c>
      <c r="F97" s="166">
        <v>62</v>
      </c>
      <c r="G97" s="166">
        <v>80</v>
      </c>
      <c r="H97" s="166">
        <v>72</v>
      </c>
      <c r="I97" s="167">
        <f t="shared" ref="I97:I104" si="70">IFERROR(H97/G97-1,"-")</f>
        <v>-9.9999999999999978E-2</v>
      </c>
      <c r="J97" s="167">
        <f t="shared" si="67"/>
        <v>2.8582770940849543E-4</v>
      </c>
      <c r="K97" s="166">
        <v>915</v>
      </c>
      <c r="L97" s="166">
        <v>0</v>
      </c>
      <c r="M97" s="166">
        <v>126</v>
      </c>
      <c r="N97" s="166">
        <v>1226</v>
      </c>
      <c r="O97" s="166">
        <v>1532</v>
      </c>
      <c r="P97" s="166">
        <v>1243</v>
      </c>
      <c r="Q97" s="167">
        <f t="shared" ref="Q97:Q104" si="71">IFERROR(P97/O97-1,"-")</f>
        <v>-0.18864229765013052</v>
      </c>
      <c r="R97" s="167">
        <f t="shared" si="69"/>
        <v>1.1003028267071735E-3</v>
      </c>
      <c r="S97" s="166">
        <v>994</v>
      </c>
      <c r="T97" s="166">
        <v>1044</v>
      </c>
      <c r="U97" s="166">
        <v>1288</v>
      </c>
      <c r="V97" s="166">
        <v>1612</v>
      </c>
      <c r="W97" s="166">
        <v>1315</v>
      </c>
      <c r="X97" s="167">
        <f t="shared" ref="X97:X104" si="72">IFERROR(W97/V97-1,"-")</f>
        <v>-0.18424317617866004</v>
      </c>
      <c r="Y97" s="167">
        <f t="shared" ref="Y97:Y104" si="73">W97/W$8</f>
        <v>9.5180259831252275E-4</v>
      </c>
    </row>
    <row r="98" spans="1:25" s="57" customFormat="1" x14ac:dyDescent="0.25">
      <c r="B98" s="165" t="s">
        <v>115</v>
      </c>
      <c r="C98" s="166">
        <v>299</v>
      </c>
      <c r="D98" s="166">
        <v>0</v>
      </c>
      <c r="E98" s="166">
        <v>27</v>
      </c>
      <c r="F98" s="166">
        <v>147</v>
      </c>
      <c r="G98" s="166">
        <v>175</v>
      </c>
      <c r="H98" s="166">
        <v>156</v>
      </c>
      <c r="I98" s="167">
        <f t="shared" si="70"/>
        <v>-0.10857142857142854</v>
      </c>
      <c r="J98" s="167">
        <f t="shared" si="67"/>
        <v>6.1929337038507345E-4</v>
      </c>
      <c r="K98" s="166">
        <v>772</v>
      </c>
      <c r="L98" s="166">
        <v>0</v>
      </c>
      <c r="M98" s="166">
        <v>325</v>
      </c>
      <c r="N98" s="166">
        <v>1561</v>
      </c>
      <c r="O98" s="166">
        <v>1918</v>
      </c>
      <c r="P98" s="166">
        <v>1689</v>
      </c>
      <c r="Q98" s="167">
        <f t="shared" si="71"/>
        <v>-0.1193952033368092</v>
      </c>
      <c r="R98" s="167">
        <f t="shared" si="69"/>
        <v>1.4951017492424907E-3</v>
      </c>
      <c r="S98" s="166">
        <v>1071</v>
      </c>
      <c r="T98" s="166">
        <v>1482</v>
      </c>
      <c r="U98" s="166">
        <v>1708</v>
      </c>
      <c r="V98" s="166">
        <v>2093</v>
      </c>
      <c r="W98" s="166">
        <v>1845</v>
      </c>
      <c r="X98" s="167">
        <f t="shared" si="72"/>
        <v>-0.11849020544672717</v>
      </c>
      <c r="Y98" s="167">
        <f t="shared" si="73"/>
        <v>1.3354188546666195E-3</v>
      </c>
    </row>
    <row r="99" spans="1:25" x14ac:dyDescent="0.25">
      <c r="A99" s="57"/>
      <c r="B99" s="165" t="s">
        <v>118</v>
      </c>
      <c r="C99" s="166">
        <v>539</v>
      </c>
      <c r="D99" s="166">
        <v>0</v>
      </c>
      <c r="E99" s="166">
        <v>22</v>
      </c>
      <c r="F99" s="166">
        <v>423</v>
      </c>
      <c r="G99" s="166">
        <v>296</v>
      </c>
      <c r="H99" s="166">
        <v>350</v>
      </c>
      <c r="I99" s="167">
        <f t="shared" si="70"/>
        <v>0.18243243243243246</v>
      </c>
      <c r="J99" s="167">
        <f t="shared" si="67"/>
        <v>1.3894402540690751E-3</v>
      </c>
      <c r="K99" s="166">
        <v>622</v>
      </c>
      <c r="L99" s="166">
        <v>0</v>
      </c>
      <c r="M99" s="166">
        <v>260</v>
      </c>
      <c r="N99" s="166">
        <v>1235</v>
      </c>
      <c r="O99" s="166">
        <v>1374</v>
      </c>
      <c r="P99" s="166">
        <v>1254</v>
      </c>
      <c r="Q99" s="167">
        <f t="shared" si="71"/>
        <v>-8.7336244541484698E-2</v>
      </c>
      <c r="R99" s="167">
        <f t="shared" si="69"/>
        <v>1.1100400198638741E-3</v>
      </c>
      <c r="S99" s="166">
        <v>1161</v>
      </c>
      <c r="T99" s="166">
        <v>1378</v>
      </c>
      <c r="U99" s="166">
        <v>1658</v>
      </c>
      <c r="V99" s="166">
        <v>1670</v>
      </c>
      <c r="W99" s="166">
        <v>1604</v>
      </c>
      <c r="X99" s="167">
        <f t="shared" si="72"/>
        <v>-3.952095808383238E-2</v>
      </c>
      <c r="Y99" s="167">
        <f t="shared" si="73"/>
        <v>1.1609820286640961E-3</v>
      </c>
    </row>
    <row r="100" spans="1:25" x14ac:dyDescent="0.25">
      <c r="A100" s="57"/>
      <c r="B100" s="165" t="s">
        <v>125</v>
      </c>
      <c r="C100" s="166">
        <v>55</v>
      </c>
      <c r="D100" s="166">
        <v>0</v>
      </c>
      <c r="E100" s="166">
        <v>3</v>
      </c>
      <c r="F100" s="166">
        <v>15</v>
      </c>
      <c r="G100" s="166">
        <v>55</v>
      </c>
      <c r="H100" s="166">
        <v>39</v>
      </c>
      <c r="I100" s="167">
        <f t="shared" si="70"/>
        <v>-0.29090909090909089</v>
      </c>
      <c r="J100" s="167">
        <f t="shared" si="67"/>
        <v>1.5482334259626836E-4</v>
      </c>
      <c r="K100" s="166">
        <v>210</v>
      </c>
      <c r="L100" s="166">
        <v>0</v>
      </c>
      <c r="M100" s="166">
        <v>101</v>
      </c>
      <c r="N100" s="166">
        <v>445</v>
      </c>
      <c r="O100" s="166">
        <v>465</v>
      </c>
      <c r="P100" s="166">
        <v>434</v>
      </c>
      <c r="Q100" s="167">
        <f t="shared" si="71"/>
        <v>-6.6666666666666652E-2</v>
      </c>
      <c r="R100" s="167">
        <f t="shared" si="69"/>
        <v>3.8417653000073472E-4</v>
      </c>
      <c r="S100" s="166">
        <v>265</v>
      </c>
      <c r="T100" s="166">
        <v>506</v>
      </c>
      <c r="U100" s="166">
        <v>460</v>
      </c>
      <c r="V100" s="166">
        <v>520</v>
      </c>
      <c r="W100" s="166">
        <v>473</v>
      </c>
      <c r="X100" s="167">
        <f t="shared" si="72"/>
        <v>-9.0384615384615397E-2</v>
      </c>
      <c r="Y100" s="167">
        <f t="shared" si="73"/>
        <v>3.4235941368959943E-4</v>
      </c>
    </row>
    <row r="101" spans="1:25" x14ac:dyDescent="0.25">
      <c r="A101" s="57"/>
      <c r="B101" s="165" t="s">
        <v>121</v>
      </c>
      <c r="C101" s="166">
        <v>30</v>
      </c>
      <c r="D101" s="166">
        <v>0</v>
      </c>
      <c r="E101" s="166">
        <v>0</v>
      </c>
      <c r="F101" s="166">
        <v>56</v>
      </c>
      <c r="G101" s="166">
        <v>26</v>
      </c>
      <c r="H101" s="166">
        <v>37</v>
      </c>
      <c r="I101" s="167">
        <f t="shared" si="70"/>
        <v>0.42307692307692313</v>
      </c>
      <c r="J101" s="167">
        <f t="shared" si="67"/>
        <v>1.4688368400158792E-4</v>
      </c>
      <c r="K101" s="166">
        <v>102</v>
      </c>
      <c r="L101" s="166">
        <v>0</v>
      </c>
      <c r="M101" s="166">
        <v>60</v>
      </c>
      <c r="N101" s="166">
        <v>173</v>
      </c>
      <c r="O101" s="166">
        <v>420</v>
      </c>
      <c r="P101" s="166">
        <v>391</v>
      </c>
      <c r="Q101" s="167">
        <f t="shared" si="71"/>
        <v>-6.9047619047619024E-2</v>
      </c>
      <c r="R101" s="167">
        <f t="shared" si="69"/>
        <v>3.4611295675181399E-4</v>
      </c>
      <c r="S101" s="166">
        <v>132</v>
      </c>
      <c r="T101" s="166">
        <v>310</v>
      </c>
      <c r="U101" s="166">
        <v>229</v>
      </c>
      <c r="V101" s="166">
        <v>446</v>
      </c>
      <c r="W101" s="166">
        <v>428</v>
      </c>
      <c r="X101" s="167">
        <f t="shared" si="72"/>
        <v>-4.035874439461884E-2</v>
      </c>
      <c r="Y101" s="167">
        <f t="shared" si="73"/>
        <v>3.0978822211236482E-4</v>
      </c>
    </row>
    <row r="102" spans="1:25" x14ac:dyDescent="0.25">
      <c r="A102" s="57"/>
      <c r="B102" s="165" t="s">
        <v>130</v>
      </c>
      <c r="C102" s="166">
        <v>22</v>
      </c>
      <c r="D102" s="166">
        <v>0</v>
      </c>
      <c r="E102" s="166">
        <v>0</v>
      </c>
      <c r="F102" s="166">
        <v>6</v>
      </c>
      <c r="G102" s="166">
        <v>14</v>
      </c>
      <c r="H102" s="166">
        <v>12</v>
      </c>
      <c r="I102" s="167">
        <f t="shared" si="70"/>
        <v>-0.1428571428571429</v>
      </c>
      <c r="J102" s="167">
        <f t="shared" si="67"/>
        <v>4.7637951568082575E-5</v>
      </c>
      <c r="K102" s="166">
        <v>90</v>
      </c>
      <c r="L102" s="166">
        <v>0</v>
      </c>
      <c r="M102" s="166">
        <v>10</v>
      </c>
      <c r="N102" s="166">
        <v>77</v>
      </c>
      <c r="O102" s="166">
        <v>90</v>
      </c>
      <c r="P102" s="166">
        <v>110</v>
      </c>
      <c r="Q102" s="167">
        <f t="shared" si="71"/>
        <v>0.22222222222222232</v>
      </c>
      <c r="R102" s="167">
        <f t="shared" si="69"/>
        <v>9.7371931567006491E-5</v>
      </c>
      <c r="S102" s="166">
        <v>112</v>
      </c>
      <c r="T102" s="166">
        <v>169</v>
      </c>
      <c r="U102" s="166">
        <v>83</v>
      </c>
      <c r="V102" s="166">
        <v>104</v>
      </c>
      <c r="W102" s="166">
        <v>122</v>
      </c>
      <c r="X102" s="167">
        <f t="shared" si="72"/>
        <v>0.17307692307692313</v>
      </c>
      <c r="Y102" s="167">
        <f t="shared" si="73"/>
        <v>8.8304119387169408E-5</v>
      </c>
    </row>
    <row r="103" spans="1:25" x14ac:dyDescent="0.25">
      <c r="A103" s="57"/>
      <c r="B103" s="165" t="s">
        <v>133</v>
      </c>
      <c r="C103" s="166">
        <v>0</v>
      </c>
      <c r="D103" s="166">
        <v>0</v>
      </c>
      <c r="E103" s="166">
        <v>0</v>
      </c>
      <c r="F103" s="166">
        <v>0</v>
      </c>
      <c r="G103" s="166">
        <v>11</v>
      </c>
      <c r="H103" s="166">
        <v>8</v>
      </c>
      <c r="I103" s="167">
        <f t="shared" si="70"/>
        <v>-0.27272727272727271</v>
      </c>
      <c r="J103" s="167">
        <f t="shared" si="67"/>
        <v>3.1758634378721716E-5</v>
      </c>
      <c r="K103" s="166">
        <v>61</v>
      </c>
      <c r="L103" s="166">
        <v>0</v>
      </c>
      <c r="M103" s="166">
        <v>2</v>
      </c>
      <c r="N103" s="166">
        <v>140</v>
      </c>
      <c r="O103" s="166">
        <v>250</v>
      </c>
      <c r="P103" s="166">
        <v>121</v>
      </c>
      <c r="Q103" s="167">
        <f t="shared" si="71"/>
        <v>-0.51600000000000001</v>
      </c>
      <c r="R103" s="167">
        <f t="shared" si="69"/>
        <v>1.0710912472370715E-4</v>
      </c>
      <c r="S103" s="166">
        <v>61</v>
      </c>
      <c r="T103" s="166">
        <v>71</v>
      </c>
      <c r="U103" s="166">
        <v>140</v>
      </c>
      <c r="V103" s="166">
        <v>261</v>
      </c>
      <c r="W103" s="166">
        <v>129</v>
      </c>
      <c r="X103" s="167">
        <f t="shared" si="72"/>
        <v>-0.50574712643678166</v>
      </c>
      <c r="Y103" s="167">
        <f t="shared" si="73"/>
        <v>9.3370749188072578E-5</v>
      </c>
    </row>
    <row r="104" spans="1:25" x14ac:dyDescent="0.25">
      <c r="A104" s="57"/>
      <c r="B104" s="170" t="s">
        <v>147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50</v>
      </c>
      <c r="F104" s="171">
        <f t="shared" si="75"/>
        <v>391</v>
      </c>
      <c r="G104" s="171">
        <f t="shared" si="75"/>
        <v>308</v>
      </c>
      <c r="H104" s="171">
        <f t="shared" si="75"/>
        <v>380</v>
      </c>
      <c r="I104" s="172">
        <f t="shared" si="70"/>
        <v>0.23376623376623384</v>
      </c>
      <c r="J104" s="172">
        <f t="shared" si="67"/>
        <v>1.5085351329892816E-3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457</v>
      </c>
      <c r="N104" s="171">
        <f t="shared" si="76"/>
        <v>2447</v>
      </c>
      <c r="O104" s="171">
        <f t="shared" si="76"/>
        <v>2976</v>
      </c>
      <c r="P104" s="171">
        <f t="shared" si="76"/>
        <v>2849</v>
      </c>
      <c r="Q104" s="172">
        <f t="shared" si="71"/>
        <v>-4.2674731182795744E-2</v>
      </c>
      <c r="R104" s="172">
        <f t="shared" si="69"/>
        <v>2.5219330275854683E-3</v>
      </c>
      <c r="S104" s="171">
        <f>S96-SUM(S97:S103)</f>
        <v>1504</v>
      </c>
      <c r="T104" s="171">
        <f>T96-SUM(T97:T103)</f>
        <v>2227</v>
      </c>
      <c r="U104" s="171">
        <f>U96-SUM(U97:U103)</f>
        <v>2838</v>
      </c>
      <c r="V104" s="171">
        <f>V96-SUM(V97:V103)</f>
        <v>3284</v>
      </c>
      <c r="W104" s="171">
        <f>W96-SUM(W97:W103)</f>
        <v>3229</v>
      </c>
      <c r="X104" s="172">
        <f t="shared" si="72"/>
        <v>-1.6747868453105941E-2</v>
      </c>
      <c r="Y104" s="172">
        <f t="shared" si="73"/>
        <v>2.3371639467309017E-3</v>
      </c>
    </row>
    <row r="105" spans="1:25" x14ac:dyDescent="0.25">
      <c r="A105" s="57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7"/>
      <c r="B106" s="158" t="s">
        <v>70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22627</v>
      </c>
      <c r="T106" s="178">
        <f>T107+T110</f>
        <v>54359</v>
      </c>
      <c r="U106" s="178">
        <f>U107+U110</f>
        <v>74624</v>
      </c>
      <c r="V106" s="178">
        <f>V107+V110</f>
        <v>67457</v>
      </c>
      <c r="W106" s="178">
        <f>W107+W110</f>
        <v>74992</v>
      </c>
      <c r="X106" s="179">
        <f>IFERROR(W106/V106-1,"-")</f>
        <v>0.11170078716812193</v>
      </c>
      <c r="Y106" s="179">
        <f>W106/W$8</f>
        <v>5.427952886133286E-2</v>
      </c>
    </row>
    <row r="107" spans="1:25" x14ac:dyDescent="0.25">
      <c r="A107" s="57"/>
      <c r="B107" s="161" t="s">
        <v>99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5441</v>
      </c>
      <c r="T107" s="162">
        <v>9624</v>
      </c>
      <c r="U107" s="162">
        <v>14057</v>
      </c>
      <c r="V107" s="162">
        <v>10710</v>
      </c>
      <c r="W107" s="162">
        <v>12273</v>
      </c>
      <c r="X107" s="163">
        <f>IFERROR(W107/V107-1,"-")</f>
        <v>0.14593837535013998</v>
      </c>
      <c r="Y107" s="163">
        <f>W107/W$8</f>
        <v>8.8832496494977882E-3</v>
      </c>
    </row>
    <row r="108" spans="1:25" x14ac:dyDescent="0.25">
      <c r="A108" s="57"/>
      <c r="B108" s="165" t="s">
        <v>105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273</v>
      </c>
      <c r="T108" s="166">
        <v>4042</v>
      </c>
      <c r="U108" s="166">
        <v>6053</v>
      </c>
      <c r="V108" s="166">
        <v>2842</v>
      </c>
      <c r="W108" s="166">
        <v>3587</v>
      </c>
      <c r="X108" s="167">
        <f>IFERROR(W108/V108-1,"-")</f>
        <v>0.26213933849401827</v>
      </c>
      <c r="Y108" s="167">
        <f>W108/W$8</f>
        <v>2.5962858708342353E-3</v>
      </c>
    </row>
    <row r="109" spans="1:25" x14ac:dyDescent="0.25">
      <c r="A109" s="57"/>
      <c r="B109" s="165" t="s">
        <v>102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5168</v>
      </c>
      <c r="T109" s="166">
        <v>5582</v>
      </c>
      <c r="U109" s="166">
        <v>8004</v>
      </c>
      <c r="V109" s="166">
        <v>7868</v>
      </c>
      <c r="W109" s="166">
        <v>8686</v>
      </c>
      <c r="X109" s="167">
        <f>IFERROR(W109/V109-1,"-")</f>
        <v>0.10396542958820532</v>
      </c>
      <c r="Y109" s="167">
        <f>W109/W$8</f>
        <v>6.2869637786635534E-3</v>
      </c>
    </row>
    <row r="110" spans="1:25" x14ac:dyDescent="0.25">
      <c r="A110" s="57"/>
      <c r="B110" s="161" t="s">
        <v>109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17186</v>
      </c>
      <c r="T110" s="162">
        <v>44735</v>
      </c>
      <c r="U110" s="162">
        <v>60567</v>
      </c>
      <c r="V110" s="162">
        <v>56747</v>
      </c>
      <c r="W110" s="162">
        <v>62719</v>
      </c>
      <c r="X110" s="163">
        <f>IFERROR(W110/V110-1,"-")</f>
        <v>0.10523904347366386</v>
      </c>
      <c r="Y110" s="163">
        <f>W110/W$8</f>
        <v>4.5396279211835068E-2</v>
      </c>
    </row>
    <row r="111" spans="1:25" s="57" customFormat="1" x14ac:dyDescent="0.25">
      <c r="B111" s="165" t="s">
        <v>112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9701</v>
      </c>
      <c r="T111" s="166">
        <v>23564</v>
      </c>
      <c r="U111" s="166">
        <v>38196</v>
      </c>
      <c r="V111" s="166">
        <v>33365</v>
      </c>
      <c r="W111" s="166">
        <v>34898</v>
      </c>
      <c r="X111" s="167">
        <f t="shared" ref="X111:X118" si="83">IFERROR(W111/V111-1,"-")</f>
        <v>4.5946350966581839E-2</v>
      </c>
      <c r="Y111" s="167">
        <f t="shared" ref="Y111:Y118" si="84">W111/W$8</f>
        <v>2.5259320970274082E-2</v>
      </c>
    </row>
    <row r="112" spans="1:25" s="57" customFormat="1" x14ac:dyDescent="0.25">
      <c r="B112" s="165" t="s">
        <v>115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1353</v>
      </c>
      <c r="T112" s="166">
        <v>2851</v>
      </c>
      <c r="U112" s="166">
        <v>3327</v>
      </c>
      <c r="V112" s="166">
        <v>2899</v>
      </c>
      <c r="W112" s="166">
        <v>3410</v>
      </c>
      <c r="X112" s="167">
        <f t="shared" si="83"/>
        <v>0.17626767850983094</v>
      </c>
      <c r="Y112" s="167">
        <f t="shared" si="84"/>
        <v>2.4681725172971121E-3</v>
      </c>
    </row>
    <row r="113" spans="1:25" x14ac:dyDescent="0.25">
      <c r="A113" s="57"/>
      <c r="B113" s="165" t="s">
        <v>118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895</v>
      </c>
      <c r="T113" s="166">
        <v>3224</v>
      </c>
      <c r="U113" s="166">
        <v>5830</v>
      </c>
      <c r="V113" s="166">
        <v>3725</v>
      </c>
      <c r="W113" s="166">
        <v>5140</v>
      </c>
      <c r="X113" s="167">
        <f t="shared" si="83"/>
        <v>0.37986577181208059</v>
      </c>
      <c r="Y113" s="167">
        <f t="shared" si="84"/>
        <v>3.7203538823774654E-3</v>
      </c>
    </row>
    <row r="114" spans="1:25" x14ac:dyDescent="0.25">
      <c r="A114" s="57"/>
      <c r="B114" s="165" t="s">
        <v>125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429</v>
      </c>
      <c r="T114" s="166">
        <v>2244</v>
      </c>
      <c r="U114" s="166">
        <v>2331</v>
      </c>
      <c r="V114" s="166">
        <v>2642</v>
      </c>
      <c r="W114" s="166">
        <v>2683</v>
      </c>
      <c r="X114" s="167">
        <f t="shared" si="83"/>
        <v>1.5518546555639556E-2</v>
      </c>
      <c r="Y114" s="167">
        <f t="shared" si="84"/>
        <v>1.9419668222604551E-3</v>
      </c>
    </row>
    <row r="115" spans="1:25" x14ac:dyDescent="0.25">
      <c r="A115" s="57"/>
      <c r="B115" s="165" t="s">
        <v>121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623</v>
      </c>
      <c r="T115" s="166">
        <v>1871</v>
      </c>
      <c r="U115" s="166">
        <v>1556</v>
      </c>
      <c r="V115" s="166">
        <v>1925</v>
      </c>
      <c r="W115" s="166">
        <v>1777</v>
      </c>
      <c r="X115" s="167">
        <f t="shared" si="83"/>
        <v>-7.6883116883116887E-2</v>
      </c>
      <c r="Y115" s="167">
        <f t="shared" si="84"/>
        <v>1.2862001651721315E-3</v>
      </c>
    </row>
    <row r="116" spans="1:25" x14ac:dyDescent="0.25">
      <c r="A116" s="57"/>
      <c r="B116" s="165" t="s">
        <v>130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206</v>
      </c>
      <c r="T116" s="166">
        <v>397</v>
      </c>
      <c r="U116" s="166">
        <v>565</v>
      </c>
      <c r="V116" s="166">
        <v>797</v>
      </c>
      <c r="W116" s="166">
        <v>759</v>
      </c>
      <c r="X116" s="167">
        <f t="shared" si="83"/>
        <v>-4.7678795483061531E-2</v>
      </c>
      <c r="Y116" s="167">
        <f t="shared" si="84"/>
        <v>5.4936743126935729E-4</v>
      </c>
    </row>
    <row r="117" spans="1:25" x14ac:dyDescent="0.25">
      <c r="A117" s="57"/>
      <c r="B117" s="165" t="s">
        <v>133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526</v>
      </c>
      <c r="T117" s="166">
        <v>606</v>
      </c>
      <c r="U117" s="166">
        <v>361</v>
      </c>
      <c r="V117" s="166">
        <v>994</v>
      </c>
      <c r="W117" s="166">
        <v>613</v>
      </c>
      <c r="X117" s="167">
        <f t="shared" si="83"/>
        <v>-0.38329979879275655</v>
      </c>
      <c r="Y117" s="167">
        <f t="shared" si="84"/>
        <v>4.4369200970766271E-4</v>
      </c>
    </row>
    <row r="118" spans="1:25" x14ac:dyDescent="0.25">
      <c r="A118" s="57"/>
      <c r="B118" s="170" t="s">
        <v>147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3453</v>
      </c>
      <c r="T118" s="171">
        <f>T110-SUM(T111:T117)</f>
        <v>9978</v>
      </c>
      <c r="U118" s="171">
        <f>U110-SUM(U111:U117)</f>
        <v>8401</v>
      </c>
      <c r="V118" s="171">
        <f>V110-SUM(V111:V117)</f>
        <v>10400</v>
      </c>
      <c r="W118" s="171">
        <f>W110-SUM(W111:W117)</f>
        <v>13439</v>
      </c>
      <c r="X118" s="172">
        <f t="shared" si="83"/>
        <v>0.29221153846153847</v>
      </c>
      <c r="Y118" s="172">
        <f t="shared" si="84"/>
        <v>9.7272054134768006E-3</v>
      </c>
    </row>
    <row r="119" spans="1:25" x14ac:dyDescent="0.25">
      <c r="A119" s="57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7"/>
      <c r="B120" s="158" t="s">
        <v>70</v>
      </c>
      <c r="C120" s="178">
        <f t="shared" ref="C120:H120" si="88">C121+C124</f>
        <v>26561</v>
      </c>
      <c r="D120" s="178">
        <f t="shared" si="88"/>
        <v>15431</v>
      </c>
      <c r="E120" s="178">
        <f t="shared" si="88"/>
        <v>25485</v>
      </c>
      <c r="F120" s="178">
        <f t="shared" si="88"/>
        <v>36004</v>
      </c>
      <c r="G120" s="178">
        <f t="shared" si="88"/>
        <v>37298</v>
      </c>
      <c r="H120" s="178">
        <f t="shared" si="88"/>
        <v>35347</v>
      </c>
      <c r="I120" s="179">
        <f>IFERROR(H120/G120-1,"-")</f>
        <v>-5.2308434768620349E-2</v>
      </c>
      <c r="J120" s="179">
        <f t="shared" ref="J120:J132" si="89">H120/H$8</f>
        <v>0.14032155617308456</v>
      </c>
      <c r="K120" s="178">
        <f t="shared" ref="K120:P120" si="90">K121+K124</f>
        <v>26292</v>
      </c>
      <c r="L120" s="178">
        <f t="shared" si="90"/>
        <v>17286</v>
      </c>
      <c r="M120" s="178">
        <f t="shared" si="90"/>
        <v>43114</v>
      </c>
      <c r="N120" s="178">
        <f t="shared" si="90"/>
        <v>54708</v>
      </c>
      <c r="O120" s="178">
        <f t="shared" si="90"/>
        <v>51194</v>
      </c>
      <c r="P120" s="178">
        <f t="shared" si="90"/>
        <v>61921</v>
      </c>
      <c r="Q120" s="179">
        <f>IFERROR(P120/O120-1,"-")</f>
        <v>0.20953627378208384</v>
      </c>
      <c r="R120" s="179">
        <f t="shared" ref="R120:R132" si="91">P120/P$8</f>
        <v>5.4812430677823723E-2</v>
      </c>
      <c r="S120" s="178">
        <f>S121+S124</f>
        <v>52853</v>
      </c>
      <c r="T120" s="178">
        <f>T121+T124</f>
        <v>68599</v>
      </c>
      <c r="U120" s="178">
        <f>U121+U124</f>
        <v>90712</v>
      </c>
      <c r="V120" s="178">
        <f>V121+V124</f>
        <v>88492</v>
      </c>
      <c r="W120" s="178">
        <f>W121+W124</f>
        <v>97268</v>
      </c>
      <c r="X120" s="179">
        <f>IFERROR(W120/V120-1,"-")</f>
        <v>9.9172806581385942E-2</v>
      </c>
      <c r="Y120" s="179">
        <f>W120/W$8</f>
        <v>7.0402992496321259E-2</v>
      </c>
    </row>
    <row r="121" spans="1:25" x14ac:dyDescent="0.25">
      <c r="A121" s="57"/>
      <c r="B121" s="161" t="s">
        <v>99</v>
      </c>
      <c r="C121" s="162">
        <v>12262</v>
      </c>
      <c r="D121" s="162">
        <v>7527</v>
      </c>
      <c r="E121" s="162">
        <v>13381</v>
      </c>
      <c r="F121" s="162">
        <v>20630</v>
      </c>
      <c r="G121" s="162">
        <v>22501</v>
      </c>
      <c r="H121" s="162">
        <v>19441</v>
      </c>
      <c r="I121" s="163">
        <f>IFERROR(H121/G121-1,"-")</f>
        <v>-0.13599395582418561</v>
      </c>
      <c r="J121" s="163">
        <f t="shared" si="89"/>
        <v>7.7177451369591102E-2</v>
      </c>
      <c r="K121" s="162">
        <v>14678</v>
      </c>
      <c r="L121" s="162">
        <v>12544</v>
      </c>
      <c r="M121" s="162">
        <v>24465</v>
      </c>
      <c r="N121" s="162">
        <v>29555</v>
      </c>
      <c r="O121" s="162">
        <v>25914</v>
      </c>
      <c r="P121" s="162">
        <v>34473</v>
      </c>
      <c r="Q121" s="163">
        <f>IFERROR(P121/O121-1,"-")</f>
        <v>0.33028478814540407</v>
      </c>
      <c r="R121" s="163">
        <f t="shared" si="91"/>
        <v>3.0515478153721954E-2</v>
      </c>
      <c r="S121" s="162">
        <v>26940</v>
      </c>
      <c r="T121" s="162">
        <v>37846</v>
      </c>
      <c r="U121" s="162">
        <v>50185</v>
      </c>
      <c r="V121" s="162">
        <v>48415</v>
      </c>
      <c r="W121" s="162">
        <v>53914</v>
      </c>
      <c r="X121" s="163">
        <f>IFERROR(W121/V121-1,"-")</f>
        <v>0.1135805019105649</v>
      </c>
      <c r="Y121" s="163">
        <f>W121/W$8</f>
        <v>3.9023182726556159E-2</v>
      </c>
    </row>
    <row r="122" spans="1:25" x14ac:dyDescent="0.25">
      <c r="A122" s="57"/>
      <c r="B122" s="165" t="s">
        <v>105</v>
      </c>
      <c r="C122" s="166">
        <v>6450</v>
      </c>
      <c r="D122" s="166">
        <v>3921</v>
      </c>
      <c r="E122" s="166">
        <v>6740</v>
      </c>
      <c r="F122" s="166">
        <v>8983</v>
      </c>
      <c r="G122" s="166">
        <v>12579</v>
      </c>
      <c r="H122" s="166">
        <v>10557</v>
      </c>
      <c r="I122" s="167">
        <f>IFERROR(H122/G122-1,"-")</f>
        <v>-0.16074409730503225</v>
      </c>
      <c r="J122" s="167">
        <f t="shared" si="89"/>
        <v>4.190948789202064E-2</v>
      </c>
      <c r="K122" s="166">
        <v>7265</v>
      </c>
      <c r="L122" s="166">
        <v>6685</v>
      </c>
      <c r="M122" s="166">
        <v>11403</v>
      </c>
      <c r="N122" s="166">
        <v>13914</v>
      </c>
      <c r="O122" s="166">
        <v>8531</v>
      </c>
      <c r="P122" s="166">
        <v>15161</v>
      </c>
      <c r="Q122" s="167">
        <f>IFERROR(P122/O122-1,"-")</f>
        <v>0.77716563122728877</v>
      </c>
      <c r="R122" s="167">
        <f t="shared" si="91"/>
        <v>1.3420507768067141E-2</v>
      </c>
      <c r="S122" s="166">
        <v>13715</v>
      </c>
      <c r="T122" s="166">
        <v>18143</v>
      </c>
      <c r="U122" s="166">
        <v>22897</v>
      </c>
      <c r="V122" s="166">
        <v>21110</v>
      </c>
      <c r="W122" s="166">
        <v>25718</v>
      </c>
      <c r="X122" s="167">
        <f>IFERROR(W122/V122-1,"-")</f>
        <v>0.21828517290383709</v>
      </c>
      <c r="Y122" s="167">
        <f>W122/W$8</f>
        <v>1.861479788851822E-2</v>
      </c>
    </row>
    <row r="123" spans="1:25" x14ac:dyDescent="0.25">
      <c r="A123" s="57"/>
      <c r="B123" s="165" t="s">
        <v>102</v>
      </c>
      <c r="C123" s="166">
        <v>5812</v>
      </c>
      <c r="D123" s="166">
        <v>3606</v>
      </c>
      <c r="E123" s="166">
        <v>6641</v>
      </c>
      <c r="F123" s="166">
        <v>11647</v>
      </c>
      <c r="G123" s="166">
        <v>9922</v>
      </c>
      <c r="H123" s="166">
        <v>8884</v>
      </c>
      <c r="I123" s="167">
        <f>IFERROR(H123/G123-1,"-")</f>
        <v>-0.10461600483773437</v>
      </c>
      <c r="J123" s="167">
        <f t="shared" si="89"/>
        <v>3.5267963477570462E-2</v>
      </c>
      <c r="K123" s="166">
        <v>7413</v>
      </c>
      <c r="L123" s="166">
        <v>5859</v>
      </c>
      <c r="M123" s="166">
        <v>13062</v>
      </c>
      <c r="N123" s="166">
        <v>15641</v>
      </c>
      <c r="O123" s="166">
        <v>17383</v>
      </c>
      <c r="P123" s="166">
        <v>19312</v>
      </c>
      <c r="Q123" s="167">
        <f>IFERROR(P123/O123-1,"-")</f>
        <v>0.110970488408215</v>
      </c>
      <c r="R123" s="167">
        <f t="shared" si="91"/>
        <v>1.7094970385654815E-2</v>
      </c>
      <c r="S123" s="166">
        <v>13225</v>
      </c>
      <c r="T123" s="166">
        <v>19703</v>
      </c>
      <c r="U123" s="166">
        <v>27288</v>
      </c>
      <c r="V123" s="166">
        <v>27305</v>
      </c>
      <c r="W123" s="166">
        <v>28196</v>
      </c>
      <c r="X123" s="167">
        <f>IFERROR(W123/V123-1,"-")</f>
        <v>3.2631386193004985E-2</v>
      </c>
      <c r="Y123" s="167">
        <f>W123/W$8</f>
        <v>2.0408384838037939E-2</v>
      </c>
    </row>
    <row r="124" spans="1:25" x14ac:dyDescent="0.25">
      <c r="A124" s="57"/>
      <c r="B124" s="161" t="s">
        <v>109</v>
      </c>
      <c r="C124" s="162">
        <v>14299</v>
      </c>
      <c r="D124" s="162">
        <v>7904</v>
      </c>
      <c r="E124" s="162">
        <v>12104</v>
      </c>
      <c r="F124" s="162">
        <v>15374</v>
      </c>
      <c r="G124" s="162">
        <v>14797</v>
      </c>
      <c r="H124" s="162">
        <v>15906</v>
      </c>
      <c r="I124" s="163">
        <f>IFERROR(H124/G124-1,"-")</f>
        <v>7.4947624518483469E-2</v>
      </c>
      <c r="J124" s="163">
        <f t="shared" si="89"/>
        <v>6.3144104803493445E-2</v>
      </c>
      <c r="K124" s="162">
        <v>11614</v>
      </c>
      <c r="L124" s="162">
        <v>4742</v>
      </c>
      <c r="M124" s="162">
        <v>18649</v>
      </c>
      <c r="N124" s="162">
        <v>25153</v>
      </c>
      <c r="O124" s="162">
        <v>25280</v>
      </c>
      <c r="P124" s="162">
        <v>27448</v>
      </c>
      <c r="Q124" s="163">
        <f>IFERROR(P124/O124-1,"-")</f>
        <v>8.5759493670886089E-2</v>
      </c>
      <c r="R124" s="163">
        <f t="shared" si="91"/>
        <v>2.4296952524101766E-2</v>
      </c>
      <c r="S124" s="162">
        <v>25913</v>
      </c>
      <c r="T124" s="162">
        <v>30753</v>
      </c>
      <c r="U124" s="162">
        <v>40527</v>
      </c>
      <c r="V124" s="162">
        <v>40077</v>
      </c>
      <c r="W124" s="162">
        <v>43354</v>
      </c>
      <c r="X124" s="163">
        <f>IFERROR(W124/V124-1,"-")</f>
        <v>8.1767597375053125E-2</v>
      </c>
      <c r="Y124" s="163">
        <f>W124/W$8</f>
        <v>3.13798097697651E-2</v>
      </c>
    </row>
    <row r="125" spans="1:25" s="57" customFormat="1" x14ac:dyDescent="0.25">
      <c r="B125" s="165" t="s">
        <v>112</v>
      </c>
      <c r="C125" s="166">
        <v>1009</v>
      </c>
      <c r="D125" s="166">
        <v>94</v>
      </c>
      <c r="E125" s="166">
        <v>650</v>
      </c>
      <c r="F125" s="166">
        <v>1178</v>
      </c>
      <c r="G125" s="166">
        <v>1157</v>
      </c>
      <c r="H125" s="166">
        <v>1257</v>
      </c>
      <c r="I125" s="167">
        <f t="shared" ref="I125:I132" si="92">IFERROR(H125/G125-1,"-")</f>
        <v>8.6430423509075149E-2</v>
      </c>
      <c r="J125" s="167">
        <f t="shared" si="89"/>
        <v>4.9900754267566492E-3</v>
      </c>
      <c r="K125" s="166">
        <v>1801</v>
      </c>
      <c r="L125" s="166">
        <v>256</v>
      </c>
      <c r="M125" s="166">
        <v>2437</v>
      </c>
      <c r="N125" s="166">
        <v>3525</v>
      </c>
      <c r="O125" s="166">
        <v>3813</v>
      </c>
      <c r="P125" s="166">
        <v>3397</v>
      </c>
      <c r="Q125" s="167">
        <f t="shared" ref="Q125:Q132" si="93">IFERROR(P125/O125-1,"-")</f>
        <v>-0.10910044584316814</v>
      </c>
      <c r="R125" s="167">
        <f t="shared" si="91"/>
        <v>3.0070222866647369E-3</v>
      </c>
      <c r="S125" s="166">
        <v>2810</v>
      </c>
      <c r="T125" s="166">
        <v>3087</v>
      </c>
      <c r="U125" s="166">
        <v>4703</v>
      </c>
      <c r="V125" s="166">
        <v>4970</v>
      </c>
      <c r="W125" s="166">
        <v>4654</v>
      </c>
      <c r="X125" s="167">
        <f t="shared" ref="X125:X132" si="94">IFERROR(W125/V125-1,"-")</f>
        <v>-6.3581488933601604E-2</v>
      </c>
      <c r="Y125" s="167">
        <f t="shared" ref="Y125:Y132" si="95">W125/W$8</f>
        <v>3.3685850133433315E-3</v>
      </c>
    </row>
    <row r="126" spans="1:25" s="57" customFormat="1" x14ac:dyDescent="0.25">
      <c r="B126" s="165" t="s">
        <v>115</v>
      </c>
      <c r="C126" s="166">
        <v>1174</v>
      </c>
      <c r="D126" s="166">
        <v>760</v>
      </c>
      <c r="E126" s="166">
        <v>1280</v>
      </c>
      <c r="F126" s="166">
        <v>2519</v>
      </c>
      <c r="G126" s="166">
        <v>2486</v>
      </c>
      <c r="H126" s="166">
        <v>2473</v>
      </c>
      <c r="I126" s="167">
        <f t="shared" si="92"/>
        <v>-5.2292839903459454E-3</v>
      </c>
      <c r="J126" s="167">
        <f t="shared" si="89"/>
        <v>9.8173878523223502E-3</v>
      </c>
      <c r="K126" s="166">
        <v>1720</v>
      </c>
      <c r="L126" s="166">
        <v>629</v>
      </c>
      <c r="M126" s="166">
        <v>2561</v>
      </c>
      <c r="N126" s="166">
        <v>4139</v>
      </c>
      <c r="O126" s="166">
        <v>3817</v>
      </c>
      <c r="P126" s="166">
        <v>4708</v>
      </c>
      <c r="Q126" s="167">
        <f t="shared" si="93"/>
        <v>0.23342939481268021</v>
      </c>
      <c r="R126" s="167">
        <f t="shared" si="91"/>
        <v>4.1675186710678777E-3</v>
      </c>
      <c r="S126" s="166">
        <v>2894</v>
      </c>
      <c r="T126" s="166">
        <v>3841</v>
      </c>
      <c r="U126" s="166">
        <v>6658</v>
      </c>
      <c r="V126" s="166">
        <v>6303</v>
      </c>
      <c r="W126" s="166">
        <v>7181</v>
      </c>
      <c r="X126" s="167">
        <f t="shared" si="94"/>
        <v>0.13929874662858954</v>
      </c>
      <c r="Y126" s="167">
        <f t="shared" si="95"/>
        <v>5.1976383714693736E-3</v>
      </c>
    </row>
    <row r="127" spans="1:25" x14ac:dyDescent="0.25">
      <c r="A127" s="57"/>
      <c r="B127" s="165" t="s">
        <v>118</v>
      </c>
      <c r="C127" s="166">
        <v>890</v>
      </c>
      <c r="D127" s="166">
        <v>626</v>
      </c>
      <c r="E127" s="166">
        <v>932</v>
      </c>
      <c r="F127" s="166">
        <v>1253</v>
      </c>
      <c r="G127" s="166">
        <v>1115</v>
      </c>
      <c r="H127" s="166">
        <v>1281</v>
      </c>
      <c r="I127" s="167">
        <f t="shared" si="92"/>
        <v>0.14887892376681622</v>
      </c>
      <c r="J127" s="167">
        <f t="shared" si="89"/>
        <v>5.0853513298928146E-3</v>
      </c>
      <c r="K127" s="166">
        <v>1060</v>
      </c>
      <c r="L127" s="166">
        <v>1073</v>
      </c>
      <c r="M127" s="166">
        <v>2120</v>
      </c>
      <c r="N127" s="166">
        <v>2193</v>
      </c>
      <c r="O127" s="166">
        <v>2026</v>
      </c>
      <c r="P127" s="166">
        <v>2022</v>
      </c>
      <c r="Q127" s="167">
        <f t="shared" si="93"/>
        <v>-1.9743336623889718E-3</v>
      </c>
      <c r="R127" s="167">
        <f t="shared" si="91"/>
        <v>1.7898731420771558E-3</v>
      </c>
      <c r="S127" s="166">
        <v>1950</v>
      </c>
      <c r="T127" s="166">
        <v>3052</v>
      </c>
      <c r="U127" s="166">
        <v>3446</v>
      </c>
      <c r="V127" s="166">
        <v>3141</v>
      </c>
      <c r="W127" s="166">
        <v>3303</v>
      </c>
      <c r="X127" s="167">
        <f t="shared" si="94"/>
        <v>5.1575931232091587E-2</v>
      </c>
      <c r="Y127" s="167">
        <f t="shared" si="95"/>
        <v>2.3907254617690208E-3</v>
      </c>
    </row>
    <row r="128" spans="1:25" x14ac:dyDescent="0.25">
      <c r="A128" s="57"/>
      <c r="B128" s="165" t="s">
        <v>125</v>
      </c>
      <c r="C128" s="166">
        <v>261</v>
      </c>
      <c r="D128" s="166">
        <v>75</v>
      </c>
      <c r="E128" s="166">
        <v>281</v>
      </c>
      <c r="F128" s="166">
        <v>287</v>
      </c>
      <c r="G128" s="166">
        <v>301</v>
      </c>
      <c r="H128" s="166">
        <v>430</v>
      </c>
      <c r="I128" s="167">
        <f t="shared" si="92"/>
        <v>0.4285714285714286</v>
      </c>
      <c r="J128" s="167">
        <f t="shared" si="89"/>
        <v>1.7070265978562922E-3</v>
      </c>
      <c r="K128" s="166">
        <v>266</v>
      </c>
      <c r="L128" s="166">
        <v>102</v>
      </c>
      <c r="M128" s="166">
        <v>628</v>
      </c>
      <c r="N128" s="166">
        <v>680</v>
      </c>
      <c r="O128" s="166">
        <v>699</v>
      </c>
      <c r="P128" s="166">
        <v>634</v>
      </c>
      <c r="Q128" s="167">
        <f t="shared" si="93"/>
        <v>-9.2989985693848309E-2</v>
      </c>
      <c r="R128" s="167">
        <f t="shared" si="91"/>
        <v>5.6121640557711021E-4</v>
      </c>
      <c r="S128" s="166">
        <v>527</v>
      </c>
      <c r="T128" s="166">
        <v>909</v>
      </c>
      <c r="U128" s="166">
        <v>967</v>
      </c>
      <c r="V128" s="166">
        <v>1000</v>
      </c>
      <c r="W128" s="166">
        <v>1064</v>
      </c>
      <c r="X128" s="167">
        <f t="shared" si="94"/>
        <v>6.4000000000000057E-2</v>
      </c>
      <c r="Y128" s="167">
        <f t="shared" si="95"/>
        <v>7.7012772973728081E-4</v>
      </c>
    </row>
    <row r="129" spans="1:25" x14ac:dyDescent="0.25">
      <c r="A129" s="57"/>
      <c r="B129" s="165" t="s">
        <v>121</v>
      </c>
      <c r="C129" s="166">
        <v>170</v>
      </c>
      <c r="D129" s="166">
        <v>61</v>
      </c>
      <c r="E129" s="166">
        <v>197</v>
      </c>
      <c r="F129" s="166">
        <v>238</v>
      </c>
      <c r="G129" s="166">
        <v>253</v>
      </c>
      <c r="H129" s="166">
        <v>237</v>
      </c>
      <c r="I129" s="167">
        <f t="shared" si="92"/>
        <v>-6.3241106719367557E-2</v>
      </c>
      <c r="J129" s="167">
        <f t="shared" si="89"/>
        <v>9.4084954346963085E-4</v>
      </c>
      <c r="K129" s="166">
        <v>285</v>
      </c>
      <c r="L129" s="166">
        <v>82</v>
      </c>
      <c r="M129" s="166">
        <v>467</v>
      </c>
      <c r="N129" s="166">
        <v>526</v>
      </c>
      <c r="O129" s="166">
        <v>510</v>
      </c>
      <c r="P129" s="166">
        <v>626</v>
      </c>
      <c r="Q129" s="167">
        <f t="shared" si="93"/>
        <v>0.22745098039215694</v>
      </c>
      <c r="R129" s="167">
        <f t="shared" si="91"/>
        <v>5.5413481055405515E-4</v>
      </c>
      <c r="S129" s="166">
        <v>455</v>
      </c>
      <c r="T129" s="166">
        <v>664</v>
      </c>
      <c r="U129" s="166">
        <v>764</v>
      </c>
      <c r="V129" s="166">
        <v>763</v>
      </c>
      <c r="W129" s="166">
        <v>863</v>
      </c>
      <c r="X129" s="167">
        <f t="shared" si="94"/>
        <v>0.13106159895150715</v>
      </c>
      <c r="Y129" s="167">
        <f t="shared" si="95"/>
        <v>6.2464307402563277E-4</v>
      </c>
    </row>
    <row r="130" spans="1:25" x14ac:dyDescent="0.25">
      <c r="A130" s="57"/>
      <c r="B130" s="165" t="s">
        <v>130</v>
      </c>
      <c r="C130" s="166">
        <v>169</v>
      </c>
      <c r="D130" s="166">
        <v>7</v>
      </c>
      <c r="E130" s="166">
        <v>135</v>
      </c>
      <c r="F130" s="166">
        <v>125</v>
      </c>
      <c r="G130" s="166">
        <v>156</v>
      </c>
      <c r="H130" s="166">
        <v>187</v>
      </c>
      <c r="I130" s="167">
        <f t="shared" si="92"/>
        <v>0.19871794871794868</v>
      </c>
      <c r="J130" s="167">
        <f t="shared" si="89"/>
        <v>7.4235807860262011E-4</v>
      </c>
      <c r="K130" s="166">
        <v>461</v>
      </c>
      <c r="L130" s="166">
        <v>10</v>
      </c>
      <c r="M130" s="166">
        <v>368</v>
      </c>
      <c r="N130" s="166">
        <v>603</v>
      </c>
      <c r="O130" s="166">
        <v>650</v>
      </c>
      <c r="P130" s="166">
        <v>443</v>
      </c>
      <c r="Q130" s="167">
        <f t="shared" si="93"/>
        <v>-0.31846153846153846</v>
      </c>
      <c r="R130" s="167">
        <f t="shared" si="91"/>
        <v>3.9214332440167161E-4</v>
      </c>
      <c r="S130" s="166">
        <v>630</v>
      </c>
      <c r="T130" s="166">
        <v>503</v>
      </c>
      <c r="U130" s="166">
        <v>728</v>
      </c>
      <c r="V130" s="166">
        <v>806</v>
      </c>
      <c r="W130" s="166">
        <v>630</v>
      </c>
      <c r="X130" s="167">
        <f t="shared" si="94"/>
        <v>-0.21836228287841186</v>
      </c>
      <c r="Y130" s="167">
        <f t="shared" si="95"/>
        <v>4.5599668208128464E-4</v>
      </c>
    </row>
    <row r="131" spans="1:25" x14ac:dyDescent="0.25">
      <c r="A131" s="57"/>
      <c r="B131" s="165" t="s">
        <v>133</v>
      </c>
      <c r="C131" s="166">
        <v>146</v>
      </c>
      <c r="D131" s="166">
        <v>40</v>
      </c>
      <c r="E131" s="166">
        <v>109</v>
      </c>
      <c r="F131" s="166">
        <v>245</v>
      </c>
      <c r="G131" s="166">
        <v>161</v>
      </c>
      <c r="H131" s="166">
        <v>156</v>
      </c>
      <c r="I131" s="167">
        <f t="shared" si="92"/>
        <v>-3.105590062111796E-2</v>
      </c>
      <c r="J131" s="167">
        <f t="shared" si="89"/>
        <v>6.1929337038507345E-4</v>
      </c>
      <c r="K131" s="166">
        <v>824</v>
      </c>
      <c r="L131" s="166">
        <v>49</v>
      </c>
      <c r="M131" s="166">
        <v>818</v>
      </c>
      <c r="N131" s="166">
        <v>1121</v>
      </c>
      <c r="O131" s="166">
        <v>1085</v>
      </c>
      <c r="P131" s="166">
        <v>1140</v>
      </c>
      <c r="Q131" s="167">
        <f t="shared" si="93"/>
        <v>5.0691244239631228E-2</v>
      </c>
      <c r="R131" s="167">
        <f t="shared" si="91"/>
        <v>1.0091272907853401E-3</v>
      </c>
      <c r="S131" s="166">
        <v>970</v>
      </c>
      <c r="T131" s="166">
        <v>927</v>
      </c>
      <c r="U131" s="166">
        <v>1366</v>
      </c>
      <c r="V131" s="166">
        <v>1246</v>
      </c>
      <c r="W131" s="166">
        <v>1296</v>
      </c>
      <c r="X131" s="167">
        <f t="shared" si="94"/>
        <v>4.0128410914927803E-2</v>
      </c>
      <c r="Y131" s="167">
        <f t="shared" si="95"/>
        <v>9.3805031742435704E-4</v>
      </c>
    </row>
    <row r="132" spans="1:25" x14ac:dyDescent="0.25">
      <c r="A132" s="57"/>
      <c r="B132" s="170" t="s">
        <v>147</v>
      </c>
      <c r="C132" s="171">
        <f t="shared" ref="C132" si="96">C124-SUM(C125:C131)</f>
        <v>10480</v>
      </c>
      <c r="D132" s="171">
        <f t="shared" ref="D132:H132" si="97">D124-SUM(D125:D131)</f>
        <v>6241</v>
      </c>
      <c r="E132" s="171">
        <f t="shared" si="97"/>
        <v>8520</v>
      </c>
      <c r="F132" s="171">
        <f t="shared" si="97"/>
        <v>9529</v>
      </c>
      <c r="G132" s="171">
        <f t="shared" si="97"/>
        <v>9168</v>
      </c>
      <c r="H132" s="171">
        <f t="shared" si="97"/>
        <v>9885</v>
      </c>
      <c r="I132" s="172">
        <f t="shared" si="92"/>
        <v>7.8206806282722585E-2</v>
      </c>
      <c r="J132" s="172">
        <f t="shared" si="89"/>
        <v>3.9241762604208016E-2</v>
      </c>
      <c r="K132" s="171">
        <f t="shared" ref="K132:P132" si="98">K124-SUM(K125:K131)</f>
        <v>5197</v>
      </c>
      <c r="L132" s="171">
        <f t="shared" si="98"/>
        <v>2541</v>
      </c>
      <c r="M132" s="171">
        <f t="shared" si="98"/>
        <v>9250</v>
      </c>
      <c r="N132" s="171">
        <f t="shared" si="98"/>
        <v>12366</v>
      </c>
      <c r="O132" s="171">
        <f t="shared" si="98"/>
        <v>12680</v>
      </c>
      <c r="P132" s="171">
        <f t="shared" si="98"/>
        <v>14478</v>
      </c>
      <c r="Q132" s="172">
        <f t="shared" si="93"/>
        <v>0.14179810725552056</v>
      </c>
      <c r="R132" s="172">
        <f t="shared" si="91"/>
        <v>1.2815916592973818E-2</v>
      </c>
      <c r="S132" s="171">
        <f>S124-SUM(S125:S131)</f>
        <v>15677</v>
      </c>
      <c r="T132" s="171">
        <f>T124-SUM(T125:T131)</f>
        <v>17770</v>
      </c>
      <c r="U132" s="171">
        <f>U124-SUM(U125:U131)</f>
        <v>21895</v>
      </c>
      <c r="V132" s="171">
        <f>V124-SUM(V125:V131)</f>
        <v>21848</v>
      </c>
      <c r="W132" s="171">
        <f>W124-SUM(W125:W131)</f>
        <v>24363</v>
      </c>
      <c r="X132" s="172">
        <f t="shared" si="94"/>
        <v>0.11511351153423655</v>
      </c>
      <c r="Y132" s="172">
        <f t="shared" si="95"/>
        <v>1.7634043119914823E-2</v>
      </c>
    </row>
    <row r="133" spans="1:25" x14ac:dyDescent="0.25">
      <c r="A133" s="57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7"/>
      <c r="B134" s="158" t="s">
        <v>70</v>
      </c>
      <c r="C134" s="178">
        <f t="shared" ref="C134:H134" si="99">C135+C138</f>
        <v>6753</v>
      </c>
      <c r="D134" s="178">
        <f t="shared" si="99"/>
        <v>0</v>
      </c>
      <c r="E134" s="178">
        <f t="shared" si="99"/>
        <v>14873</v>
      </c>
      <c r="F134" s="178">
        <f t="shared" si="99"/>
        <v>14555</v>
      </c>
      <c r="G134" s="178">
        <f t="shared" si="99"/>
        <v>16669</v>
      </c>
      <c r="H134" s="178">
        <f t="shared" si="99"/>
        <v>15469</v>
      </c>
      <c r="I134" s="179">
        <f>IFERROR(H134/G134-1,"-")</f>
        <v>-7.1989921411002467E-2</v>
      </c>
      <c r="J134" s="179">
        <f t="shared" ref="J134:J146" si="100">H134/H$8</f>
        <v>6.1409289400555775E-2</v>
      </c>
      <c r="K134" s="178">
        <f t="shared" ref="K134:P134" si="101">K135+K138</f>
        <v>32534</v>
      </c>
      <c r="L134" s="178">
        <f t="shared" si="101"/>
        <v>0</v>
      </c>
      <c r="M134" s="178">
        <f t="shared" si="101"/>
        <v>52720</v>
      </c>
      <c r="N134" s="178">
        <f t="shared" si="101"/>
        <v>59541</v>
      </c>
      <c r="O134" s="178">
        <f t="shared" si="101"/>
        <v>62407</v>
      </c>
      <c r="P134" s="178">
        <f t="shared" si="101"/>
        <v>60556</v>
      </c>
      <c r="Q134" s="179">
        <f>IFERROR(P134/O134-1,"-")</f>
        <v>-2.9660134279808403E-2</v>
      </c>
      <c r="R134" s="179">
        <f t="shared" ref="R134:R146" si="102">P134/P$8</f>
        <v>5.3604133527014958E-2</v>
      </c>
      <c r="S134" s="178">
        <f>S135+S138</f>
        <v>39287</v>
      </c>
      <c r="T134" s="178">
        <f>T135+T138</f>
        <v>67593</v>
      </c>
      <c r="U134" s="178">
        <f>U135+U138</f>
        <v>74096</v>
      </c>
      <c r="V134" s="178">
        <f>V135+V138</f>
        <v>79076</v>
      </c>
      <c r="W134" s="178">
        <f>W135+W138</f>
        <v>76025</v>
      </c>
      <c r="X134" s="179">
        <f>IFERROR(W134/V134-1,"-")</f>
        <v>-3.8583135211695097E-2</v>
      </c>
      <c r="Y134" s="179">
        <f>W134/W$8</f>
        <v>5.5027218659094712E-2</v>
      </c>
    </row>
    <row r="135" spans="1:25" x14ac:dyDescent="0.25">
      <c r="A135" s="57"/>
      <c r="B135" s="161" t="s">
        <v>99</v>
      </c>
      <c r="C135" s="162">
        <v>514</v>
      </c>
      <c r="D135" s="162">
        <v>0</v>
      </c>
      <c r="E135" s="162">
        <v>1237</v>
      </c>
      <c r="F135" s="162">
        <v>1856</v>
      </c>
      <c r="G135" s="162">
        <v>2121</v>
      </c>
      <c r="H135" s="162">
        <v>415</v>
      </c>
      <c r="I135" s="163">
        <f>IFERROR(H135/G135-1,"-")</f>
        <v>-0.80433757661480432</v>
      </c>
      <c r="J135" s="163">
        <f t="shared" si="100"/>
        <v>1.647479158396189E-3</v>
      </c>
      <c r="K135" s="162">
        <v>1373</v>
      </c>
      <c r="L135" s="162">
        <v>0</v>
      </c>
      <c r="M135" s="162">
        <v>4210</v>
      </c>
      <c r="N135" s="162">
        <v>4528</v>
      </c>
      <c r="O135" s="162">
        <v>2475</v>
      </c>
      <c r="P135" s="162">
        <v>3086</v>
      </c>
      <c r="Q135" s="163">
        <f>IFERROR(P135/O135-1,"-")</f>
        <v>0.2468686868686869</v>
      </c>
      <c r="R135" s="163">
        <f t="shared" si="102"/>
        <v>2.731725280143473E-3</v>
      </c>
      <c r="S135" s="162">
        <v>1887</v>
      </c>
      <c r="T135" s="162">
        <v>5447</v>
      </c>
      <c r="U135" s="162">
        <v>6384</v>
      </c>
      <c r="V135" s="162">
        <v>4596</v>
      </c>
      <c r="W135" s="162">
        <v>3501</v>
      </c>
      <c r="X135" s="163">
        <f>IFERROR(W135/V135-1,"-")</f>
        <v>-0.23825065274151436</v>
      </c>
      <c r="Y135" s="163">
        <f>W135/W$8</f>
        <v>2.5340387047088535E-3</v>
      </c>
    </row>
    <row r="136" spans="1:25" x14ac:dyDescent="0.25">
      <c r="A136" s="57"/>
      <c r="B136" s="165" t="s">
        <v>105</v>
      </c>
      <c r="C136" s="166">
        <v>514</v>
      </c>
      <c r="D136" s="166">
        <v>0</v>
      </c>
      <c r="E136" s="166">
        <v>1166</v>
      </c>
      <c r="F136" s="166">
        <v>1856</v>
      </c>
      <c r="G136" s="166">
        <v>2121</v>
      </c>
      <c r="H136" s="166">
        <v>415</v>
      </c>
      <c r="I136" s="167">
        <f>IFERROR(H136/G136-1,"-")</f>
        <v>-0.80433757661480432</v>
      </c>
      <c r="J136" s="167">
        <f t="shared" si="100"/>
        <v>1.647479158396189E-3</v>
      </c>
      <c r="K136" s="166">
        <v>632</v>
      </c>
      <c r="L136" s="166">
        <v>0</v>
      </c>
      <c r="M136" s="166">
        <v>2461</v>
      </c>
      <c r="N136" s="166">
        <v>2443</v>
      </c>
      <c r="O136" s="166">
        <v>608</v>
      </c>
      <c r="P136" s="166">
        <v>899</v>
      </c>
      <c r="Q136" s="167">
        <f>IFERROR(P136/O136-1,"-")</f>
        <v>0.47861842105263164</v>
      </c>
      <c r="R136" s="167">
        <f t="shared" si="102"/>
        <v>7.9579424071580759E-4</v>
      </c>
      <c r="S136" s="166">
        <v>1146</v>
      </c>
      <c r="T136" s="166">
        <v>3627</v>
      </c>
      <c r="U136" s="166">
        <v>4299</v>
      </c>
      <c r="V136" s="166">
        <v>2729</v>
      </c>
      <c r="W136" s="166">
        <v>1314</v>
      </c>
      <c r="X136" s="167">
        <f>IFERROR(W136/V136-1,"-")</f>
        <v>-0.51850494686698423</v>
      </c>
      <c r="Y136" s="167">
        <f>W136/W$8</f>
        <v>9.5107879405525086E-4</v>
      </c>
    </row>
    <row r="137" spans="1:25" x14ac:dyDescent="0.25">
      <c r="A137" s="57"/>
      <c r="B137" s="165" t="s">
        <v>102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741</v>
      </c>
      <c r="L137" s="166">
        <v>0</v>
      </c>
      <c r="M137" s="166">
        <v>1749</v>
      </c>
      <c r="N137" s="166">
        <v>2085</v>
      </c>
      <c r="O137" s="166">
        <v>1867</v>
      </c>
      <c r="P137" s="166">
        <v>2187</v>
      </c>
      <c r="Q137" s="167">
        <f>IFERROR(P137/O137-1,"-")</f>
        <v>0.1713979646491699</v>
      </c>
      <c r="R137" s="167">
        <f t="shared" si="102"/>
        <v>1.9359310394276655E-3</v>
      </c>
      <c r="S137" s="166">
        <v>741</v>
      </c>
      <c r="T137" s="166">
        <v>1820</v>
      </c>
      <c r="U137" s="166">
        <v>2085</v>
      </c>
      <c r="V137" s="166">
        <v>1867</v>
      </c>
      <c r="W137" s="166">
        <v>2187</v>
      </c>
      <c r="X137" s="167">
        <f>IFERROR(W137/V137-1,"-")</f>
        <v>0.1713979646491699</v>
      </c>
      <c r="Y137" s="167">
        <f>W137/W$8</f>
        <v>1.5829599106536025E-3</v>
      </c>
    </row>
    <row r="138" spans="1:25" x14ac:dyDescent="0.25">
      <c r="A138" s="57"/>
      <c r="B138" s="161" t="s">
        <v>109</v>
      </c>
      <c r="C138" s="162">
        <v>6239</v>
      </c>
      <c r="D138" s="162">
        <v>0</v>
      </c>
      <c r="E138" s="162">
        <v>13636</v>
      </c>
      <c r="F138" s="162">
        <v>12699</v>
      </c>
      <c r="G138" s="162">
        <v>14548</v>
      </c>
      <c r="H138" s="162">
        <v>15054</v>
      </c>
      <c r="I138" s="163">
        <f>IFERROR(H138/G138-1,"-")</f>
        <v>3.4781413252680693E-2</v>
      </c>
      <c r="J138" s="163">
        <f t="shared" si="100"/>
        <v>5.976181024215959E-2</v>
      </c>
      <c r="K138" s="162">
        <v>31161</v>
      </c>
      <c r="L138" s="162">
        <v>0</v>
      </c>
      <c r="M138" s="162">
        <v>48510</v>
      </c>
      <c r="N138" s="162">
        <v>55013</v>
      </c>
      <c r="O138" s="162">
        <v>59932</v>
      </c>
      <c r="P138" s="162">
        <v>57470</v>
      </c>
      <c r="Q138" s="163">
        <f>IFERROR(P138/O138-1,"-")</f>
        <v>-4.1079890542614961E-2</v>
      </c>
      <c r="R138" s="163">
        <f t="shared" si="102"/>
        <v>5.0872408246871482E-2</v>
      </c>
      <c r="S138" s="162">
        <v>37400</v>
      </c>
      <c r="T138" s="162">
        <v>62146</v>
      </c>
      <c r="U138" s="162">
        <v>67712</v>
      </c>
      <c r="V138" s="162">
        <v>74480</v>
      </c>
      <c r="W138" s="162">
        <v>72524</v>
      </c>
      <c r="X138" s="163">
        <f>IFERROR(W138/V138-1,"-")</f>
        <v>-2.6262083780880796E-2</v>
      </c>
      <c r="Y138" s="163">
        <f>W138/W$8</f>
        <v>5.2493179954385856E-2</v>
      </c>
    </row>
    <row r="139" spans="1:25" s="57" customFormat="1" x14ac:dyDescent="0.25">
      <c r="B139" s="165" t="s">
        <v>112</v>
      </c>
      <c r="C139" s="166">
        <v>3314</v>
      </c>
      <c r="D139" s="166">
        <v>0</v>
      </c>
      <c r="E139" s="166">
        <v>6843</v>
      </c>
      <c r="F139" s="166">
        <v>6583</v>
      </c>
      <c r="G139" s="166">
        <v>8093</v>
      </c>
      <c r="H139" s="166">
        <v>8555</v>
      </c>
      <c r="I139" s="167">
        <f t="shared" ref="I139:I146" si="103">IFERROR(H139/G139-1,"-")</f>
        <v>5.7086370937847519E-2</v>
      </c>
      <c r="J139" s="167">
        <f t="shared" si="100"/>
        <v>3.3961889638745531E-2</v>
      </c>
      <c r="K139" s="166">
        <v>12322</v>
      </c>
      <c r="L139" s="166">
        <v>0</v>
      </c>
      <c r="M139" s="166">
        <v>18012</v>
      </c>
      <c r="N139" s="166">
        <v>18603</v>
      </c>
      <c r="O139" s="166">
        <v>21556</v>
      </c>
      <c r="P139" s="166">
        <v>21813</v>
      </c>
      <c r="Q139" s="167">
        <f t="shared" ref="Q139:Q146" si="104">IFERROR(P139/O139-1,"-")</f>
        <v>1.192243458897746E-2</v>
      </c>
      <c r="R139" s="167">
        <f t="shared" si="102"/>
        <v>1.9308854029737386E-2</v>
      </c>
      <c r="S139" s="166">
        <v>15636</v>
      </c>
      <c r="T139" s="166">
        <v>24855</v>
      </c>
      <c r="U139" s="166">
        <v>25186</v>
      </c>
      <c r="V139" s="166">
        <v>29649</v>
      </c>
      <c r="W139" s="166">
        <v>30368</v>
      </c>
      <c r="X139" s="167">
        <f t="shared" ref="X139:X146" si="105">IFERROR(W139/V139-1,"-")</f>
        <v>2.4250396303416633E-2</v>
      </c>
      <c r="Y139" s="167">
        <f t="shared" ref="Y139:Y146" si="106">W139/W$8</f>
        <v>2.1980487684832465E-2</v>
      </c>
    </row>
    <row r="140" spans="1:25" s="57" customFormat="1" x14ac:dyDescent="0.25">
      <c r="B140" s="165" t="s">
        <v>115</v>
      </c>
      <c r="C140" s="166">
        <v>966</v>
      </c>
      <c r="D140" s="166">
        <v>0</v>
      </c>
      <c r="E140" s="166">
        <v>398</v>
      </c>
      <c r="F140" s="166">
        <v>824</v>
      </c>
      <c r="G140" s="166">
        <v>716</v>
      </c>
      <c r="H140" s="166">
        <v>795</v>
      </c>
      <c r="I140" s="167">
        <f t="shared" si="103"/>
        <v>0.11033519553072635</v>
      </c>
      <c r="J140" s="167">
        <f t="shared" si="100"/>
        <v>3.1560142913854704E-3</v>
      </c>
      <c r="K140" s="166">
        <v>1709</v>
      </c>
      <c r="L140" s="166">
        <v>0</v>
      </c>
      <c r="M140" s="166">
        <v>3607</v>
      </c>
      <c r="N140" s="166">
        <v>5384</v>
      </c>
      <c r="O140" s="166">
        <v>6774</v>
      </c>
      <c r="P140" s="166">
        <v>6015</v>
      </c>
      <c r="Q140" s="167">
        <f t="shared" si="104"/>
        <v>-0.1120460584588131</v>
      </c>
      <c r="R140" s="167">
        <f t="shared" si="102"/>
        <v>5.3244742579594915E-3</v>
      </c>
      <c r="S140" s="166">
        <v>2675</v>
      </c>
      <c r="T140" s="166">
        <v>4005</v>
      </c>
      <c r="U140" s="166">
        <v>6208</v>
      </c>
      <c r="V140" s="166">
        <v>7490</v>
      </c>
      <c r="W140" s="166">
        <v>6810</v>
      </c>
      <c r="X140" s="167">
        <f t="shared" si="105"/>
        <v>-9.0787716955941233E-2</v>
      </c>
      <c r="Y140" s="167">
        <f t="shared" si="106"/>
        <v>4.9291069920215057E-3</v>
      </c>
    </row>
    <row r="141" spans="1:25" x14ac:dyDescent="0.25">
      <c r="A141" s="57"/>
      <c r="B141" s="165" t="s">
        <v>118</v>
      </c>
      <c r="C141" s="166">
        <v>87</v>
      </c>
      <c r="D141" s="166">
        <v>0</v>
      </c>
      <c r="E141" s="166">
        <v>1603</v>
      </c>
      <c r="F141" s="166">
        <v>1202</v>
      </c>
      <c r="G141" s="166">
        <v>1527</v>
      </c>
      <c r="H141" s="166">
        <v>1517</v>
      </c>
      <c r="I141" s="167">
        <f t="shared" si="103"/>
        <v>-6.5487884741323166E-3</v>
      </c>
      <c r="J141" s="167">
        <f t="shared" si="100"/>
        <v>6.0222310440651051E-3</v>
      </c>
      <c r="K141" s="166">
        <v>3010</v>
      </c>
      <c r="L141" s="166">
        <v>0</v>
      </c>
      <c r="M141" s="166">
        <v>6272</v>
      </c>
      <c r="N141" s="166">
        <v>6072</v>
      </c>
      <c r="O141" s="166">
        <v>6438</v>
      </c>
      <c r="P141" s="166">
        <v>5273</v>
      </c>
      <c r="Q141" s="167">
        <f t="shared" si="104"/>
        <v>-0.18095681888785342</v>
      </c>
      <c r="R141" s="167">
        <f t="shared" si="102"/>
        <v>4.6676563195711387E-3</v>
      </c>
      <c r="S141" s="166">
        <v>3097</v>
      </c>
      <c r="T141" s="166">
        <v>7875</v>
      </c>
      <c r="U141" s="166">
        <v>7274</v>
      </c>
      <c r="V141" s="166">
        <v>7965</v>
      </c>
      <c r="W141" s="166">
        <v>6790</v>
      </c>
      <c r="X141" s="167">
        <f t="shared" si="105"/>
        <v>-0.14752040175768988</v>
      </c>
      <c r="Y141" s="167">
        <f t="shared" si="106"/>
        <v>4.9146309068760679E-3</v>
      </c>
    </row>
    <row r="142" spans="1:25" x14ac:dyDescent="0.25">
      <c r="A142" s="57"/>
      <c r="B142" s="165" t="s">
        <v>125</v>
      </c>
      <c r="C142" s="166">
        <v>94</v>
      </c>
      <c r="D142" s="166">
        <v>0</v>
      </c>
      <c r="E142" s="166">
        <v>1339</v>
      </c>
      <c r="F142" s="166">
        <v>1020</v>
      </c>
      <c r="G142" s="166">
        <v>596</v>
      </c>
      <c r="H142" s="166">
        <v>629</v>
      </c>
      <c r="I142" s="167">
        <f t="shared" si="103"/>
        <v>5.5369127516778471E-2</v>
      </c>
      <c r="J142" s="167">
        <f t="shared" si="100"/>
        <v>2.4970226280269948E-3</v>
      </c>
      <c r="K142" s="166">
        <v>312</v>
      </c>
      <c r="L142" s="166">
        <v>0</v>
      </c>
      <c r="M142" s="166">
        <v>1277</v>
      </c>
      <c r="N142" s="166">
        <v>1589</v>
      </c>
      <c r="O142" s="166">
        <v>1191</v>
      </c>
      <c r="P142" s="166">
        <v>1158</v>
      </c>
      <c r="Q142" s="167">
        <f t="shared" si="104"/>
        <v>-2.7707808564231717E-2</v>
      </c>
      <c r="R142" s="167">
        <f t="shared" si="102"/>
        <v>1.0250608795872138E-3</v>
      </c>
      <c r="S142" s="166">
        <v>406</v>
      </c>
      <c r="T142" s="166">
        <v>2616</v>
      </c>
      <c r="U142" s="166">
        <v>2609</v>
      </c>
      <c r="V142" s="166">
        <v>1787</v>
      </c>
      <c r="W142" s="166">
        <v>1787</v>
      </c>
      <c r="X142" s="167">
        <f t="shared" si="105"/>
        <v>0</v>
      </c>
      <c r="Y142" s="167">
        <f t="shared" si="106"/>
        <v>1.2934382077448502E-3</v>
      </c>
    </row>
    <row r="143" spans="1:25" x14ac:dyDescent="0.25">
      <c r="A143" s="57"/>
      <c r="B143" s="165" t="s">
        <v>121</v>
      </c>
      <c r="C143" s="166">
        <v>52</v>
      </c>
      <c r="D143" s="166">
        <v>0</v>
      </c>
      <c r="E143" s="166">
        <v>131</v>
      </c>
      <c r="F143" s="166">
        <v>179</v>
      </c>
      <c r="G143" s="166">
        <v>242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619</v>
      </c>
      <c r="L143" s="166">
        <v>0</v>
      </c>
      <c r="M143" s="166">
        <v>1137</v>
      </c>
      <c r="N143" s="166">
        <v>1058</v>
      </c>
      <c r="O143" s="166">
        <v>1253</v>
      </c>
      <c r="P143" s="166">
        <v>1285</v>
      </c>
      <c r="Q143" s="167">
        <f t="shared" si="104"/>
        <v>2.5538707102952918E-2</v>
      </c>
      <c r="R143" s="167">
        <f t="shared" si="102"/>
        <v>1.1374812005782123E-3</v>
      </c>
      <c r="S143" s="166">
        <v>671</v>
      </c>
      <c r="T143" s="166">
        <v>1268</v>
      </c>
      <c r="U143" s="166">
        <v>1237</v>
      </c>
      <c r="V143" s="166">
        <v>1495</v>
      </c>
      <c r="W143" s="166">
        <v>1285</v>
      </c>
      <c r="X143" s="167">
        <f t="shared" si="105"/>
        <v>-0.14046822742474918</v>
      </c>
      <c r="Y143" s="167">
        <f t="shared" si="106"/>
        <v>9.3008847059436635E-4</v>
      </c>
    </row>
    <row r="144" spans="1:25" x14ac:dyDescent="0.25">
      <c r="A144" s="57"/>
      <c r="B144" s="165" t="s">
        <v>130</v>
      </c>
      <c r="C144" s="166">
        <v>142</v>
      </c>
      <c r="D144" s="166">
        <v>0</v>
      </c>
      <c r="E144" s="166">
        <v>68</v>
      </c>
      <c r="F144" s="166">
        <v>139</v>
      </c>
      <c r="G144" s="166">
        <v>0</v>
      </c>
      <c r="H144" s="166">
        <v>0</v>
      </c>
      <c r="I144" s="167" t="str">
        <f t="shared" si="103"/>
        <v>-</v>
      </c>
      <c r="J144" s="167">
        <f t="shared" si="100"/>
        <v>0</v>
      </c>
      <c r="K144" s="166">
        <v>1439</v>
      </c>
      <c r="L144" s="166">
        <v>0</v>
      </c>
      <c r="M144" s="166">
        <v>1458</v>
      </c>
      <c r="N144" s="166">
        <v>1796</v>
      </c>
      <c r="O144" s="166">
        <v>1774</v>
      </c>
      <c r="P144" s="166">
        <v>1971</v>
      </c>
      <c r="Q144" s="167">
        <f t="shared" si="104"/>
        <v>0.11104847801578344</v>
      </c>
      <c r="R144" s="167">
        <f t="shared" si="102"/>
        <v>1.7447279738051801E-3</v>
      </c>
      <c r="S144" s="166">
        <v>1581</v>
      </c>
      <c r="T144" s="166">
        <v>1526</v>
      </c>
      <c r="U144" s="166">
        <v>1935</v>
      </c>
      <c r="V144" s="166">
        <v>1774</v>
      </c>
      <c r="W144" s="166">
        <v>1971</v>
      </c>
      <c r="X144" s="167">
        <f t="shared" si="105"/>
        <v>0.11104847801578344</v>
      </c>
      <c r="Y144" s="167">
        <f t="shared" si="106"/>
        <v>1.4266181910828762E-3</v>
      </c>
    </row>
    <row r="145" spans="1:25" x14ac:dyDescent="0.25">
      <c r="A145" s="57"/>
      <c r="B145" s="165" t="s">
        <v>133</v>
      </c>
      <c r="C145" s="166">
        <v>815</v>
      </c>
      <c r="D145" s="166">
        <v>0</v>
      </c>
      <c r="E145" s="166">
        <v>49</v>
      </c>
      <c r="F145" s="166">
        <v>62</v>
      </c>
      <c r="G145" s="166">
        <v>51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2462</v>
      </c>
      <c r="L145" s="166">
        <v>0</v>
      </c>
      <c r="M145" s="166">
        <v>662</v>
      </c>
      <c r="N145" s="166">
        <v>1202</v>
      </c>
      <c r="O145" s="166">
        <v>1084</v>
      </c>
      <c r="P145" s="166">
        <v>787</v>
      </c>
      <c r="Q145" s="167">
        <f t="shared" si="104"/>
        <v>-0.27398523985239853</v>
      </c>
      <c r="R145" s="167">
        <f t="shared" si="102"/>
        <v>6.9665191039303739E-4</v>
      </c>
      <c r="S145" s="166">
        <v>3277</v>
      </c>
      <c r="T145" s="166">
        <v>711</v>
      </c>
      <c r="U145" s="166">
        <v>1264</v>
      </c>
      <c r="V145" s="166">
        <v>1135</v>
      </c>
      <c r="W145" s="166">
        <v>787</v>
      </c>
      <c r="X145" s="167">
        <f t="shared" si="105"/>
        <v>-0.30660792951541849</v>
      </c>
      <c r="Y145" s="167">
        <f t="shared" si="106"/>
        <v>5.6963395047296991E-4</v>
      </c>
    </row>
    <row r="146" spans="1:25" x14ac:dyDescent="0.25">
      <c r="A146" s="57"/>
      <c r="B146" s="170" t="s">
        <v>147</v>
      </c>
      <c r="C146" s="171">
        <f t="shared" ref="C146" si="107">C138-SUM(C139:C145)</f>
        <v>769</v>
      </c>
      <c r="D146" s="171">
        <f t="shared" ref="D146:H146" si="108">D138-SUM(D139:D145)</f>
        <v>0</v>
      </c>
      <c r="E146" s="171">
        <f t="shared" si="108"/>
        <v>3205</v>
      </c>
      <c r="F146" s="171">
        <f t="shared" si="108"/>
        <v>2690</v>
      </c>
      <c r="G146" s="171">
        <f t="shared" si="108"/>
        <v>3323</v>
      </c>
      <c r="H146" s="171">
        <f t="shared" si="108"/>
        <v>3558</v>
      </c>
      <c r="I146" s="172">
        <f t="shared" si="103"/>
        <v>7.0719229611796663E-2</v>
      </c>
      <c r="J146" s="172">
        <f t="shared" si="100"/>
        <v>1.4124652639936482E-2</v>
      </c>
      <c r="K146" s="171">
        <f t="shared" ref="K146:P146" si="109">K138-SUM(K139:K145)</f>
        <v>9288</v>
      </c>
      <c r="L146" s="171">
        <f t="shared" si="109"/>
        <v>0</v>
      </c>
      <c r="M146" s="171">
        <f t="shared" si="109"/>
        <v>16085</v>
      </c>
      <c r="N146" s="171">
        <f t="shared" si="109"/>
        <v>19309</v>
      </c>
      <c r="O146" s="171">
        <f t="shared" si="109"/>
        <v>19862</v>
      </c>
      <c r="P146" s="171">
        <f t="shared" si="109"/>
        <v>19168</v>
      </c>
      <c r="Q146" s="172">
        <f t="shared" si="104"/>
        <v>-3.4941093545463708E-2</v>
      </c>
      <c r="R146" s="172">
        <f t="shared" si="102"/>
        <v>1.6967501675239822E-2</v>
      </c>
      <c r="S146" s="171">
        <f>S138-SUM(S139:S145)</f>
        <v>10057</v>
      </c>
      <c r="T146" s="171">
        <f>T138-SUM(T139:T145)</f>
        <v>19290</v>
      </c>
      <c r="U146" s="171">
        <f>U138-SUM(U139:U145)</f>
        <v>21999</v>
      </c>
      <c r="V146" s="171">
        <f>V138-SUM(V139:V145)</f>
        <v>23185</v>
      </c>
      <c r="W146" s="171">
        <f>W138-SUM(W139:W145)</f>
        <v>22726</v>
      </c>
      <c r="X146" s="172">
        <f t="shared" si="105"/>
        <v>-1.9797282725900311E-2</v>
      </c>
      <c r="Y146" s="172">
        <f t="shared" si="106"/>
        <v>1.6449175550760753E-2</v>
      </c>
    </row>
    <row r="147" spans="1:25" x14ac:dyDescent="0.25">
      <c r="A147" s="57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7"/>
      <c r="B148" s="158" t="s">
        <v>70</v>
      </c>
      <c r="C148" s="178">
        <f t="shared" ref="C148:H148" si="110">C149+C152</f>
        <v>5487</v>
      </c>
      <c r="D148" s="178">
        <f t="shared" si="110"/>
        <v>2132</v>
      </c>
      <c r="E148" s="178">
        <f t="shared" si="110"/>
        <v>9984</v>
      </c>
      <c r="F148" s="178">
        <f t="shared" si="110"/>
        <v>9924</v>
      </c>
      <c r="G148" s="178">
        <f t="shared" si="110"/>
        <v>11605</v>
      </c>
      <c r="H148" s="178">
        <f t="shared" si="110"/>
        <v>11312</v>
      </c>
      <c r="I148" s="179">
        <f>IFERROR(H148/G148-1,"-")</f>
        <v>-2.5247738043946533E-2</v>
      </c>
      <c r="J148" s="179">
        <f t="shared" ref="J148:J160" si="111">H148/H$8</f>
        <v>4.4906709011512502E-2</v>
      </c>
      <c r="K148" s="178">
        <f t="shared" ref="K148:P148" si="112">K149+K152</f>
        <v>16907</v>
      </c>
      <c r="L148" s="178">
        <f t="shared" si="112"/>
        <v>9479</v>
      </c>
      <c r="M148" s="178">
        <f t="shared" si="112"/>
        <v>25699</v>
      </c>
      <c r="N148" s="178">
        <f t="shared" si="112"/>
        <v>26801</v>
      </c>
      <c r="O148" s="178">
        <f t="shared" si="112"/>
        <v>28442</v>
      </c>
      <c r="P148" s="178">
        <f t="shared" si="112"/>
        <v>25811</v>
      </c>
      <c r="Q148" s="179">
        <f>IFERROR(P148/O148-1,"-")</f>
        <v>-9.2504043316222528E-2</v>
      </c>
      <c r="R148" s="179">
        <f t="shared" ref="R148:R160" si="113">P148/P$8</f>
        <v>2.2847881142509133E-2</v>
      </c>
      <c r="S148" s="178">
        <f>S149+S152</f>
        <v>22394</v>
      </c>
      <c r="T148" s="178">
        <f>T149+T152</f>
        <v>35683</v>
      </c>
      <c r="U148" s="178">
        <f>U149+U152</f>
        <v>36725</v>
      </c>
      <c r="V148" s="178">
        <f>V149+V152</f>
        <v>40047</v>
      </c>
      <c r="W148" s="178">
        <f>W149+W152</f>
        <v>37123</v>
      </c>
      <c r="X148" s="179">
        <f>IFERROR(W148/V148-1,"-")</f>
        <v>-7.3014208305241302E-2</v>
      </c>
      <c r="Y148" s="179">
        <f>W148/W$8</f>
        <v>2.6869785442704016E-2</v>
      </c>
    </row>
    <row r="149" spans="1:25" x14ac:dyDescent="0.25">
      <c r="A149" s="57"/>
      <c r="B149" s="161" t="s">
        <v>99</v>
      </c>
      <c r="C149" s="162">
        <v>3443</v>
      </c>
      <c r="D149" s="162">
        <v>1036</v>
      </c>
      <c r="E149" s="162">
        <v>5629</v>
      </c>
      <c r="F149" s="162">
        <v>5883</v>
      </c>
      <c r="G149" s="162">
        <v>5320</v>
      </c>
      <c r="H149" s="162">
        <v>4739</v>
      </c>
      <c r="I149" s="163">
        <f>IFERROR(H149/G149-1,"-")</f>
        <v>-0.10921052631578942</v>
      </c>
      <c r="J149" s="163">
        <f t="shared" si="111"/>
        <v>1.8813021040095277E-2</v>
      </c>
      <c r="K149" s="162">
        <v>4415</v>
      </c>
      <c r="L149" s="162">
        <v>6824</v>
      </c>
      <c r="M149" s="162">
        <v>12096</v>
      </c>
      <c r="N149" s="162">
        <v>11058</v>
      </c>
      <c r="O149" s="162">
        <v>10823</v>
      </c>
      <c r="P149" s="162">
        <v>8756</v>
      </c>
      <c r="Q149" s="163">
        <f>IFERROR(P149/O149-1,"-")</f>
        <v>-0.19098216760602416</v>
      </c>
      <c r="R149" s="163">
        <f t="shared" si="113"/>
        <v>7.7508057527337169E-3</v>
      </c>
      <c r="S149" s="162">
        <v>7858</v>
      </c>
      <c r="T149" s="162">
        <v>17725</v>
      </c>
      <c r="U149" s="162">
        <v>16941</v>
      </c>
      <c r="V149" s="162">
        <v>16143</v>
      </c>
      <c r="W149" s="162">
        <v>13495</v>
      </c>
      <c r="X149" s="163">
        <f>IFERROR(W149/V149-1,"-")</f>
        <v>-0.16403394660224246</v>
      </c>
      <c r="Y149" s="163">
        <f>W149/W$8</f>
        <v>9.7677384518840265E-3</v>
      </c>
    </row>
    <row r="150" spans="1:25" x14ac:dyDescent="0.25">
      <c r="A150" s="57"/>
      <c r="B150" s="165" t="s">
        <v>105</v>
      </c>
      <c r="C150" s="166">
        <v>545</v>
      </c>
      <c r="D150" s="166">
        <v>733</v>
      </c>
      <c r="E150" s="166">
        <v>1372</v>
      </c>
      <c r="F150" s="166">
        <v>1435</v>
      </c>
      <c r="G150" s="166">
        <v>1330</v>
      </c>
      <c r="H150" s="166">
        <v>1419</v>
      </c>
      <c r="I150" s="167">
        <f>IFERROR(H150/G150-1,"-")</f>
        <v>6.6917293233082598E-2</v>
      </c>
      <c r="J150" s="167">
        <f t="shared" si="111"/>
        <v>5.6331877729257638E-3</v>
      </c>
      <c r="K150" s="166">
        <v>3315</v>
      </c>
      <c r="L150" s="166">
        <v>6181</v>
      </c>
      <c r="M150" s="166">
        <v>10823</v>
      </c>
      <c r="N150" s="166">
        <v>10444</v>
      </c>
      <c r="O150" s="166">
        <v>10495</v>
      </c>
      <c r="P150" s="166">
        <v>7698</v>
      </c>
      <c r="Q150" s="167">
        <f>IFERROR(P150/O150-1,"-")</f>
        <v>-0.26650786088613621</v>
      </c>
      <c r="R150" s="167">
        <f t="shared" si="113"/>
        <v>6.8142648109346905E-3</v>
      </c>
      <c r="S150" s="166">
        <v>3860</v>
      </c>
      <c r="T150" s="166">
        <v>12195</v>
      </c>
      <c r="U150" s="166">
        <v>11879</v>
      </c>
      <c r="V150" s="166">
        <v>11825</v>
      </c>
      <c r="W150" s="166">
        <v>9117</v>
      </c>
      <c r="X150" s="167">
        <f>IFERROR(W150/V150-1,"-")</f>
        <v>-0.22900634249471463</v>
      </c>
      <c r="Y150" s="167">
        <f>W150/W$8</f>
        <v>6.5989234135477338E-3</v>
      </c>
    </row>
    <row r="151" spans="1:25" x14ac:dyDescent="0.25">
      <c r="A151" s="57"/>
      <c r="B151" s="165" t="s">
        <v>102</v>
      </c>
      <c r="C151" s="166">
        <v>2898</v>
      </c>
      <c r="D151" s="166">
        <v>303</v>
      </c>
      <c r="E151" s="166">
        <v>4257</v>
      </c>
      <c r="F151" s="166">
        <v>4448</v>
      </c>
      <c r="G151" s="166">
        <v>3990</v>
      </c>
      <c r="H151" s="166">
        <v>3320</v>
      </c>
      <c r="I151" s="167">
        <f>IFERROR(H151/G151-1,"-")</f>
        <v>-0.16791979949874691</v>
      </c>
      <c r="J151" s="167">
        <f t="shared" si="111"/>
        <v>1.3179833267169512E-2</v>
      </c>
      <c r="K151" s="166">
        <v>1100</v>
      </c>
      <c r="L151" s="166">
        <v>643</v>
      </c>
      <c r="M151" s="166">
        <v>1273</v>
      </c>
      <c r="N151" s="166">
        <v>614</v>
      </c>
      <c r="O151" s="166">
        <v>328</v>
      </c>
      <c r="P151" s="166">
        <v>1058</v>
      </c>
      <c r="Q151" s="167">
        <f>IFERROR(P151/O151-1,"-")</f>
        <v>2.225609756097561</v>
      </c>
      <c r="R151" s="167">
        <f t="shared" si="113"/>
        <v>9.3654094179902606E-4</v>
      </c>
      <c r="S151" s="166">
        <v>3998</v>
      </c>
      <c r="T151" s="166">
        <v>5530</v>
      </c>
      <c r="U151" s="166">
        <v>5062</v>
      </c>
      <c r="V151" s="166">
        <v>4318</v>
      </c>
      <c r="W151" s="166">
        <v>4378</v>
      </c>
      <c r="X151" s="167">
        <f>IFERROR(W151/V151-1,"-")</f>
        <v>1.3895321908290903E-2</v>
      </c>
      <c r="Y151" s="167">
        <f>W151/W$8</f>
        <v>3.1688150383362926E-3</v>
      </c>
    </row>
    <row r="152" spans="1:25" x14ac:dyDescent="0.25">
      <c r="A152" s="57"/>
      <c r="B152" s="161" t="s">
        <v>109</v>
      </c>
      <c r="C152" s="162">
        <v>2044</v>
      </c>
      <c r="D152" s="162">
        <v>1096</v>
      </c>
      <c r="E152" s="162">
        <v>4355</v>
      </c>
      <c r="F152" s="162">
        <v>4041</v>
      </c>
      <c r="G152" s="162">
        <v>6285</v>
      </c>
      <c r="H152" s="162">
        <v>6573</v>
      </c>
      <c r="I152" s="163">
        <f>IFERROR(H152/G152-1,"-")</f>
        <v>4.5823389021479644E-2</v>
      </c>
      <c r="J152" s="163">
        <f t="shared" si="111"/>
        <v>2.6093687971417229E-2</v>
      </c>
      <c r="K152" s="162">
        <v>12492</v>
      </c>
      <c r="L152" s="162">
        <v>2655</v>
      </c>
      <c r="M152" s="162">
        <v>13603</v>
      </c>
      <c r="N152" s="162">
        <v>15743</v>
      </c>
      <c r="O152" s="162">
        <v>17619</v>
      </c>
      <c r="P152" s="162">
        <v>17055</v>
      </c>
      <c r="Q152" s="163">
        <f>IFERROR(P152/O152-1,"-")</f>
        <v>-3.2010897326749554E-2</v>
      </c>
      <c r="R152" s="163">
        <f t="shared" si="113"/>
        <v>1.5097075389775417E-2</v>
      </c>
      <c r="S152" s="162">
        <v>14536</v>
      </c>
      <c r="T152" s="162">
        <v>17958</v>
      </c>
      <c r="U152" s="162">
        <v>19784</v>
      </c>
      <c r="V152" s="162">
        <v>23904</v>
      </c>
      <c r="W152" s="162">
        <v>23628</v>
      </c>
      <c r="X152" s="163">
        <f>IFERROR(W152/V152-1,"-")</f>
        <v>-1.1546184738955856E-2</v>
      </c>
      <c r="Y152" s="163">
        <f>W152/W$8</f>
        <v>1.7102046990819991E-2</v>
      </c>
    </row>
    <row r="153" spans="1:25" s="57" customFormat="1" x14ac:dyDescent="0.25">
      <c r="B153" s="165" t="s">
        <v>112</v>
      </c>
      <c r="C153" s="166">
        <v>267</v>
      </c>
      <c r="D153" s="166">
        <v>55</v>
      </c>
      <c r="E153" s="166">
        <v>438</v>
      </c>
      <c r="F153" s="166">
        <v>334</v>
      </c>
      <c r="G153" s="166">
        <v>557</v>
      </c>
      <c r="H153" s="166">
        <v>542</v>
      </c>
      <c r="I153" s="167">
        <f t="shared" ref="I153:I160" si="114">IFERROR(H153/G153-1,"-")</f>
        <v>-2.6929982046678624E-2</v>
      </c>
      <c r="J153" s="167">
        <f t="shared" si="111"/>
        <v>2.1516474791583961E-3</v>
      </c>
      <c r="K153" s="166">
        <v>4639</v>
      </c>
      <c r="L153" s="166">
        <v>97</v>
      </c>
      <c r="M153" s="166">
        <v>5804</v>
      </c>
      <c r="N153" s="166">
        <v>6304</v>
      </c>
      <c r="O153" s="166">
        <v>7310</v>
      </c>
      <c r="P153" s="166">
        <v>5619</v>
      </c>
      <c r="Q153" s="167">
        <f t="shared" ref="Q153:Q160" si="115">IFERROR(P153/O153-1,"-")</f>
        <v>-0.2313269493844049</v>
      </c>
      <c r="R153" s="167">
        <f t="shared" si="113"/>
        <v>4.9739353043182681E-3</v>
      </c>
      <c r="S153" s="166">
        <v>4906</v>
      </c>
      <c r="T153" s="166">
        <v>6242</v>
      </c>
      <c r="U153" s="166">
        <v>6638</v>
      </c>
      <c r="V153" s="166">
        <v>7867</v>
      </c>
      <c r="W153" s="166">
        <v>6161</v>
      </c>
      <c r="X153" s="167">
        <f t="shared" ref="X153:X160" si="116">IFERROR(W153/V153-1,"-")</f>
        <v>-0.21685521799923735</v>
      </c>
      <c r="Y153" s="167">
        <f t="shared" ref="Y153:Y160" si="117">W153/W$8</f>
        <v>4.4593580290520551E-3</v>
      </c>
    </row>
    <row r="154" spans="1:25" s="57" customFormat="1" x14ac:dyDescent="0.25">
      <c r="B154" s="165" t="s">
        <v>115</v>
      </c>
      <c r="C154" s="166">
        <v>395</v>
      </c>
      <c r="D154" s="166">
        <v>169</v>
      </c>
      <c r="E154" s="166">
        <v>881</v>
      </c>
      <c r="F154" s="166">
        <v>930</v>
      </c>
      <c r="G154" s="166">
        <v>1371</v>
      </c>
      <c r="H154" s="166">
        <v>1298</v>
      </c>
      <c r="I154" s="167">
        <f t="shared" si="114"/>
        <v>-5.3245805981035788E-2</v>
      </c>
      <c r="J154" s="167">
        <f t="shared" si="111"/>
        <v>5.1528384279475982E-3</v>
      </c>
      <c r="K154" s="166">
        <v>3440</v>
      </c>
      <c r="L154" s="166">
        <v>574</v>
      </c>
      <c r="M154" s="166">
        <v>3128</v>
      </c>
      <c r="N154" s="166">
        <v>3167</v>
      </c>
      <c r="O154" s="166">
        <v>3011</v>
      </c>
      <c r="P154" s="166">
        <v>2977</v>
      </c>
      <c r="Q154" s="167">
        <f t="shared" si="115"/>
        <v>-1.1291929591497829E-2</v>
      </c>
      <c r="R154" s="167">
        <f t="shared" si="113"/>
        <v>2.6352385479543484E-3</v>
      </c>
      <c r="S154" s="166">
        <v>3835</v>
      </c>
      <c r="T154" s="166">
        <v>4009</v>
      </c>
      <c r="U154" s="166">
        <v>4097</v>
      </c>
      <c r="V154" s="166">
        <v>4382</v>
      </c>
      <c r="W154" s="166">
        <v>4275</v>
      </c>
      <c r="X154" s="167">
        <f t="shared" si="116"/>
        <v>-2.4418073938840656E-2</v>
      </c>
      <c r="Y154" s="167">
        <f t="shared" si="117"/>
        <v>3.094263199837289E-3</v>
      </c>
    </row>
    <row r="155" spans="1:25" x14ac:dyDescent="0.25">
      <c r="A155" s="57"/>
      <c r="B155" s="165" t="s">
        <v>118</v>
      </c>
      <c r="C155" s="166">
        <v>268</v>
      </c>
      <c r="D155" s="166">
        <v>254</v>
      </c>
      <c r="E155" s="166">
        <v>775</v>
      </c>
      <c r="F155" s="166">
        <v>733</v>
      </c>
      <c r="G155" s="166">
        <v>981</v>
      </c>
      <c r="H155" s="166">
        <v>1128</v>
      </c>
      <c r="I155" s="167">
        <f t="shared" si="114"/>
        <v>0.14984709480122316</v>
      </c>
      <c r="J155" s="167">
        <f t="shared" si="111"/>
        <v>4.4779674473997616E-3</v>
      </c>
      <c r="K155" s="166">
        <v>1433</v>
      </c>
      <c r="L155" s="166">
        <v>689</v>
      </c>
      <c r="M155" s="166">
        <v>1314</v>
      </c>
      <c r="N155" s="166">
        <v>2047</v>
      </c>
      <c r="O155" s="166">
        <v>2540</v>
      </c>
      <c r="P155" s="166">
        <v>4122</v>
      </c>
      <c r="Q155" s="167">
        <f t="shared" si="115"/>
        <v>0.62283464566929125</v>
      </c>
      <c r="R155" s="167">
        <f t="shared" si="113"/>
        <v>3.6487918356290978E-3</v>
      </c>
      <c r="S155" s="166">
        <v>1701</v>
      </c>
      <c r="T155" s="166">
        <v>2089</v>
      </c>
      <c r="U155" s="166">
        <v>2780</v>
      </c>
      <c r="V155" s="166">
        <v>3521</v>
      </c>
      <c r="W155" s="166">
        <v>5250</v>
      </c>
      <c r="X155" s="167">
        <f t="shared" si="116"/>
        <v>0.49105367793240551</v>
      </c>
      <c r="Y155" s="167">
        <f t="shared" si="117"/>
        <v>3.7999723506773721E-3</v>
      </c>
    </row>
    <row r="156" spans="1:25" x14ac:dyDescent="0.25">
      <c r="A156" s="57"/>
      <c r="B156" s="165" t="s">
        <v>125</v>
      </c>
      <c r="C156" s="166">
        <v>189</v>
      </c>
      <c r="D156" s="166">
        <v>45</v>
      </c>
      <c r="E156" s="166">
        <v>288</v>
      </c>
      <c r="F156" s="166">
        <v>292</v>
      </c>
      <c r="G156" s="166">
        <v>417</v>
      </c>
      <c r="H156" s="166">
        <v>468</v>
      </c>
      <c r="I156" s="167">
        <f t="shared" si="114"/>
        <v>0.1223021582733812</v>
      </c>
      <c r="J156" s="167">
        <f t="shared" si="111"/>
        <v>1.8578801111552203E-3</v>
      </c>
      <c r="K156" s="166">
        <v>306</v>
      </c>
      <c r="L156" s="166">
        <v>85</v>
      </c>
      <c r="M156" s="166">
        <v>301</v>
      </c>
      <c r="N156" s="166">
        <v>345</v>
      </c>
      <c r="O156" s="166">
        <v>463</v>
      </c>
      <c r="P156" s="166">
        <v>464</v>
      </c>
      <c r="Q156" s="167">
        <f t="shared" si="115"/>
        <v>2.1598272138227959E-3</v>
      </c>
      <c r="R156" s="167">
        <f t="shared" si="113"/>
        <v>4.1073251133719104E-4</v>
      </c>
      <c r="S156" s="166">
        <v>495</v>
      </c>
      <c r="T156" s="166">
        <v>589</v>
      </c>
      <c r="U156" s="166">
        <v>637</v>
      </c>
      <c r="V156" s="166">
        <v>880</v>
      </c>
      <c r="W156" s="166">
        <v>932</v>
      </c>
      <c r="X156" s="167">
        <f t="shared" si="116"/>
        <v>5.9090909090909083E-2</v>
      </c>
      <c r="Y156" s="167">
        <f t="shared" si="117"/>
        <v>6.745855677773926E-4</v>
      </c>
    </row>
    <row r="157" spans="1:25" x14ac:dyDescent="0.25">
      <c r="A157" s="57"/>
      <c r="B157" s="165" t="s">
        <v>121</v>
      </c>
      <c r="C157" s="166">
        <v>114</v>
      </c>
      <c r="D157" s="166">
        <v>68</v>
      </c>
      <c r="E157" s="166">
        <v>197</v>
      </c>
      <c r="F157" s="166">
        <v>216</v>
      </c>
      <c r="G157" s="166">
        <v>292</v>
      </c>
      <c r="H157" s="166">
        <v>322</v>
      </c>
      <c r="I157" s="167">
        <f t="shared" si="114"/>
        <v>0.10273972602739723</v>
      </c>
      <c r="J157" s="167">
        <f t="shared" si="111"/>
        <v>1.2782850337435491E-3</v>
      </c>
      <c r="K157" s="166">
        <v>393</v>
      </c>
      <c r="L157" s="166">
        <v>65</v>
      </c>
      <c r="M157" s="166">
        <v>584</v>
      </c>
      <c r="N157" s="166">
        <v>734</v>
      </c>
      <c r="O157" s="166">
        <v>699</v>
      </c>
      <c r="P157" s="166">
        <v>594</v>
      </c>
      <c r="Q157" s="167">
        <f t="shared" si="115"/>
        <v>-0.15021459227467815</v>
      </c>
      <c r="R157" s="167">
        <f t="shared" si="113"/>
        <v>5.2580843046183502E-4</v>
      </c>
      <c r="S157" s="166">
        <v>507</v>
      </c>
      <c r="T157" s="166">
        <v>781</v>
      </c>
      <c r="U157" s="166">
        <v>950</v>
      </c>
      <c r="V157" s="166">
        <v>991</v>
      </c>
      <c r="W157" s="166">
        <v>916</v>
      </c>
      <c r="X157" s="167">
        <f t="shared" si="116"/>
        <v>-7.5681130171543876E-2</v>
      </c>
      <c r="Y157" s="167">
        <f t="shared" si="117"/>
        <v>6.6300469966104245E-4</v>
      </c>
    </row>
    <row r="158" spans="1:25" x14ac:dyDescent="0.25">
      <c r="A158" s="57"/>
      <c r="B158" s="165" t="s">
        <v>130</v>
      </c>
      <c r="C158" s="166">
        <v>42</v>
      </c>
      <c r="D158" s="166">
        <v>14</v>
      </c>
      <c r="E158" s="166">
        <v>67</v>
      </c>
      <c r="F158" s="166">
        <v>63</v>
      </c>
      <c r="G158" s="166">
        <v>61</v>
      </c>
      <c r="H158" s="166">
        <v>47</v>
      </c>
      <c r="I158" s="167">
        <f t="shared" si="114"/>
        <v>-0.22950819672131151</v>
      </c>
      <c r="J158" s="167">
        <f t="shared" si="111"/>
        <v>1.8658197697499007E-4</v>
      </c>
      <c r="K158" s="166">
        <v>167</v>
      </c>
      <c r="L158" s="166">
        <v>7</v>
      </c>
      <c r="M158" s="166">
        <v>162</v>
      </c>
      <c r="N158" s="166">
        <v>164</v>
      </c>
      <c r="O158" s="166">
        <v>196</v>
      </c>
      <c r="P158" s="166">
        <v>134</v>
      </c>
      <c r="Q158" s="167">
        <f t="shared" si="115"/>
        <v>-0.31632653061224492</v>
      </c>
      <c r="R158" s="167">
        <f t="shared" si="113"/>
        <v>1.1861671663617155E-4</v>
      </c>
      <c r="S158" s="166">
        <v>209</v>
      </c>
      <c r="T158" s="166">
        <v>229</v>
      </c>
      <c r="U158" s="166">
        <v>227</v>
      </c>
      <c r="V158" s="166">
        <v>257</v>
      </c>
      <c r="W158" s="166">
        <v>181</v>
      </c>
      <c r="X158" s="167">
        <f t="shared" si="116"/>
        <v>-0.2957198443579766</v>
      </c>
      <c r="Y158" s="167">
        <f t="shared" si="117"/>
        <v>1.3100857056621036E-4</v>
      </c>
    </row>
    <row r="159" spans="1:25" x14ac:dyDescent="0.25">
      <c r="A159" s="57"/>
      <c r="B159" s="165" t="s">
        <v>133</v>
      </c>
      <c r="C159" s="166">
        <v>56</v>
      </c>
      <c r="D159" s="166">
        <v>19</v>
      </c>
      <c r="E159" s="166">
        <v>47</v>
      </c>
      <c r="F159" s="166">
        <v>41</v>
      </c>
      <c r="G159" s="166">
        <v>42</v>
      </c>
      <c r="H159" s="166">
        <v>49</v>
      </c>
      <c r="I159" s="167">
        <f t="shared" si="114"/>
        <v>0.16666666666666674</v>
      </c>
      <c r="J159" s="167">
        <f t="shared" si="111"/>
        <v>1.945216355696705E-4</v>
      </c>
      <c r="K159" s="166">
        <v>221</v>
      </c>
      <c r="L159" s="166">
        <v>14</v>
      </c>
      <c r="M159" s="166">
        <v>309</v>
      </c>
      <c r="N159" s="166">
        <v>442</v>
      </c>
      <c r="O159" s="166">
        <v>319</v>
      </c>
      <c r="P159" s="166">
        <v>194</v>
      </c>
      <c r="Q159" s="167">
        <f t="shared" si="115"/>
        <v>-0.39184952978056431</v>
      </c>
      <c r="R159" s="167">
        <f t="shared" si="113"/>
        <v>1.7172867930908417E-4</v>
      </c>
      <c r="S159" s="166">
        <v>277</v>
      </c>
      <c r="T159" s="166">
        <v>356</v>
      </c>
      <c r="U159" s="166">
        <v>483</v>
      </c>
      <c r="V159" s="166">
        <v>361</v>
      </c>
      <c r="W159" s="166">
        <v>243</v>
      </c>
      <c r="X159" s="167">
        <f t="shared" si="116"/>
        <v>-0.32686980609418281</v>
      </c>
      <c r="Y159" s="167">
        <f t="shared" si="117"/>
        <v>1.7588443451706695E-4</v>
      </c>
    </row>
    <row r="160" spans="1:25" x14ac:dyDescent="0.25">
      <c r="A160" s="57"/>
      <c r="B160" s="170" t="s">
        <v>147</v>
      </c>
      <c r="C160" s="171">
        <f t="shared" ref="C160" si="118">C152-SUM(C153:C159)</f>
        <v>713</v>
      </c>
      <c r="D160" s="171">
        <f t="shared" ref="D160:H160" si="119">D152-SUM(D153:D159)</f>
        <v>472</v>
      </c>
      <c r="E160" s="171">
        <f t="shared" si="119"/>
        <v>1662</v>
      </c>
      <c r="F160" s="171">
        <f t="shared" si="119"/>
        <v>1432</v>
      </c>
      <c r="G160" s="171">
        <f t="shared" si="119"/>
        <v>2564</v>
      </c>
      <c r="H160" s="171">
        <f t="shared" si="119"/>
        <v>2719</v>
      </c>
      <c r="I160" s="172">
        <f t="shared" si="114"/>
        <v>6.0452418096723859E-2</v>
      </c>
      <c r="J160" s="172">
        <f t="shared" si="111"/>
        <v>1.0793965859468043E-2</v>
      </c>
      <c r="K160" s="171">
        <f t="shared" ref="K160:P160" si="120">K152-SUM(K153:K159)</f>
        <v>1893</v>
      </c>
      <c r="L160" s="171">
        <f t="shared" si="120"/>
        <v>1124</v>
      </c>
      <c r="M160" s="171">
        <f t="shared" si="120"/>
        <v>2001</v>
      </c>
      <c r="N160" s="171">
        <f t="shared" si="120"/>
        <v>2540</v>
      </c>
      <c r="O160" s="171">
        <f t="shared" si="120"/>
        <v>3081</v>
      </c>
      <c r="P160" s="171">
        <f t="shared" si="120"/>
        <v>2951</v>
      </c>
      <c r="Q160" s="172">
        <f t="shared" si="115"/>
        <v>-4.2194092827004259E-2</v>
      </c>
      <c r="R160" s="172">
        <f t="shared" si="113"/>
        <v>2.6122233641294196E-3</v>
      </c>
      <c r="S160" s="171">
        <f>S152-SUM(S153:S159)</f>
        <v>2606</v>
      </c>
      <c r="T160" s="171">
        <f>T152-SUM(T153:T159)</f>
        <v>3663</v>
      </c>
      <c r="U160" s="171">
        <f>U152-SUM(U153:U159)</f>
        <v>3972</v>
      </c>
      <c r="V160" s="171">
        <f>V152-SUM(V153:V159)</f>
        <v>5645</v>
      </c>
      <c r="W160" s="171">
        <f>W152-SUM(W153:W159)</f>
        <v>5670</v>
      </c>
      <c r="X160" s="172">
        <f t="shared" si="116"/>
        <v>4.4286979627989886E-3</v>
      </c>
      <c r="Y160" s="172">
        <f t="shared" si="117"/>
        <v>4.103970138731562E-3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B9647-25B8-4800-879C-32054C12C6FA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13" t="s">
        <v>64</v>
      </c>
      <c r="D6" s="314"/>
      <c r="E6" s="314"/>
      <c r="F6" s="314"/>
      <c r="G6" s="314"/>
      <c r="H6" s="314"/>
      <c r="I6" s="314"/>
      <c r="J6" s="314"/>
      <c r="K6" s="313" t="s">
        <v>63</v>
      </c>
      <c r="L6" s="314"/>
      <c r="M6" s="314"/>
      <c r="N6" s="314"/>
      <c r="O6" s="314"/>
      <c r="P6" s="314"/>
      <c r="Q6" s="314"/>
      <c r="R6" s="314"/>
      <c r="S6" s="313" t="s">
        <v>139</v>
      </c>
      <c r="T6" s="314"/>
      <c r="U6" s="314"/>
      <c r="V6" s="314"/>
      <c r="W6" s="314"/>
      <c r="X6" s="314"/>
      <c r="Y6" s="314"/>
      <c r="Z6" s="314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70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738404</v>
      </c>
      <c r="G9" s="178">
        <f>G10+G13</f>
        <v>758810</v>
      </c>
      <c r="H9" s="179">
        <f>IFERROR(G9/F9-1,"-")</f>
        <v>2.763527824876344E-2</v>
      </c>
      <c r="I9" s="179">
        <f>IFERROR(G9/C9-1,"-")</f>
        <v>2.1069102045997061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3350154</v>
      </c>
      <c r="O9" s="178">
        <f>O10+O13</f>
        <v>3520830</v>
      </c>
      <c r="P9" s="179">
        <f>IFERROR(O9/N9-1,"-")</f>
        <v>5.0945717719245165E-2</v>
      </c>
      <c r="Q9" s="179">
        <f>IFERROR(O9/K9-1,"-")</f>
        <v>2.6826724041449586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4088558</v>
      </c>
      <c r="W9" s="178">
        <f>W10+W13</f>
        <v>4279640</v>
      </c>
      <c r="X9" s="179">
        <f>IFERROR(W9/V9-1,"-")</f>
        <v>4.6735792912806939E-2</v>
      </c>
      <c r="Y9" s="179">
        <f>IFERROR(W9/S9-1,"-")</f>
        <v>2.5655168851423742</v>
      </c>
      <c r="Z9" s="179">
        <f t="shared" ref="Z9:Z21" si="0">U9/U$9</f>
        <v>1</v>
      </c>
    </row>
    <row r="10" spans="1:26" x14ac:dyDescent="0.25">
      <c r="A10" s="1" t="s">
        <v>98</v>
      </c>
      <c r="B10" s="161" t="s">
        <v>99</v>
      </c>
      <c r="C10" s="162">
        <v>79595</v>
      </c>
      <c r="D10" s="162">
        <v>119848</v>
      </c>
      <c r="E10" s="162">
        <v>173672</v>
      </c>
      <c r="F10" s="162">
        <v>206738</v>
      </c>
      <c r="G10" s="162">
        <v>212287</v>
      </c>
      <c r="H10" s="163">
        <f>IFERROR(G10/F10-1,"-")</f>
        <v>2.684073561706124E-2</v>
      </c>
      <c r="I10" s="180">
        <f t="shared" ref="I10:I73" si="1">IFERROR(G10/C10-1,"-")</f>
        <v>1.6670896413091274</v>
      </c>
      <c r="J10" s="163">
        <f>G10/G$9</f>
        <v>0.27976305003887664</v>
      </c>
      <c r="K10" s="162">
        <v>297299</v>
      </c>
      <c r="L10" s="162">
        <v>549418</v>
      </c>
      <c r="M10" s="162">
        <v>688398</v>
      </c>
      <c r="N10" s="162">
        <v>674557</v>
      </c>
      <c r="O10" s="162">
        <v>676316</v>
      </c>
      <c r="P10" s="163">
        <f>IFERROR(O10/N10-1,"-")</f>
        <v>2.6076373086336702E-3</v>
      </c>
      <c r="Q10" s="180">
        <f t="shared" ref="Q10:Q21" si="2">IFERROR(O10/K10-1,"-")</f>
        <v>1.2748680621192805</v>
      </c>
      <c r="R10" s="163">
        <f>O10/O$9</f>
        <v>0.19208993333958185</v>
      </c>
      <c r="S10" s="162">
        <v>376894</v>
      </c>
      <c r="T10" s="162">
        <v>669266</v>
      </c>
      <c r="U10" s="162">
        <v>862070</v>
      </c>
      <c r="V10" s="162">
        <v>881295</v>
      </c>
      <c r="W10" s="162">
        <v>888603</v>
      </c>
      <c r="X10" s="163">
        <f>IFERROR(W10/V10-1,"-")</f>
        <v>8.2923425186798294E-3</v>
      </c>
      <c r="Y10" s="180">
        <f t="shared" ref="Y10:Y21" si="3">IFERROR(W10/S10-1,"-")</f>
        <v>1.3577000429829078</v>
      </c>
      <c r="Z10" s="163">
        <f t="shared" si="0"/>
        <v>0.2282496657949579</v>
      </c>
    </row>
    <row r="11" spans="1:26" x14ac:dyDescent="0.25">
      <c r="A11" s="164" t="s">
        <v>105</v>
      </c>
      <c r="B11" s="165" t="s">
        <v>105</v>
      </c>
      <c r="C11" s="166">
        <v>38726</v>
      </c>
      <c r="D11" s="166">
        <v>76913</v>
      </c>
      <c r="E11" s="166">
        <v>97401</v>
      </c>
      <c r="F11" s="166">
        <v>116854</v>
      </c>
      <c r="G11" s="166">
        <v>118239</v>
      </c>
      <c r="H11" s="167">
        <f>IFERROR(G11/F11-1,"-")</f>
        <v>1.1852397008232485E-2</v>
      </c>
      <c r="I11" s="181">
        <f t="shared" si="1"/>
        <v>2.0532200588751741</v>
      </c>
      <c r="J11" s="167">
        <f>G11/G$9</f>
        <v>0.15582161542415096</v>
      </c>
      <c r="K11" s="166">
        <v>112436</v>
      </c>
      <c r="L11" s="166">
        <v>248239</v>
      </c>
      <c r="M11" s="166">
        <v>235468</v>
      </c>
      <c r="N11" s="166">
        <v>223216</v>
      </c>
      <c r="O11" s="166">
        <v>221092</v>
      </c>
      <c r="P11" s="167">
        <f>IFERROR(O11/N11-1,"-")</f>
        <v>-9.5154469213676318E-3</v>
      </c>
      <c r="Q11" s="181">
        <f t="shared" si="2"/>
        <v>0.96638087445302223</v>
      </c>
      <c r="R11" s="167">
        <f>O11/O$9</f>
        <v>6.279542039803114E-2</v>
      </c>
      <c r="S11" s="166">
        <v>151162</v>
      </c>
      <c r="T11" s="166">
        <v>325152</v>
      </c>
      <c r="U11" s="166">
        <v>332869</v>
      </c>
      <c r="V11" s="166">
        <v>340070</v>
      </c>
      <c r="W11" s="166">
        <v>339331</v>
      </c>
      <c r="X11" s="167">
        <f>IFERROR(W11/V11-1,"-")</f>
        <v>-2.1730820125268613E-3</v>
      </c>
      <c r="Y11" s="181">
        <f t="shared" si="3"/>
        <v>1.2448168190418225</v>
      </c>
      <c r="Z11" s="167">
        <f t="shared" si="0"/>
        <v>8.8133490323873742E-2</v>
      </c>
    </row>
    <row r="12" spans="1:26" x14ac:dyDescent="0.25">
      <c r="A12" s="164" t="s">
        <v>102</v>
      </c>
      <c r="B12" s="165" t="s">
        <v>102</v>
      </c>
      <c r="C12" s="166">
        <v>40869</v>
      </c>
      <c r="D12" s="166">
        <v>42935</v>
      </c>
      <c r="E12" s="166">
        <v>76271</v>
      </c>
      <c r="F12" s="166">
        <v>89884</v>
      </c>
      <c r="G12" s="166">
        <v>94048</v>
      </c>
      <c r="H12" s="167">
        <f>IFERROR(G12/F12-1,"-")</f>
        <v>4.6326376218236875E-2</v>
      </c>
      <c r="I12" s="181">
        <f t="shared" si="1"/>
        <v>1.3012062932785242</v>
      </c>
      <c r="J12" s="167">
        <f>G12/G$9</f>
        <v>0.12394143461472569</v>
      </c>
      <c r="K12" s="166">
        <v>184863</v>
      </c>
      <c r="L12" s="166">
        <v>301179</v>
      </c>
      <c r="M12" s="166">
        <v>452930</v>
      </c>
      <c r="N12" s="166">
        <v>451341</v>
      </c>
      <c r="O12" s="166">
        <v>455224</v>
      </c>
      <c r="P12" s="167">
        <f>IFERROR(O12/N12-1,"-")</f>
        <v>8.6032512003120232E-3</v>
      </c>
      <c r="Q12" s="181">
        <f t="shared" si="2"/>
        <v>1.4624938467946533</v>
      </c>
      <c r="R12" s="167">
        <f>O12/O$9</f>
        <v>0.12929451294155073</v>
      </c>
      <c r="S12" s="166">
        <v>225732</v>
      </c>
      <c r="T12" s="166">
        <v>344114</v>
      </c>
      <c r="U12" s="166">
        <v>529201</v>
      </c>
      <c r="V12" s="166">
        <v>541225</v>
      </c>
      <c r="W12" s="166">
        <v>549272</v>
      </c>
      <c r="X12" s="167">
        <f>IFERROR(W12/V12-1,"-")</f>
        <v>1.4868123238948705E-2</v>
      </c>
      <c r="Y12" s="181">
        <f t="shared" si="3"/>
        <v>1.4332925770382579</v>
      </c>
      <c r="Z12" s="167">
        <f t="shared" si="0"/>
        <v>0.14011617547108415</v>
      </c>
    </row>
    <row r="13" spans="1:26" x14ac:dyDescent="0.25">
      <c r="A13" s="1" t="s">
        <v>148</v>
      </c>
      <c r="B13" s="161" t="s">
        <v>109</v>
      </c>
      <c r="C13" s="162">
        <v>164638</v>
      </c>
      <c r="D13" s="162">
        <v>213007</v>
      </c>
      <c r="E13" s="162">
        <v>498811</v>
      </c>
      <c r="F13" s="162">
        <v>531666</v>
      </c>
      <c r="G13" s="162">
        <v>546523</v>
      </c>
      <c r="H13" s="163">
        <f>IFERROR(G13/F13-1,"-")</f>
        <v>2.7944235666753192E-2</v>
      </c>
      <c r="I13" s="180">
        <f t="shared" si="1"/>
        <v>2.3195434832784656</v>
      </c>
      <c r="J13" s="163">
        <f>G13/G$9</f>
        <v>0.72023694996112331</v>
      </c>
      <c r="K13" s="162">
        <v>658754</v>
      </c>
      <c r="L13" s="162">
        <v>975758</v>
      </c>
      <c r="M13" s="162">
        <v>2415992</v>
      </c>
      <c r="N13" s="162">
        <v>2675597</v>
      </c>
      <c r="O13" s="162">
        <v>2844514</v>
      </c>
      <c r="P13" s="163">
        <f>IFERROR(O13/N13-1,"-")</f>
        <v>6.3132452308774401E-2</v>
      </c>
      <c r="Q13" s="180">
        <f t="shared" si="2"/>
        <v>3.3180215983508257</v>
      </c>
      <c r="R13" s="163">
        <f>O13/O$9</f>
        <v>0.80791006666041809</v>
      </c>
      <c r="S13" s="162">
        <v>823392</v>
      </c>
      <c r="T13" s="162">
        <v>1188765</v>
      </c>
      <c r="U13" s="162">
        <v>2914803</v>
      </c>
      <c r="V13" s="162">
        <v>3207263</v>
      </c>
      <c r="W13" s="162">
        <v>3391037</v>
      </c>
      <c r="X13" s="163">
        <f>IFERROR(W13/V13-1,"-")</f>
        <v>5.7299323441825534E-2</v>
      </c>
      <c r="Y13" s="180">
        <f t="shared" si="3"/>
        <v>3.1183749659943256</v>
      </c>
      <c r="Z13" s="163">
        <f t="shared" si="0"/>
        <v>0.77175033420504213</v>
      </c>
    </row>
    <row r="14" spans="1:26" x14ac:dyDescent="0.25">
      <c r="A14" s="164" t="s">
        <v>112</v>
      </c>
      <c r="B14" s="165" t="s">
        <v>112</v>
      </c>
      <c r="C14" s="166">
        <v>55984</v>
      </c>
      <c r="D14" s="166">
        <v>51463</v>
      </c>
      <c r="E14" s="166">
        <v>185404</v>
      </c>
      <c r="F14" s="166">
        <v>205688</v>
      </c>
      <c r="G14" s="166">
        <v>204540</v>
      </c>
      <c r="H14" s="167">
        <f t="shared" ref="H14:H21" si="4">IFERROR(G14/F14-1,"-")</f>
        <v>-5.5812687176695075E-3</v>
      </c>
      <c r="I14" s="181">
        <f t="shared" si="1"/>
        <v>2.6535438696770508</v>
      </c>
      <c r="J14" s="167">
        <f t="shared" ref="J14:J21" si="5">G14/G$9</f>
        <v>0.26955364320449127</v>
      </c>
      <c r="K14" s="166">
        <v>260474</v>
      </c>
      <c r="L14" s="166">
        <v>284717</v>
      </c>
      <c r="M14" s="166">
        <v>1132692</v>
      </c>
      <c r="N14" s="166">
        <v>1254072</v>
      </c>
      <c r="O14" s="166">
        <v>1327265</v>
      </c>
      <c r="P14" s="167">
        <f t="shared" ref="P14:P21" si="6">IFERROR(O14/N14-1,"-")</f>
        <v>5.8364272545754936E-2</v>
      </c>
      <c r="Q14" s="181">
        <f t="shared" si="2"/>
        <v>4.0955757580411101</v>
      </c>
      <c r="R14" s="167">
        <f t="shared" ref="R14:R21" si="7">O14/O$9</f>
        <v>0.37697503145565109</v>
      </c>
      <c r="S14" s="166">
        <v>316458</v>
      </c>
      <c r="T14" s="166">
        <v>336180</v>
      </c>
      <c r="U14" s="166">
        <v>1318096</v>
      </c>
      <c r="V14" s="166">
        <v>1459760</v>
      </c>
      <c r="W14" s="166">
        <v>1531805</v>
      </c>
      <c r="X14" s="167">
        <f t="shared" ref="X14:X21" si="8">IFERROR(W14/V14-1,"-")</f>
        <v>4.9354003397818813E-2</v>
      </c>
      <c r="Y14" s="181">
        <f t="shared" si="3"/>
        <v>3.8404685613888727</v>
      </c>
      <c r="Z14" s="167">
        <f t="shared" si="0"/>
        <v>0.34899134813376037</v>
      </c>
    </row>
    <row r="15" spans="1:26" x14ac:dyDescent="0.25">
      <c r="A15" s="164" t="s">
        <v>115</v>
      </c>
      <c r="B15" s="165" t="s">
        <v>115</v>
      </c>
      <c r="C15" s="166">
        <v>24167</v>
      </c>
      <c r="D15" s="166">
        <v>38221</v>
      </c>
      <c r="E15" s="166">
        <v>64721</v>
      </c>
      <c r="F15" s="166">
        <v>72627</v>
      </c>
      <c r="G15" s="166">
        <v>73563</v>
      </c>
      <c r="H15" s="167">
        <f t="shared" si="4"/>
        <v>1.2887769011524552E-2</v>
      </c>
      <c r="I15" s="181">
        <f t="shared" si="1"/>
        <v>2.0439442214590144</v>
      </c>
      <c r="J15" s="167">
        <f t="shared" si="5"/>
        <v>9.6945216852703575E-2</v>
      </c>
      <c r="K15" s="166">
        <v>92917</v>
      </c>
      <c r="L15" s="166">
        <v>156330</v>
      </c>
      <c r="M15" s="166">
        <v>274306</v>
      </c>
      <c r="N15" s="166">
        <v>309168</v>
      </c>
      <c r="O15" s="166">
        <v>317350</v>
      </c>
      <c r="P15" s="167">
        <f t="shared" si="6"/>
        <v>2.6464575894012299E-2</v>
      </c>
      <c r="Q15" s="181">
        <f t="shared" si="2"/>
        <v>2.4154137563632059</v>
      </c>
      <c r="R15" s="167">
        <f t="shared" si="7"/>
        <v>9.0134996577511547E-2</v>
      </c>
      <c r="S15" s="166">
        <v>117084</v>
      </c>
      <c r="T15" s="166">
        <v>194551</v>
      </c>
      <c r="U15" s="166">
        <v>339027</v>
      </c>
      <c r="V15" s="166">
        <v>381795</v>
      </c>
      <c r="W15" s="166">
        <v>390913</v>
      </c>
      <c r="X15" s="167">
        <f t="shared" si="8"/>
        <v>2.388192616456486E-2</v>
      </c>
      <c r="Y15" s="181">
        <f t="shared" si="3"/>
        <v>2.3387397082436543</v>
      </c>
      <c r="Z15" s="167">
        <f t="shared" si="0"/>
        <v>8.9763939640014376E-2</v>
      </c>
    </row>
    <row r="16" spans="1:26" x14ac:dyDescent="0.25">
      <c r="A16" s="164" t="s">
        <v>118</v>
      </c>
      <c r="B16" s="165" t="s">
        <v>118</v>
      </c>
      <c r="C16" s="166">
        <v>11046</v>
      </c>
      <c r="D16" s="166">
        <v>21498</v>
      </c>
      <c r="E16" s="166">
        <v>31998</v>
      </c>
      <c r="F16" s="166">
        <v>34482</v>
      </c>
      <c r="G16" s="166">
        <v>33626</v>
      </c>
      <c r="H16" s="167">
        <f t="shared" si="4"/>
        <v>-2.4824546140015058E-2</v>
      </c>
      <c r="I16" s="181">
        <f t="shared" si="1"/>
        <v>2.044178888285352</v>
      </c>
      <c r="J16" s="167">
        <f t="shared" si="5"/>
        <v>4.4314123430107669E-2</v>
      </c>
      <c r="K16" s="166">
        <v>37740</v>
      </c>
      <c r="L16" s="166">
        <v>83736</v>
      </c>
      <c r="M16" s="166">
        <v>134432</v>
      </c>
      <c r="N16" s="166">
        <v>142823</v>
      </c>
      <c r="O16" s="166">
        <v>158899</v>
      </c>
      <c r="P16" s="167">
        <f t="shared" si="6"/>
        <v>0.11255890157747706</v>
      </c>
      <c r="Q16" s="181">
        <f t="shared" si="2"/>
        <v>3.2103603603603608</v>
      </c>
      <c r="R16" s="167">
        <f t="shared" si="7"/>
        <v>4.5131119650764169E-2</v>
      </c>
      <c r="S16" s="166">
        <v>48786</v>
      </c>
      <c r="T16" s="166">
        <v>105234</v>
      </c>
      <c r="U16" s="166">
        <v>166430</v>
      </c>
      <c r="V16" s="166">
        <v>177305</v>
      </c>
      <c r="W16" s="166">
        <v>192525</v>
      </c>
      <c r="X16" s="167">
        <f t="shared" si="8"/>
        <v>8.5840782831843487E-2</v>
      </c>
      <c r="Y16" s="181">
        <f t="shared" si="3"/>
        <v>2.9463165662280164</v>
      </c>
      <c r="Z16" s="167">
        <f t="shared" si="0"/>
        <v>4.4065553700111178E-2</v>
      </c>
    </row>
    <row r="17" spans="1:26" x14ac:dyDescent="0.25">
      <c r="A17" s="164" t="s">
        <v>125</v>
      </c>
      <c r="B17" s="165" t="s">
        <v>125</v>
      </c>
      <c r="C17" s="166">
        <v>4317</v>
      </c>
      <c r="D17" s="166">
        <v>10076</v>
      </c>
      <c r="E17" s="166">
        <v>19335</v>
      </c>
      <c r="F17" s="166">
        <v>14809</v>
      </c>
      <c r="G17" s="166">
        <v>14135</v>
      </c>
      <c r="H17" s="167">
        <f t="shared" si="4"/>
        <v>-4.551286379904107E-2</v>
      </c>
      <c r="I17" s="181">
        <f t="shared" si="1"/>
        <v>2.2742645355570996</v>
      </c>
      <c r="J17" s="167">
        <f t="shared" si="5"/>
        <v>1.8627851504329145E-2</v>
      </c>
      <c r="K17" s="166">
        <v>23237</v>
      </c>
      <c r="L17" s="166">
        <v>56946</v>
      </c>
      <c r="M17" s="166">
        <v>104116</v>
      </c>
      <c r="N17" s="166">
        <v>102844</v>
      </c>
      <c r="O17" s="166">
        <v>113442</v>
      </c>
      <c r="P17" s="167">
        <f t="shared" si="6"/>
        <v>0.10304927851892187</v>
      </c>
      <c r="Q17" s="181">
        <f t="shared" si="2"/>
        <v>3.8819555020011185</v>
      </c>
      <c r="R17" s="167">
        <f t="shared" si="7"/>
        <v>3.2220243522124048E-2</v>
      </c>
      <c r="S17" s="166">
        <v>27554</v>
      </c>
      <c r="T17" s="166">
        <v>67022</v>
      </c>
      <c r="U17" s="166">
        <v>123451</v>
      </c>
      <c r="V17" s="166">
        <v>117653</v>
      </c>
      <c r="W17" s="166">
        <v>127577</v>
      </c>
      <c r="X17" s="167">
        <f t="shared" si="8"/>
        <v>8.4349740338112822E-2</v>
      </c>
      <c r="Y17" s="181">
        <f t="shared" si="3"/>
        <v>3.6300718588952599</v>
      </c>
      <c r="Z17" s="167">
        <f t="shared" si="0"/>
        <v>3.2686034187540861E-2</v>
      </c>
    </row>
    <row r="18" spans="1:26" x14ac:dyDescent="0.25">
      <c r="A18" s="164" t="s">
        <v>121</v>
      </c>
      <c r="B18" s="165" t="s">
        <v>121</v>
      </c>
      <c r="C18" s="166">
        <v>5016</v>
      </c>
      <c r="D18" s="166">
        <v>6294</v>
      </c>
      <c r="E18" s="166">
        <v>10411</v>
      </c>
      <c r="F18" s="166">
        <v>10569</v>
      </c>
      <c r="G18" s="166">
        <v>9946</v>
      </c>
      <c r="H18" s="167">
        <f t="shared" si="4"/>
        <v>-5.8945974075125362E-2</v>
      </c>
      <c r="I18" s="181">
        <f t="shared" si="1"/>
        <v>0.98285486443381176</v>
      </c>
      <c r="J18" s="167">
        <f t="shared" si="5"/>
        <v>1.3107365480159724E-2</v>
      </c>
      <c r="K18" s="166">
        <v>43640</v>
      </c>
      <c r="L18" s="166">
        <v>77431</v>
      </c>
      <c r="M18" s="166">
        <v>120097</v>
      </c>
      <c r="N18" s="166">
        <v>123841</v>
      </c>
      <c r="O18" s="166">
        <v>130344</v>
      </c>
      <c r="P18" s="167">
        <f t="shared" si="6"/>
        <v>5.2510880887589817E-2</v>
      </c>
      <c r="Q18" s="181">
        <f t="shared" si="2"/>
        <v>1.986801099908341</v>
      </c>
      <c r="R18" s="167">
        <f t="shared" si="7"/>
        <v>3.702081611438212E-2</v>
      </c>
      <c r="S18" s="166">
        <v>48656</v>
      </c>
      <c r="T18" s="166">
        <v>83725</v>
      </c>
      <c r="U18" s="166">
        <v>130508</v>
      </c>
      <c r="V18" s="166">
        <v>134410</v>
      </c>
      <c r="W18" s="166">
        <v>140290</v>
      </c>
      <c r="X18" s="167">
        <f t="shared" si="8"/>
        <v>4.3746745033851564E-2</v>
      </c>
      <c r="Y18" s="181">
        <f t="shared" si="3"/>
        <v>1.883303189740217</v>
      </c>
      <c r="Z18" s="167">
        <f t="shared" si="0"/>
        <v>3.4554511099525981E-2</v>
      </c>
    </row>
    <row r="19" spans="1:26" x14ac:dyDescent="0.25">
      <c r="A19" s="164" t="s">
        <v>130</v>
      </c>
      <c r="B19" s="165" t="s">
        <v>130</v>
      </c>
      <c r="C19" s="166">
        <v>3325</v>
      </c>
      <c r="D19" s="166">
        <v>2149</v>
      </c>
      <c r="E19" s="166">
        <v>5595</v>
      </c>
      <c r="F19" s="166">
        <v>6021</v>
      </c>
      <c r="G19" s="166">
        <v>5523</v>
      </c>
      <c r="H19" s="167">
        <f t="shared" si="4"/>
        <v>-8.2710513203786751E-2</v>
      </c>
      <c r="I19" s="181">
        <f t="shared" si="1"/>
        <v>0.66105263157894734</v>
      </c>
      <c r="J19" s="167">
        <f t="shared" si="5"/>
        <v>7.2785018647619302E-3</v>
      </c>
      <c r="K19" s="166">
        <v>14961</v>
      </c>
      <c r="L19" s="166">
        <v>12822</v>
      </c>
      <c r="M19" s="166">
        <v>35340</v>
      </c>
      <c r="N19" s="166">
        <v>38436</v>
      </c>
      <c r="O19" s="166">
        <v>36028</v>
      </c>
      <c r="P19" s="167">
        <f t="shared" si="6"/>
        <v>-6.2649599333957751E-2</v>
      </c>
      <c r="Q19" s="181">
        <f t="shared" si="2"/>
        <v>1.4081277989439207</v>
      </c>
      <c r="R19" s="167">
        <f t="shared" si="7"/>
        <v>1.0232814421599453E-2</v>
      </c>
      <c r="S19" s="166">
        <v>18286</v>
      </c>
      <c r="T19" s="166">
        <v>14971</v>
      </c>
      <c r="U19" s="166">
        <v>40935</v>
      </c>
      <c r="V19" s="166">
        <v>44457</v>
      </c>
      <c r="W19" s="166">
        <v>41551</v>
      </c>
      <c r="X19" s="167">
        <f t="shared" si="8"/>
        <v>-6.5366533954157924E-2</v>
      </c>
      <c r="Y19" s="181">
        <f t="shared" si="3"/>
        <v>1.2722848080498741</v>
      </c>
      <c r="Z19" s="167">
        <f t="shared" si="0"/>
        <v>1.0838331074409967E-2</v>
      </c>
    </row>
    <row r="20" spans="1:26" x14ac:dyDescent="0.25">
      <c r="A20" s="164" t="s">
        <v>133</v>
      </c>
      <c r="B20" s="165" t="s">
        <v>133</v>
      </c>
      <c r="C20" s="166">
        <v>3428</v>
      </c>
      <c r="D20" s="166">
        <v>1763</v>
      </c>
      <c r="E20" s="166">
        <v>3453</v>
      </c>
      <c r="F20" s="166">
        <v>4406</v>
      </c>
      <c r="G20" s="166">
        <v>3638</v>
      </c>
      <c r="H20" s="167">
        <f t="shared" si="4"/>
        <v>-0.17430776214253296</v>
      </c>
      <c r="I20" s="181">
        <f t="shared" si="1"/>
        <v>6.1260210035005924E-2</v>
      </c>
      <c r="J20" s="167">
        <f t="shared" si="5"/>
        <v>4.7943490465333881E-3</v>
      </c>
      <c r="K20" s="166">
        <v>22112</v>
      </c>
      <c r="L20" s="166">
        <v>10721</v>
      </c>
      <c r="M20" s="166">
        <v>31821</v>
      </c>
      <c r="N20" s="166">
        <v>40312</v>
      </c>
      <c r="O20" s="166">
        <v>37135</v>
      </c>
      <c r="P20" s="167">
        <f t="shared" si="6"/>
        <v>-7.8810279817424056E-2</v>
      </c>
      <c r="Q20" s="181">
        <f t="shared" si="2"/>
        <v>0.67940484804630974</v>
      </c>
      <c r="R20" s="167">
        <f t="shared" si="7"/>
        <v>1.0547228920453415E-2</v>
      </c>
      <c r="S20" s="166">
        <v>25540</v>
      </c>
      <c r="T20" s="166">
        <v>12484</v>
      </c>
      <c r="U20" s="166">
        <v>35274</v>
      </c>
      <c r="V20" s="166">
        <v>44718</v>
      </c>
      <c r="W20" s="166">
        <v>40773</v>
      </c>
      <c r="X20" s="167">
        <f t="shared" si="8"/>
        <v>-8.8219508922581458E-2</v>
      </c>
      <c r="Y20" s="181">
        <f t="shared" si="3"/>
        <v>0.59643696162881743</v>
      </c>
      <c r="Z20" s="167">
        <f t="shared" si="0"/>
        <v>9.3394720976850421E-3</v>
      </c>
    </row>
    <row r="21" spans="1:26" x14ac:dyDescent="0.25">
      <c r="A21" s="169" t="s">
        <v>147</v>
      </c>
      <c r="B21" s="170" t="s">
        <v>147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183064</v>
      </c>
      <c r="G21" s="171">
        <f>G13-SUM(G14:G20)</f>
        <v>201552</v>
      </c>
      <c r="H21" s="172">
        <f t="shared" si="4"/>
        <v>0.10099200279683607</v>
      </c>
      <c r="I21" s="182">
        <f t="shared" si="1"/>
        <v>2.5141138523232498</v>
      </c>
      <c r="J21" s="172">
        <f t="shared" si="5"/>
        <v>0.26561589857803664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664101</v>
      </c>
      <c r="O21" s="171">
        <f>O13-SUM(O14:O20)</f>
        <v>724051</v>
      </c>
      <c r="P21" s="172">
        <f t="shared" si="6"/>
        <v>9.0272413382904038E-2</v>
      </c>
      <c r="Q21" s="182">
        <f t="shared" si="2"/>
        <v>3.4237656791285058</v>
      </c>
      <c r="R21" s="172">
        <f t="shared" si="7"/>
        <v>0.2056478159979323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847165</v>
      </c>
      <c r="W21" s="171">
        <f>W13-SUM(W14:W20)</f>
        <v>925603</v>
      </c>
      <c r="X21" s="172">
        <f t="shared" si="8"/>
        <v>9.258881091640947E-2</v>
      </c>
      <c r="Y21" s="182">
        <f t="shared" si="3"/>
        <v>3.1877182981341727</v>
      </c>
      <c r="Z21" s="172">
        <f t="shared" si="0"/>
        <v>0.20151114427199432</v>
      </c>
    </row>
    <row r="22" spans="1:26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70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165616</v>
      </c>
      <c r="G23" s="178">
        <f>G24+G27</f>
        <v>152897</v>
      </c>
      <c r="H23" s="179">
        <f>IFERROR(G23/F23-1,"-")</f>
        <v>-7.6798135445850679E-2</v>
      </c>
      <c r="I23" s="179">
        <f t="shared" si="1"/>
        <v>2.568024829646224</v>
      </c>
      <c r="J23" s="179">
        <f>G23/G$9</f>
        <v>0.20149576310275299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1377487</v>
      </c>
      <c r="O23" s="178">
        <f>O24+O27</f>
        <v>1420992</v>
      </c>
      <c r="P23" s="179">
        <f>IFERROR(O23/N23-1,"-")</f>
        <v>3.158287519228864E-2</v>
      </c>
      <c r="Q23" s="179">
        <f t="shared" ref="Q23:Q86" si="9">IFERROR(O23/K23-1,"-")</f>
        <v>2.5634375705293779</v>
      </c>
      <c r="R23" s="179">
        <f>O23/O$9</f>
        <v>0.40359574304922419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1543103</v>
      </c>
      <c r="W23" s="178">
        <f>W24+W27</f>
        <v>1573889</v>
      </c>
      <c r="X23" s="179">
        <f>IFERROR(W23/V23-1,"-")</f>
        <v>1.9950709706351377E-2</v>
      </c>
      <c r="Y23" s="179">
        <f t="shared" ref="Y23:Y86" si="10">IFERROR(W23/S23-1,"-")</f>
        <v>2.5638826870038178</v>
      </c>
      <c r="Z23" s="179">
        <f t="shared" ref="Z23:Z35" si="11">U23/U$9</f>
        <v>0.39467278883880924</v>
      </c>
    </row>
    <row r="24" spans="1:26" x14ac:dyDescent="0.25">
      <c r="A24" s="1" t="s">
        <v>98</v>
      </c>
      <c r="B24" s="161" t="s">
        <v>99</v>
      </c>
      <c r="C24" s="162">
        <v>2953</v>
      </c>
      <c r="D24" s="162">
        <v>8952</v>
      </c>
      <c r="E24" s="162">
        <v>12689</v>
      </c>
      <c r="F24" s="162">
        <v>11581</v>
      </c>
      <c r="G24" s="162">
        <v>7728</v>
      </c>
      <c r="H24" s="163">
        <f>IFERROR(G24/F24-1,"-")</f>
        <v>-0.33270011225282792</v>
      </c>
      <c r="I24" s="180">
        <f t="shared" si="1"/>
        <v>1.6169996613613273</v>
      </c>
      <c r="J24" s="163">
        <f>G24/G$9</f>
        <v>1.0184367628260039E-2</v>
      </c>
      <c r="K24" s="162">
        <v>90143</v>
      </c>
      <c r="L24" s="162">
        <v>198275</v>
      </c>
      <c r="M24" s="162">
        <v>161372</v>
      </c>
      <c r="N24" s="162">
        <v>131261</v>
      </c>
      <c r="O24" s="162">
        <v>120636</v>
      </c>
      <c r="P24" s="163">
        <f>IFERROR(O24/N24-1,"-")</f>
        <v>-8.0945596940446896E-2</v>
      </c>
      <c r="Q24" s="180">
        <f t="shared" si="9"/>
        <v>0.33827363189598758</v>
      </c>
      <c r="R24" s="163">
        <f>O24/O$9</f>
        <v>3.42635117287685E-2</v>
      </c>
      <c r="S24" s="162">
        <v>93096</v>
      </c>
      <c r="T24" s="162">
        <v>207227</v>
      </c>
      <c r="U24" s="162">
        <v>174061</v>
      </c>
      <c r="V24" s="162">
        <v>142842</v>
      </c>
      <c r="W24" s="162">
        <v>128364</v>
      </c>
      <c r="X24" s="163">
        <f>IFERROR(W24/V24-1,"-")</f>
        <v>-0.10135674381484439</v>
      </c>
      <c r="Y24" s="180">
        <f t="shared" si="10"/>
        <v>0.37883475122454247</v>
      </c>
      <c r="Z24" s="163">
        <f t="shared" si="11"/>
        <v>4.6086008187196124E-2</v>
      </c>
    </row>
    <row r="25" spans="1:26" x14ac:dyDescent="0.25">
      <c r="A25" s="164" t="s">
        <v>105</v>
      </c>
      <c r="B25" s="165" t="s">
        <v>105</v>
      </c>
      <c r="C25" s="166">
        <v>1786</v>
      </c>
      <c r="D25" s="166">
        <v>4418</v>
      </c>
      <c r="E25" s="166">
        <v>6088</v>
      </c>
      <c r="F25" s="166">
        <v>5359</v>
      </c>
      <c r="G25" s="166">
        <v>2401</v>
      </c>
      <c r="H25" s="167">
        <f>IFERROR(G25/F25-1,"-")</f>
        <v>-0.5519686508676992</v>
      </c>
      <c r="I25" s="181">
        <f t="shared" si="1"/>
        <v>0.34434490481522961</v>
      </c>
      <c r="J25" s="167">
        <f>G25/G$9</f>
        <v>3.1641649424757187E-3</v>
      </c>
      <c r="K25" s="166">
        <v>45044</v>
      </c>
      <c r="L25" s="166">
        <v>92809</v>
      </c>
      <c r="M25" s="166">
        <v>62381</v>
      </c>
      <c r="N25" s="166">
        <v>49573</v>
      </c>
      <c r="O25" s="166">
        <v>41582</v>
      </c>
      <c r="P25" s="167">
        <f>IFERROR(O25/N25-1,"-")</f>
        <v>-0.16119661912734751</v>
      </c>
      <c r="Q25" s="181">
        <f t="shared" si="9"/>
        <v>-7.6858183109848155E-2</v>
      </c>
      <c r="R25" s="167">
        <f>O25/O$9</f>
        <v>1.1810283370682481E-2</v>
      </c>
      <c r="S25" s="166">
        <v>46830</v>
      </c>
      <c r="T25" s="166">
        <v>97227</v>
      </c>
      <c r="U25" s="166">
        <v>68469</v>
      </c>
      <c r="V25" s="166">
        <v>54932</v>
      </c>
      <c r="W25" s="166">
        <v>43983</v>
      </c>
      <c r="X25" s="167">
        <f>IFERROR(W25/V25-1,"-")</f>
        <v>-0.19931915823199597</v>
      </c>
      <c r="Y25" s="181">
        <f t="shared" si="10"/>
        <v>-6.0794362588084572E-2</v>
      </c>
      <c r="Z25" s="167">
        <f t="shared" si="11"/>
        <v>1.812848883189877E-2</v>
      </c>
    </row>
    <row r="26" spans="1:26" x14ac:dyDescent="0.25">
      <c r="A26" s="164" t="s">
        <v>102</v>
      </c>
      <c r="B26" s="165" t="s">
        <v>102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7.0202026857843205E-3</v>
      </c>
      <c r="K26" s="166">
        <v>45099</v>
      </c>
      <c r="L26" s="166">
        <v>105466</v>
      </c>
      <c r="M26" s="166">
        <v>98991</v>
      </c>
      <c r="N26" s="166">
        <v>81688</v>
      </c>
      <c r="O26" s="166">
        <v>79054</v>
      </c>
      <c r="P26" s="167">
        <f>IFERROR(O26/N26-1,"-")</f>
        <v>-3.2244638135344283E-2</v>
      </c>
      <c r="Q26" s="181">
        <f t="shared" si="9"/>
        <v>0.75289917736535172</v>
      </c>
      <c r="R26" s="167">
        <f>O26/O$9</f>
        <v>2.2453228358086018E-2</v>
      </c>
      <c r="S26" s="166">
        <v>46266</v>
      </c>
      <c r="T26" s="166">
        <v>110000</v>
      </c>
      <c r="U26" s="166">
        <v>105592</v>
      </c>
      <c r="V26" s="166">
        <v>87910</v>
      </c>
      <c r="W26" s="166">
        <v>84381</v>
      </c>
      <c r="X26" s="167">
        <f>IFERROR(W26/V26-1,"-")</f>
        <v>-4.014332840404955E-2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148</v>
      </c>
      <c r="B27" s="161" t="s">
        <v>109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145169</v>
      </c>
      <c r="H27" s="163">
        <f>IFERROR(G27/F27-1,"-")</f>
        <v>-5.755834712889929E-2</v>
      </c>
      <c r="I27" s="180">
        <f t="shared" si="1"/>
        <v>2.6384119902754457</v>
      </c>
      <c r="J27" s="163">
        <f>G27/G$9</f>
        <v>0.19131139547449297</v>
      </c>
      <c r="K27" s="162">
        <v>308627</v>
      </c>
      <c r="L27" s="162">
        <v>489547</v>
      </c>
      <c r="M27" s="162">
        <v>1163992</v>
      </c>
      <c r="N27" s="162">
        <v>1246226</v>
      </c>
      <c r="O27" s="162">
        <v>1300356</v>
      </c>
      <c r="P27" s="163">
        <f>IFERROR(O27/N27-1,"-")</f>
        <v>4.3435139372794307E-2</v>
      </c>
      <c r="Q27" s="180">
        <f t="shared" si="9"/>
        <v>3.2133578721239555</v>
      </c>
      <c r="R27" s="163">
        <f>O27/O$9</f>
        <v>0.36933223132045567</v>
      </c>
      <c r="S27" s="162">
        <v>348526</v>
      </c>
      <c r="T27" s="162">
        <v>545541</v>
      </c>
      <c r="U27" s="162">
        <v>1316568</v>
      </c>
      <c r="V27" s="162">
        <v>1400261</v>
      </c>
      <c r="W27" s="162">
        <v>1445525</v>
      </c>
      <c r="X27" s="163">
        <f>IFERROR(W27/V27-1,"-")</f>
        <v>3.232540219287694E-2</v>
      </c>
      <c r="Y27" s="180">
        <f t="shared" si="10"/>
        <v>3.1475384906721446</v>
      </c>
      <c r="Z27" s="163">
        <f t="shared" si="11"/>
        <v>0.34858678065161314</v>
      </c>
    </row>
    <row r="28" spans="1:26" x14ac:dyDescent="0.25">
      <c r="A28" s="164" t="s">
        <v>112</v>
      </c>
      <c r="B28" s="165" t="s">
        <v>112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8.383916922549782E-2</v>
      </c>
      <c r="K28" s="166">
        <v>128801</v>
      </c>
      <c r="L28" s="166">
        <v>159037</v>
      </c>
      <c r="M28" s="166">
        <v>590382</v>
      </c>
      <c r="N28" s="166">
        <v>640574</v>
      </c>
      <c r="O28" s="166">
        <v>669764</v>
      </c>
      <c r="P28" s="167">
        <f t="shared" ref="P28:P35" si="14">IFERROR(O28/N28-1,"-")</f>
        <v>4.5568505746408583E-2</v>
      </c>
      <c r="Q28" s="181">
        <f t="shared" si="9"/>
        <v>4.1999906833021479</v>
      </c>
      <c r="R28" s="167">
        <f t="shared" ref="R28:R35" si="15">O28/O$9</f>
        <v>0.19022900850083646</v>
      </c>
      <c r="S28" s="166">
        <v>143594</v>
      </c>
      <c r="T28" s="166">
        <v>175307</v>
      </c>
      <c r="U28" s="166">
        <v>657205</v>
      </c>
      <c r="V28" s="166">
        <v>709893</v>
      </c>
      <c r="W28" s="166">
        <v>733382</v>
      </c>
      <c r="X28" s="167">
        <f t="shared" ref="X28:X35" si="16">IFERROR(W28/V28-1,"-")</f>
        <v>3.3088085105783538E-2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115</v>
      </c>
      <c r="B29" s="165" t="s">
        <v>115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3.8713248375746231E-2</v>
      </c>
      <c r="K29" s="166">
        <v>41673</v>
      </c>
      <c r="L29" s="166">
        <v>81095</v>
      </c>
      <c r="M29" s="166">
        <v>128496</v>
      </c>
      <c r="N29" s="166">
        <v>137331</v>
      </c>
      <c r="O29" s="166">
        <v>137486</v>
      </c>
      <c r="P29" s="167">
        <f t="shared" si="14"/>
        <v>1.1286599529602981E-3</v>
      </c>
      <c r="Q29" s="181">
        <f t="shared" si="9"/>
        <v>2.2991625272958509</v>
      </c>
      <c r="R29" s="167">
        <f t="shared" si="15"/>
        <v>3.9049315076274627E-2</v>
      </c>
      <c r="S29" s="166">
        <v>49509</v>
      </c>
      <c r="T29" s="166">
        <v>95431</v>
      </c>
      <c r="U29" s="166">
        <v>155893</v>
      </c>
      <c r="V29" s="166">
        <v>167555</v>
      </c>
      <c r="W29" s="166">
        <v>166862</v>
      </c>
      <c r="X29" s="167">
        <f t="shared" si="16"/>
        <v>-4.1359553579422004E-3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118</v>
      </c>
      <c r="B30" s="165" t="s">
        <v>118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3.9983658623370805E-3</v>
      </c>
      <c r="K30" s="166">
        <v>13936</v>
      </c>
      <c r="L30" s="166">
        <v>30800</v>
      </c>
      <c r="M30" s="166">
        <v>48228</v>
      </c>
      <c r="N30" s="166">
        <v>43489</v>
      </c>
      <c r="O30" s="166">
        <v>39137</v>
      </c>
      <c r="P30" s="167">
        <f t="shared" si="14"/>
        <v>-0.10007128239324892</v>
      </c>
      <c r="Q30" s="181">
        <f t="shared" si="9"/>
        <v>1.8083381171067736</v>
      </c>
      <c r="R30" s="167">
        <f t="shared" si="15"/>
        <v>1.1115844843403402E-2</v>
      </c>
      <c r="S30" s="166">
        <v>17166</v>
      </c>
      <c r="T30" s="166">
        <v>35787</v>
      </c>
      <c r="U30" s="166">
        <v>52360</v>
      </c>
      <c r="V30" s="166">
        <v>46471</v>
      </c>
      <c r="W30" s="166">
        <v>42171</v>
      </c>
      <c r="X30" s="167">
        <f t="shared" si="16"/>
        <v>-9.2530825676228168E-2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125</v>
      </c>
      <c r="B31" s="165" t="s">
        <v>125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4.2896113651638753E-3</v>
      </c>
      <c r="K31" s="166">
        <v>12314</v>
      </c>
      <c r="L31" s="166">
        <v>32115</v>
      </c>
      <c r="M31" s="166">
        <v>56445</v>
      </c>
      <c r="N31" s="166">
        <v>53434</v>
      </c>
      <c r="O31" s="166">
        <v>57796</v>
      </c>
      <c r="P31" s="167">
        <f t="shared" si="14"/>
        <v>8.1633416925553037E-2</v>
      </c>
      <c r="Q31" s="181">
        <f t="shared" si="9"/>
        <v>3.6935195712197499</v>
      </c>
      <c r="R31" s="167">
        <f t="shared" si="15"/>
        <v>1.6415447493914787E-2</v>
      </c>
      <c r="S31" s="166">
        <v>14050</v>
      </c>
      <c r="T31" s="166">
        <v>36053</v>
      </c>
      <c r="U31" s="166">
        <v>64395</v>
      </c>
      <c r="V31" s="166">
        <v>57474</v>
      </c>
      <c r="W31" s="166">
        <v>61051</v>
      </c>
      <c r="X31" s="167">
        <f t="shared" si="16"/>
        <v>6.2236837526533639E-2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121</v>
      </c>
      <c r="B32" s="165" t="s">
        <v>121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3.3829285328343065E-3</v>
      </c>
      <c r="K32" s="166">
        <v>25064</v>
      </c>
      <c r="L32" s="166">
        <v>46414</v>
      </c>
      <c r="M32" s="166">
        <v>73182</v>
      </c>
      <c r="N32" s="166">
        <v>71382</v>
      </c>
      <c r="O32" s="166">
        <v>73828</v>
      </c>
      <c r="P32" s="167">
        <f t="shared" si="14"/>
        <v>3.4266341654758836E-2</v>
      </c>
      <c r="Q32" s="181">
        <f t="shared" si="9"/>
        <v>1.9455793169486117</v>
      </c>
      <c r="R32" s="167">
        <f t="shared" si="15"/>
        <v>2.0968919260515275E-2</v>
      </c>
      <c r="S32" s="166">
        <v>26467</v>
      </c>
      <c r="T32" s="166">
        <v>48646</v>
      </c>
      <c r="U32" s="166">
        <v>77679</v>
      </c>
      <c r="V32" s="166">
        <v>74613</v>
      </c>
      <c r="W32" s="166">
        <v>76395</v>
      </c>
      <c r="X32" s="167">
        <f t="shared" si="16"/>
        <v>2.3883237505528454E-2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130</v>
      </c>
      <c r="B33" s="165" t="s">
        <v>130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3.3961070623739803E-3</v>
      </c>
      <c r="K33" s="166">
        <v>8223</v>
      </c>
      <c r="L33" s="166">
        <v>5697</v>
      </c>
      <c r="M33" s="166">
        <v>18357</v>
      </c>
      <c r="N33" s="166">
        <v>18861</v>
      </c>
      <c r="O33" s="166">
        <v>18273</v>
      </c>
      <c r="P33" s="167">
        <f t="shared" si="14"/>
        <v>-3.1175441386989022E-2</v>
      </c>
      <c r="Q33" s="181">
        <f t="shared" si="9"/>
        <v>1.2221816855162349</v>
      </c>
      <c r="R33" s="167">
        <f t="shared" si="15"/>
        <v>5.1899694106219271E-3</v>
      </c>
      <c r="S33" s="166">
        <v>9599</v>
      </c>
      <c r="T33" s="166">
        <v>6287</v>
      </c>
      <c r="U33" s="166">
        <v>20065</v>
      </c>
      <c r="V33" s="166">
        <v>20977</v>
      </c>
      <c r="W33" s="166">
        <v>20850</v>
      </c>
      <c r="X33" s="167">
        <f t="shared" si="16"/>
        <v>-6.054249892739616E-3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133</v>
      </c>
      <c r="B34" s="165" t="s">
        <v>133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8.1706883145978568E-4</v>
      </c>
      <c r="K34" s="166">
        <v>10880</v>
      </c>
      <c r="L34" s="166">
        <v>4211</v>
      </c>
      <c r="M34" s="166">
        <v>16482</v>
      </c>
      <c r="N34" s="166">
        <v>21199</v>
      </c>
      <c r="O34" s="166">
        <v>19378</v>
      </c>
      <c r="P34" s="167">
        <f t="shared" si="14"/>
        <v>-8.59002783150149E-2</v>
      </c>
      <c r="Q34" s="181">
        <f t="shared" si="9"/>
        <v>0.78106617647058818</v>
      </c>
      <c r="R34" s="167">
        <f t="shared" si="15"/>
        <v>5.5038158616008154E-3</v>
      </c>
      <c r="S34" s="166">
        <v>11549</v>
      </c>
      <c r="T34" s="166">
        <v>4406</v>
      </c>
      <c r="U34" s="166">
        <v>17276</v>
      </c>
      <c r="V34" s="166">
        <v>22032</v>
      </c>
      <c r="W34" s="166">
        <v>19998</v>
      </c>
      <c r="X34" s="167">
        <f t="shared" si="16"/>
        <v>-9.2320261437908502E-2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147</v>
      </c>
      <c r="B35" s="170" t="s">
        <v>147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40122</v>
      </c>
      <c r="H35" s="172">
        <f t="shared" si="12"/>
        <v>-2.8287720997820287E-2</v>
      </c>
      <c r="I35" s="182">
        <f t="shared" si="1"/>
        <v>3.5304878048780486</v>
      </c>
      <c r="J35" s="172">
        <f t="shared" si="13"/>
        <v>5.2874896219079877E-2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259956</v>
      </c>
      <c r="O35" s="171">
        <f>O27-SUM(O28:O34)</f>
        <v>284694</v>
      </c>
      <c r="P35" s="172">
        <f t="shared" si="14"/>
        <v>9.5162258228315588E-2</v>
      </c>
      <c r="Q35" s="182">
        <f t="shared" si="9"/>
        <v>3.2029939766150939</v>
      </c>
      <c r="R35" s="172">
        <f t="shared" si="15"/>
        <v>8.0859910873288407E-2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301246</v>
      </c>
      <c r="W35" s="171">
        <f>W27-SUM(W28:W34)</f>
        <v>324816</v>
      </c>
      <c r="X35" s="172">
        <f t="shared" si="16"/>
        <v>7.8241702794394019E-2</v>
      </c>
      <c r="Y35" s="182">
        <f t="shared" si="10"/>
        <v>3.2408606642991433</v>
      </c>
      <c r="Z35" s="172">
        <f t="shared" si="11"/>
        <v>7.1936493496074658E-2</v>
      </c>
    </row>
    <row r="36" spans="1:26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70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201287</v>
      </c>
      <c r="G37" s="178">
        <f>G38+G41</f>
        <v>210210</v>
      </c>
      <c r="H37" s="179">
        <f>IFERROR(G37/F37-1,"-")</f>
        <v>4.432973813510066E-2</v>
      </c>
      <c r="I37" s="179">
        <f t="shared" si="1"/>
        <v>2.8723404255319149</v>
      </c>
      <c r="J37" s="179">
        <f>G37/G$9</f>
        <v>0.2770258694534864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609226</v>
      </c>
      <c r="O37" s="178">
        <f>O38+O41</f>
        <v>651257</v>
      </c>
      <c r="P37" s="179">
        <f>IFERROR(O37/N37-1,"-")</f>
        <v>6.8990817857412567E-2</v>
      </c>
      <c r="Q37" s="179">
        <f t="shared" si="9"/>
        <v>3.2847546613682121</v>
      </c>
      <c r="R37" s="179">
        <f>O37/O$9</f>
        <v>0.18497257748883075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810513</v>
      </c>
      <c r="W37" s="178">
        <f>W38+W41</f>
        <v>861467</v>
      </c>
      <c r="X37" s="179">
        <f>IFERROR(W37/V37-1,"-")</f>
        <v>6.2866357479768986E-2</v>
      </c>
      <c r="Y37" s="179">
        <f t="shared" si="10"/>
        <v>3.1762224947764919</v>
      </c>
      <c r="Z37" s="179">
        <f t="shared" ref="Z37:Z49" si="17">U37/U$9</f>
        <v>0.19925398603553787</v>
      </c>
    </row>
    <row r="38" spans="1:26" x14ac:dyDescent="0.25">
      <c r="A38" s="1" t="s">
        <v>98</v>
      </c>
      <c r="B38" s="161" t="s">
        <v>99</v>
      </c>
      <c r="C38" s="162">
        <v>5529</v>
      </c>
      <c r="D38" s="162">
        <v>6062</v>
      </c>
      <c r="E38" s="162">
        <v>22234</v>
      </c>
      <c r="F38" s="162">
        <v>28331</v>
      </c>
      <c r="G38" s="162">
        <v>31527</v>
      </c>
      <c r="H38" s="163">
        <f>IFERROR(G38/F38-1,"-")</f>
        <v>0.11280929017683805</v>
      </c>
      <c r="I38" s="180">
        <f t="shared" si="1"/>
        <v>4.7021161150298427</v>
      </c>
      <c r="J38" s="163">
        <f>G38/G$9</f>
        <v>4.1547950079730105E-2</v>
      </c>
      <c r="K38" s="162">
        <v>19247</v>
      </c>
      <c r="L38" s="162">
        <v>33772</v>
      </c>
      <c r="M38" s="162">
        <v>60854</v>
      </c>
      <c r="N38" s="162">
        <v>52810</v>
      </c>
      <c r="O38" s="162">
        <v>49280</v>
      </c>
      <c r="P38" s="163">
        <f>IFERROR(O38/N38-1,"-")</f>
        <v>-6.6843400871047121E-2</v>
      </c>
      <c r="Q38" s="180">
        <f t="shared" si="9"/>
        <v>1.5603990232243987</v>
      </c>
      <c r="R38" s="163">
        <f>O38/O$9</f>
        <v>1.3996699641845814E-2</v>
      </c>
      <c r="S38" s="162">
        <v>24776</v>
      </c>
      <c r="T38" s="162">
        <v>39834</v>
      </c>
      <c r="U38" s="162">
        <v>83088</v>
      </c>
      <c r="V38" s="162">
        <v>81141</v>
      </c>
      <c r="W38" s="162">
        <v>80807</v>
      </c>
      <c r="X38" s="163">
        <f>IFERROR(W38/V38-1,"-")</f>
        <v>-4.1162913939931656E-3</v>
      </c>
      <c r="Y38" s="180">
        <f t="shared" si="10"/>
        <v>2.2615030674846626</v>
      </c>
      <c r="Z38" s="163">
        <f t="shared" si="17"/>
        <v>2.1999151149641516E-2</v>
      </c>
    </row>
    <row r="39" spans="1:26" x14ac:dyDescent="0.25">
      <c r="A39" s="164" t="s">
        <v>105</v>
      </c>
      <c r="B39" s="165" t="s">
        <v>105</v>
      </c>
      <c r="C39" s="166">
        <v>2180</v>
      </c>
      <c r="D39" s="166">
        <v>4351</v>
      </c>
      <c r="E39" s="166">
        <v>9363</v>
      </c>
      <c r="F39" s="166">
        <v>15562</v>
      </c>
      <c r="G39" s="166">
        <v>21291</v>
      </c>
      <c r="H39" s="167">
        <f>IFERROR(G39/F39-1,"-")</f>
        <v>0.36814034185837285</v>
      </c>
      <c r="I39" s="181">
        <f t="shared" si="1"/>
        <v>8.7665137614678894</v>
      </c>
      <c r="J39" s="167">
        <f>G39/G$9</f>
        <v>2.8058407242919834E-2</v>
      </c>
      <c r="K39" s="166">
        <v>1767</v>
      </c>
      <c r="L39" s="166">
        <v>4726</v>
      </c>
      <c r="M39" s="166">
        <v>9315</v>
      </c>
      <c r="N39" s="166">
        <v>13363</v>
      </c>
      <c r="O39" s="166">
        <v>10110</v>
      </c>
      <c r="P39" s="167">
        <f>IFERROR(O39/N39-1,"-")</f>
        <v>-0.24343336077228173</v>
      </c>
      <c r="Q39" s="181">
        <f t="shared" si="9"/>
        <v>4.7215619694397279</v>
      </c>
      <c r="R39" s="167">
        <f>O39/O$9</f>
        <v>2.8714820085036768E-3</v>
      </c>
      <c r="S39" s="166">
        <v>3947</v>
      </c>
      <c r="T39" s="166">
        <v>9077</v>
      </c>
      <c r="U39" s="166">
        <v>18678</v>
      </c>
      <c r="V39" s="166">
        <v>28925</v>
      </c>
      <c r="W39" s="166">
        <v>31401</v>
      </c>
      <c r="X39" s="167">
        <f>IFERROR(W39/V39-1,"-")</f>
        <v>8.5600691443388E-2</v>
      </c>
      <c r="Y39" s="181">
        <f t="shared" si="10"/>
        <v>6.9556625285026605</v>
      </c>
      <c r="Z39" s="167">
        <f t="shared" si="17"/>
        <v>4.945360884520078E-3</v>
      </c>
    </row>
    <row r="40" spans="1:26" x14ac:dyDescent="0.25">
      <c r="A40" s="164" t="s">
        <v>102</v>
      </c>
      <c r="B40" s="165" t="s">
        <v>102</v>
      </c>
      <c r="C40" s="166">
        <v>3349</v>
      </c>
      <c r="D40" s="166">
        <v>1711</v>
      </c>
      <c r="E40" s="166">
        <v>12871</v>
      </c>
      <c r="F40" s="166">
        <v>12769</v>
      </c>
      <c r="G40" s="166">
        <v>10236</v>
      </c>
      <c r="H40" s="167">
        <f>IFERROR(G40/F40-1,"-")</f>
        <v>-0.19837105489858253</v>
      </c>
      <c r="I40" s="181">
        <f t="shared" si="1"/>
        <v>2.0564347566437742</v>
      </c>
      <c r="J40" s="167">
        <f>G40/G$9</f>
        <v>1.3489542836810269E-2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1.1125217633342139E-2</v>
      </c>
      <c r="S40" s="166">
        <v>20829</v>
      </c>
      <c r="T40" s="166">
        <v>30757</v>
      </c>
      <c r="U40" s="166">
        <v>64410</v>
      </c>
      <c r="V40" s="166">
        <v>52216</v>
      </c>
      <c r="W40" s="166">
        <v>49406</v>
      </c>
      <c r="X40" s="167">
        <f>IFERROR(W40/V40-1,"-")</f>
        <v>-5.3814922629079165E-2</v>
      </c>
      <c r="Y40" s="181">
        <f t="shared" si="10"/>
        <v>1.3719813721254019</v>
      </c>
      <c r="Z40" s="167">
        <f t="shared" si="17"/>
        <v>1.7053790265121438E-2</v>
      </c>
    </row>
    <row r="41" spans="1:26" x14ac:dyDescent="0.25">
      <c r="A41" s="1" t="s">
        <v>148</v>
      </c>
      <c r="B41" s="161" t="s">
        <v>109</v>
      </c>
      <c r="C41" s="162">
        <v>48756</v>
      </c>
      <c r="D41" s="162">
        <v>44610</v>
      </c>
      <c r="E41" s="162">
        <v>156956</v>
      </c>
      <c r="F41" s="162">
        <v>172956</v>
      </c>
      <c r="G41" s="162">
        <v>178683</v>
      </c>
      <c r="H41" s="163">
        <f>IFERROR(G41/F41-1,"-")</f>
        <v>3.3112467910913823E-2</v>
      </c>
      <c r="I41" s="180">
        <f t="shared" si="1"/>
        <v>2.6648412503076546</v>
      </c>
      <c r="J41" s="163">
        <f>G41/G$9</f>
        <v>0.23547791937375628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0.17097587784698495</v>
      </c>
      <c r="S41" s="162">
        <v>181503</v>
      </c>
      <c r="T41" s="162">
        <v>216915</v>
      </c>
      <c r="U41" s="162">
        <v>669469</v>
      </c>
      <c r="V41" s="162">
        <v>729372</v>
      </c>
      <c r="W41" s="162">
        <v>780660</v>
      </c>
      <c r="X41" s="163">
        <f>IFERROR(W41/V41-1,"-")</f>
        <v>7.0318027015021212E-2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112</v>
      </c>
      <c r="B42" s="165" t="s">
        <v>112</v>
      </c>
      <c r="C42" s="166">
        <v>24960</v>
      </c>
      <c r="D42" s="166">
        <v>17021</v>
      </c>
      <c r="E42" s="166">
        <v>75160</v>
      </c>
      <c r="F42" s="166">
        <v>74709</v>
      </c>
      <c r="G42" s="166">
        <v>75962</v>
      </c>
      <c r="H42" s="167">
        <f t="shared" ref="H42:H49" si="18">IFERROR(G42/F42-1,"-")</f>
        <v>1.6771741021831321E-2</v>
      </c>
      <c r="I42" s="181">
        <f t="shared" si="1"/>
        <v>2.0433493589743588</v>
      </c>
      <c r="J42" s="167">
        <f t="shared" ref="J42:J49" si="19">G42/G$9</f>
        <v>0.10010674608927136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9.574390129600123E-2</v>
      </c>
      <c r="S42" s="166">
        <v>88261</v>
      </c>
      <c r="T42" s="166">
        <v>80790</v>
      </c>
      <c r="U42" s="166">
        <v>344263</v>
      </c>
      <c r="V42" s="166">
        <v>374301</v>
      </c>
      <c r="W42" s="166">
        <v>413060</v>
      </c>
      <c r="X42" s="167">
        <f t="shared" ref="X42:X49" si="22">IFERROR(W42/V42-1,"-")</f>
        <v>0.10355035118794764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115</v>
      </c>
      <c r="B43" s="165" t="s">
        <v>115</v>
      </c>
      <c r="C43" s="166">
        <v>3221</v>
      </c>
      <c r="D43" s="166">
        <v>2578</v>
      </c>
      <c r="E43" s="166">
        <v>7845</v>
      </c>
      <c r="F43" s="166">
        <v>10865</v>
      </c>
      <c r="G43" s="166">
        <v>11127</v>
      </c>
      <c r="H43" s="167">
        <f t="shared" si="18"/>
        <v>2.4114127933732243E-2</v>
      </c>
      <c r="I43" s="181">
        <f t="shared" si="1"/>
        <v>2.4545172306737038</v>
      </c>
      <c r="J43" s="167">
        <f t="shared" si="19"/>
        <v>1.4663749818795219E-2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5.775058721949086E-3</v>
      </c>
      <c r="S43" s="166">
        <v>10791</v>
      </c>
      <c r="T43" s="166">
        <v>13496</v>
      </c>
      <c r="U43" s="166">
        <v>27794</v>
      </c>
      <c r="V43" s="166">
        <v>33428</v>
      </c>
      <c r="W43" s="166">
        <v>31460</v>
      </c>
      <c r="X43" s="167">
        <f t="shared" si="22"/>
        <v>-5.88728012444657E-2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118</v>
      </c>
      <c r="B44" s="165" t="s">
        <v>118</v>
      </c>
      <c r="C44" s="166">
        <v>1995</v>
      </c>
      <c r="D44" s="166">
        <v>1781</v>
      </c>
      <c r="E44" s="166">
        <v>5675</v>
      </c>
      <c r="F44" s="166">
        <v>7865</v>
      </c>
      <c r="G44" s="166">
        <v>8232</v>
      </c>
      <c r="H44" s="167">
        <f t="shared" si="18"/>
        <v>4.6662428480610307E-2</v>
      </c>
      <c r="I44" s="181">
        <f t="shared" si="1"/>
        <v>3.1263157894736846</v>
      </c>
      <c r="J44" s="167">
        <f t="shared" si="19"/>
        <v>1.0848565517059606E-2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3.2321924091762455E-3</v>
      </c>
      <c r="S44" s="166">
        <v>5965</v>
      </c>
      <c r="T44" s="166">
        <v>10033</v>
      </c>
      <c r="U44" s="166">
        <v>17707</v>
      </c>
      <c r="V44" s="166">
        <v>19751</v>
      </c>
      <c r="W44" s="166">
        <v>19612</v>
      </c>
      <c r="X44" s="167">
        <f t="shared" si="22"/>
        <v>-7.0376183484380794E-3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125</v>
      </c>
      <c r="B45" s="165" t="s">
        <v>125</v>
      </c>
      <c r="C45" s="166">
        <v>885</v>
      </c>
      <c r="D45" s="166">
        <v>1430</v>
      </c>
      <c r="E45" s="166">
        <v>3236</v>
      </c>
      <c r="F45" s="166">
        <v>3482</v>
      </c>
      <c r="G45" s="166">
        <v>3809</v>
      </c>
      <c r="H45" s="167">
        <f t="shared" si="18"/>
        <v>9.3911545089029325E-2</v>
      </c>
      <c r="I45" s="181">
        <f t="shared" si="1"/>
        <v>3.303954802259887</v>
      </c>
      <c r="J45" s="167">
        <f t="shared" si="19"/>
        <v>5.0197019016618126E-3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8.0574750840000792E-3</v>
      </c>
      <c r="S45" s="166">
        <v>7597</v>
      </c>
      <c r="T45" s="166">
        <v>15000</v>
      </c>
      <c r="U45" s="166">
        <v>30594</v>
      </c>
      <c r="V45" s="166">
        <v>29642</v>
      </c>
      <c r="W45" s="166">
        <v>32178</v>
      </c>
      <c r="X45" s="167">
        <f t="shared" si="22"/>
        <v>8.5554281087645956E-2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121</v>
      </c>
      <c r="B46" s="165" t="s">
        <v>121</v>
      </c>
      <c r="C46" s="166">
        <v>1080</v>
      </c>
      <c r="D46" s="166">
        <v>722</v>
      </c>
      <c r="E46" s="166">
        <v>1778</v>
      </c>
      <c r="F46" s="166">
        <v>2269</v>
      </c>
      <c r="G46" s="166">
        <v>2413</v>
      </c>
      <c r="H46" s="167">
        <f t="shared" si="18"/>
        <v>6.3464081092992508E-2</v>
      </c>
      <c r="I46" s="181">
        <f t="shared" si="1"/>
        <v>1.2342592592592592</v>
      </c>
      <c r="J46" s="167">
        <f t="shared" si="19"/>
        <v>3.1799791779233274E-3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9.397500021301795E-3</v>
      </c>
      <c r="S46" s="166">
        <v>12102</v>
      </c>
      <c r="T46" s="166">
        <v>17690</v>
      </c>
      <c r="U46" s="166">
        <v>30778</v>
      </c>
      <c r="V46" s="166">
        <v>35500</v>
      </c>
      <c r="W46" s="166">
        <v>35500</v>
      </c>
      <c r="X46" s="167">
        <f t="shared" si="22"/>
        <v>0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130</v>
      </c>
      <c r="B47" s="165" t="s">
        <v>130</v>
      </c>
      <c r="C47" s="166">
        <v>1099</v>
      </c>
      <c r="D47" s="166">
        <v>749</v>
      </c>
      <c r="E47" s="166">
        <v>2218</v>
      </c>
      <c r="F47" s="166">
        <v>2218</v>
      </c>
      <c r="G47" s="166">
        <v>1673</v>
      </c>
      <c r="H47" s="167">
        <f t="shared" si="18"/>
        <v>-0.24571686203787191</v>
      </c>
      <c r="I47" s="181">
        <f t="shared" si="1"/>
        <v>0.52229299363057335</v>
      </c>
      <c r="J47" s="167">
        <f t="shared" si="19"/>
        <v>2.2047679919874538E-3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1.9768066052606912E-3</v>
      </c>
      <c r="S47" s="166">
        <v>3395</v>
      </c>
      <c r="T47" s="166">
        <v>3388</v>
      </c>
      <c r="U47" s="166">
        <v>8823</v>
      </c>
      <c r="V47" s="166">
        <v>9220</v>
      </c>
      <c r="W47" s="166">
        <v>8633</v>
      </c>
      <c r="X47" s="167">
        <f t="shared" si="22"/>
        <v>-6.3665943600867636E-2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133</v>
      </c>
      <c r="B48" s="165" t="s">
        <v>133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1.835769164876583E-3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1.9989604723886127E-3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147</v>
      </c>
      <c r="B49" s="170" t="s">
        <v>147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69566</v>
      </c>
      <c r="G49" s="171">
        <f>G41-SUM(G42:G48)</f>
        <v>74074</v>
      </c>
      <c r="H49" s="172">
        <f t="shared" si="18"/>
        <v>6.4801770980076556E-2</v>
      </c>
      <c r="I49" s="182">
        <f t="shared" si="1"/>
        <v>4.1311997783319478</v>
      </c>
      <c r="J49" s="172">
        <f t="shared" si="19"/>
        <v>9.7618639712180919E-2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4.4793983236907205E-2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217117</v>
      </c>
      <c r="W49" s="171">
        <f>W41-SUM(W42:W48)</f>
        <v>231786</v>
      </c>
      <c r="X49" s="172">
        <f t="shared" si="22"/>
        <v>6.7562650552467129E-2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70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50521</v>
      </c>
      <c r="W51" s="178">
        <f>W52+W55</f>
        <v>43075</v>
      </c>
      <c r="X51" s="179">
        <f>IFERROR(W51/V51-1,"-")</f>
        <v>-0.14738425605193883</v>
      </c>
      <c r="Y51" s="179">
        <f t="shared" si="10"/>
        <v>3.0051139005113905</v>
      </c>
      <c r="Z51" s="179">
        <f t="shared" ref="Z51:Z63" si="23">U51/U$9</f>
        <v>9.9653867101170725E-3</v>
      </c>
    </row>
    <row r="52" spans="1:26" x14ac:dyDescent="0.25">
      <c r="A52" s="1" t="s">
        <v>98</v>
      </c>
      <c r="B52" s="161" t="s">
        <v>99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20078</v>
      </c>
      <c r="W52" s="162">
        <v>10886</v>
      </c>
      <c r="X52" s="163">
        <f>IFERROR(W52/V52-1,"-")</f>
        <v>-0.45781452335890027</v>
      </c>
      <c r="Y52" s="180">
        <f t="shared" si="10"/>
        <v>4.4731020613373556</v>
      </c>
      <c r="Z52" s="163">
        <f t="shared" si="23"/>
        <v>1.7840155070080461E-3</v>
      </c>
    </row>
    <row r="53" spans="1:26" x14ac:dyDescent="0.25">
      <c r="A53" s="164" t="s">
        <v>105</v>
      </c>
      <c r="B53" s="165" t="s">
        <v>105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14700</v>
      </c>
      <c r="W53" s="166">
        <v>7147</v>
      </c>
      <c r="X53" s="167">
        <f>IFERROR(W53/V53-1,"-")</f>
        <v>-0.51380952380952383</v>
      </c>
      <c r="Y53" s="181">
        <f t="shared" si="10"/>
        <v>3.8063214525891054</v>
      </c>
      <c r="Z53" s="167">
        <f t="shared" si="23"/>
        <v>9.2881068545328373E-4</v>
      </c>
    </row>
    <row r="54" spans="1:26" x14ac:dyDescent="0.25">
      <c r="A54" s="164" t="s">
        <v>102</v>
      </c>
      <c r="B54" s="165" t="s">
        <v>102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3739</v>
      </c>
      <c r="X54" s="167">
        <f>IFERROR(W54/V54-1,"-")</f>
        <v>-0.30476013387876533</v>
      </c>
      <c r="Y54" s="181">
        <f t="shared" si="10"/>
        <v>6.4482071713147411</v>
      </c>
      <c r="Z54" s="167">
        <f t="shared" si="23"/>
        <v>8.552048215547624E-4</v>
      </c>
    </row>
    <row r="55" spans="1:26" x14ac:dyDescent="0.25">
      <c r="A55" s="1" t="s">
        <v>148</v>
      </c>
      <c r="B55" s="161" t="s">
        <v>109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32189</v>
      </c>
      <c r="X55" s="163">
        <f>IFERROR(W55/V55-1,"-")</f>
        <v>5.7353086095325745E-2</v>
      </c>
      <c r="Y55" s="180">
        <f t="shared" si="10"/>
        <v>2.6720282911248003</v>
      </c>
      <c r="Z55" s="163">
        <f t="shared" si="23"/>
        <v>8.1813712031090276E-3</v>
      </c>
    </row>
    <row r="56" spans="1:26" x14ac:dyDescent="0.25">
      <c r="A56" s="164" t="s">
        <v>112</v>
      </c>
      <c r="B56" s="165" t="s">
        <v>112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10942</v>
      </c>
      <c r="X56" s="167">
        <f t="shared" ref="X56:X63" si="28">IFERROR(W56/V56-1,"-")</f>
        <v>0.18330269276522104</v>
      </c>
      <c r="Y56" s="181">
        <f t="shared" si="10"/>
        <v>3.4407467532467528</v>
      </c>
      <c r="Z56" s="167">
        <f t="shared" si="23"/>
        <v>2.7348020439130465E-3</v>
      </c>
    </row>
    <row r="57" spans="1:26" x14ac:dyDescent="0.25">
      <c r="A57" s="164" t="s">
        <v>115</v>
      </c>
      <c r="B57" s="165" t="s">
        <v>115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6432</v>
      </c>
      <c r="X57" s="167">
        <f t="shared" si="28"/>
        <v>5.9986816084377059E-2</v>
      </c>
      <c r="Y57" s="181">
        <f t="shared" si="10"/>
        <v>1.3095152603231597</v>
      </c>
      <c r="Z57" s="167">
        <f t="shared" si="23"/>
        <v>1.7959301252650009E-3</v>
      </c>
    </row>
    <row r="58" spans="1:26" x14ac:dyDescent="0.25">
      <c r="A58" s="164" t="s">
        <v>118</v>
      </c>
      <c r="B58" s="165" t="s">
        <v>118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2287</v>
      </c>
      <c r="X58" s="167">
        <f t="shared" si="28"/>
        <v>-0.21327829377364982</v>
      </c>
      <c r="Y58" s="181">
        <f t="shared" si="10"/>
        <v>3.6864754098360653</v>
      </c>
      <c r="Z58" s="167">
        <f t="shared" si="23"/>
        <v>7.2520309790665457E-4</v>
      </c>
    </row>
    <row r="59" spans="1:26" x14ac:dyDescent="0.25">
      <c r="A59" s="164" t="s">
        <v>125</v>
      </c>
      <c r="B59" s="165" t="s">
        <v>125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1078</v>
      </c>
      <c r="X59" s="167">
        <f t="shared" si="28"/>
        <v>0.33746898263027303</v>
      </c>
      <c r="Y59" s="181">
        <f t="shared" si="10"/>
        <v>2.9778597785977858</v>
      </c>
      <c r="Z59" s="167">
        <f t="shared" si="23"/>
        <v>2.2929020912273196E-4</v>
      </c>
    </row>
    <row r="60" spans="1:26" x14ac:dyDescent="0.25">
      <c r="A60" s="164" t="s">
        <v>121</v>
      </c>
      <c r="B60" s="165" t="s">
        <v>121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802</v>
      </c>
      <c r="X60" s="167">
        <f t="shared" si="28"/>
        <v>0.17423133235724753</v>
      </c>
      <c r="Y60" s="181">
        <f t="shared" si="10"/>
        <v>3.5310734463276834</v>
      </c>
      <c r="Z60" s="167">
        <f t="shared" si="23"/>
        <v>1.7183527219474947E-4</v>
      </c>
    </row>
    <row r="61" spans="1:26" x14ac:dyDescent="0.25">
      <c r="A61" s="164" t="s">
        <v>130</v>
      </c>
      <c r="B61" s="165" t="s">
        <v>130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141</v>
      </c>
      <c r="X61" s="167">
        <f t="shared" si="28"/>
        <v>-0.41004184100418406</v>
      </c>
      <c r="Y61" s="181">
        <f t="shared" si="10"/>
        <v>0.85526315789473695</v>
      </c>
      <c r="Z61" s="167">
        <f t="shared" si="23"/>
        <v>3.4949546887067689E-5</v>
      </c>
    </row>
    <row r="62" spans="1:26" x14ac:dyDescent="0.25">
      <c r="A62" s="164" t="s">
        <v>133</v>
      </c>
      <c r="B62" s="165" t="s">
        <v>133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154</v>
      </c>
      <c r="X62" s="167">
        <f t="shared" si="28"/>
        <v>-0.21025641025641029</v>
      </c>
      <c r="Y62" s="181">
        <f t="shared" si="10"/>
        <v>0.27272727272727271</v>
      </c>
      <c r="Z62" s="167">
        <f t="shared" si="23"/>
        <v>4.0509702073646636E-5</v>
      </c>
    </row>
    <row r="63" spans="1:26" x14ac:dyDescent="0.25">
      <c r="A63" s="169" t="s">
        <v>147</v>
      </c>
      <c r="B63" s="170" t="s">
        <v>147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10353</v>
      </c>
      <c r="X63" s="172">
        <f t="shared" si="28"/>
        <v>5.3408428821131171E-3</v>
      </c>
      <c r="Y63" s="182">
        <f t="shared" si="10"/>
        <v>3.3427013422818792</v>
      </c>
      <c r="Z63" s="172">
        <f t="shared" si="23"/>
        <v>2.4488512057461291E-3</v>
      </c>
    </row>
    <row r="64" spans="1:26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70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170958</v>
      </c>
      <c r="W65" s="178">
        <f>W66+W69</f>
        <v>191595</v>
      </c>
      <c r="X65" s="179">
        <f>IFERROR(W65/V65-1,"-")</f>
        <v>0.12071385954444946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98</v>
      </c>
      <c r="B66" s="161" t="s">
        <v>99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45548</v>
      </c>
      <c r="W66" s="162">
        <v>58550</v>
      </c>
      <c r="X66" s="163">
        <f>IFERROR(W66/V66-1,"-")</f>
        <v>0.28545710020198478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105</v>
      </c>
      <c r="B67" s="165" t="s">
        <v>105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31464</v>
      </c>
      <c r="W67" s="166">
        <v>34800</v>
      </c>
      <c r="X67" s="167">
        <f>IFERROR(W67/V67-1,"-")</f>
        <v>0.10602593440122043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102</v>
      </c>
      <c r="B68" s="165" t="s">
        <v>102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14084</v>
      </c>
      <c r="W68" s="166">
        <v>23750</v>
      </c>
      <c r="X68" s="167">
        <f>IFERROR(W68/V68-1,"-")</f>
        <v>0.68631070718545861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148</v>
      </c>
      <c r="B69" s="161" t="s">
        <v>109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125410</v>
      </c>
      <c r="W69" s="162">
        <v>133045</v>
      </c>
      <c r="X69" s="163">
        <f>IFERROR(W69/V69-1,"-")</f>
        <v>6.0880312574754791E-2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112</v>
      </c>
      <c r="B70" s="165" t="s">
        <v>112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48101</v>
      </c>
      <c r="W70" s="166">
        <v>45250</v>
      </c>
      <c r="X70" s="167">
        <f t="shared" ref="X70:X77" si="34">IFERROR(W70/V70-1,"-")</f>
        <v>-5.9271117024594089E-2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115</v>
      </c>
      <c r="B71" s="165" t="s">
        <v>115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9961</v>
      </c>
      <c r="W71" s="166">
        <v>9892</v>
      </c>
      <c r="X71" s="167">
        <f t="shared" si="34"/>
        <v>-6.9270153599035877E-3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118</v>
      </c>
      <c r="B72" s="165" t="s">
        <v>118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15357</v>
      </c>
      <c r="W72" s="166">
        <v>19078</v>
      </c>
      <c r="X72" s="167">
        <f t="shared" si="34"/>
        <v>0.24229992837142666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125</v>
      </c>
      <c r="B73" s="165" t="s">
        <v>125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3478</v>
      </c>
      <c r="W73" s="166">
        <v>4281</v>
      </c>
      <c r="X73" s="167">
        <f t="shared" si="34"/>
        <v>0.23087981598619889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121</v>
      </c>
      <c r="B74" s="165" t="s">
        <v>121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2272</v>
      </c>
      <c r="W74" s="166">
        <v>3870</v>
      </c>
      <c r="X74" s="167">
        <f t="shared" si="34"/>
        <v>0.70334507042253525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130</v>
      </c>
      <c r="B75" s="165" t="s">
        <v>130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3745</v>
      </c>
      <c r="W75" s="166">
        <v>2300</v>
      </c>
      <c r="X75" s="167">
        <f t="shared" si="34"/>
        <v>-0.3858477970627503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133</v>
      </c>
      <c r="B76" s="165" t="s">
        <v>133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1039</v>
      </c>
      <c r="W76" s="166">
        <v>628</v>
      </c>
      <c r="X76" s="167">
        <f t="shared" si="34"/>
        <v>-0.39557266602502406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147</v>
      </c>
      <c r="B77" s="170" t="s">
        <v>147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41457</v>
      </c>
      <c r="W77" s="171">
        <f>W69-SUM(W70:W76)</f>
        <v>47746</v>
      </c>
      <c r="X77" s="172">
        <f t="shared" si="34"/>
        <v>0.15169935113491095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70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103299</v>
      </c>
      <c r="G79" s="178">
        <f>G80+G83</f>
        <v>118688</v>
      </c>
      <c r="H79" s="179">
        <f>IFERROR(G79/F79-1,"-")</f>
        <v>0.14897530469801246</v>
      </c>
      <c r="I79" s="179">
        <f t="shared" si="35"/>
        <v>2.4851857289678461</v>
      </c>
      <c r="J79" s="179">
        <f>G79/G$9</f>
        <v>0.15641333140048233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549349</v>
      </c>
      <c r="O79" s="178">
        <f>O80+O83</f>
        <v>622363</v>
      </c>
      <c r="P79" s="179">
        <f>IFERROR(O79/N79-1,"-")</f>
        <v>0.13291004443441246</v>
      </c>
      <c r="Q79" s="179">
        <f t="shared" si="9"/>
        <v>3.3484789200821679</v>
      </c>
      <c r="R79" s="179">
        <f>O79/O$9</f>
        <v>0.17676598983762351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652648</v>
      </c>
      <c r="W79" s="178">
        <f>W80+W83</f>
        <v>741051</v>
      </c>
      <c r="X79" s="179">
        <f>IFERROR(W79/V79-1,"-")</f>
        <v>0.13545280151015548</v>
      </c>
      <c r="Y79" s="179">
        <f t="shared" si="10"/>
        <v>3.1825462672920297</v>
      </c>
      <c r="Z79" s="179">
        <f t="shared" ref="Z79:Z91" si="36">U79/U$9</f>
        <v>0.15218939053550384</v>
      </c>
    </row>
    <row r="80" spans="1:26" x14ac:dyDescent="0.25">
      <c r="A80" s="1" t="s">
        <v>98</v>
      </c>
      <c r="B80" s="161" t="s">
        <v>99</v>
      </c>
      <c r="C80" s="162">
        <v>15296</v>
      </c>
      <c r="D80" s="162">
        <v>38077</v>
      </c>
      <c r="E80" s="162">
        <v>48839</v>
      </c>
      <c r="F80" s="162">
        <v>49185</v>
      </c>
      <c r="G80" s="162">
        <v>55960</v>
      </c>
      <c r="H80" s="163">
        <f>IFERROR(G80/F80-1,"-")</f>
        <v>0.13774524753481754</v>
      </c>
      <c r="I80" s="180">
        <f t="shared" si="35"/>
        <v>2.6584728033472804</v>
      </c>
      <c r="J80" s="163">
        <f>G80/G$9</f>
        <v>7.3747051304015501E-2</v>
      </c>
      <c r="K80" s="162">
        <v>67449</v>
      </c>
      <c r="L80" s="162">
        <v>109519</v>
      </c>
      <c r="M80" s="162">
        <v>230615</v>
      </c>
      <c r="N80" s="162">
        <v>229974</v>
      </c>
      <c r="O80" s="162">
        <v>243808</v>
      </c>
      <c r="P80" s="163">
        <f>IFERROR(O80/N80-1,"-")</f>
        <v>6.0154626175132897E-2</v>
      </c>
      <c r="Q80" s="180">
        <f t="shared" si="9"/>
        <v>2.6147014781538642</v>
      </c>
      <c r="R80" s="163">
        <f>O80/O$9</f>
        <v>6.9247308163131988E-2</v>
      </c>
      <c r="S80" s="162">
        <v>82745</v>
      </c>
      <c r="T80" s="162">
        <v>147596</v>
      </c>
      <c r="U80" s="162">
        <v>279454</v>
      </c>
      <c r="V80" s="162">
        <v>279159</v>
      </c>
      <c r="W80" s="162">
        <v>299768</v>
      </c>
      <c r="X80" s="163">
        <f>IFERROR(W80/V80-1,"-")</f>
        <v>7.3825311023467011E-2</v>
      </c>
      <c r="Y80" s="180">
        <f t="shared" si="10"/>
        <v>2.6227929180010876</v>
      </c>
      <c r="Z80" s="163">
        <f t="shared" si="36"/>
        <v>7.3990838452868288E-2</v>
      </c>
    </row>
    <row r="81" spans="1:26" x14ac:dyDescent="0.25">
      <c r="A81" s="164" t="s">
        <v>105</v>
      </c>
      <c r="B81" s="165" t="s">
        <v>105</v>
      </c>
      <c r="C81" s="166">
        <v>7696</v>
      </c>
      <c r="D81" s="166">
        <v>24218</v>
      </c>
      <c r="E81" s="166">
        <v>29828</v>
      </c>
      <c r="F81" s="166">
        <v>29979</v>
      </c>
      <c r="G81" s="166">
        <v>30308</v>
      </c>
      <c r="H81" s="167">
        <f>IFERROR(G81/F81-1,"-")</f>
        <v>1.0974348710764303E-2</v>
      </c>
      <c r="I81" s="181">
        <f t="shared" si="35"/>
        <v>2.938149688149688</v>
      </c>
      <c r="J81" s="167">
        <f>G81/G$9</f>
        <v>3.9941487328843846E-2</v>
      </c>
      <c r="K81" s="166">
        <v>11781</v>
      </c>
      <c r="L81" s="166">
        <v>24585</v>
      </c>
      <c r="M81" s="166">
        <v>36378</v>
      </c>
      <c r="N81" s="166">
        <v>30210</v>
      </c>
      <c r="O81" s="166">
        <v>42021</v>
      </c>
      <c r="P81" s="167">
        <f>IFERROR(O81/N81-1,"-")</f>
        <v>0.39096325719960268</v>
      </c>
      <c r="Q81" s="181">
        <f t="shared" si="9"/>
        <v>2.5668449197860963</v>
      </c>
      <c r="R81" s="167">
        <f>O81/O$9</f>
        <v>1.1934969879261424E-2</v>
      </c>
      <c r="S81" s="166">
        <v>19477</v>
      </c>
      <c r="T81" s="166">
        <v>48803</v>
      </c>
      <c r="U81" s="166">
        <v>66206</v>
      </c>
      <c r="V81" s="166">
        <v>60189</v>
      </c>
      <c r="W81" s="166">
        <v>72329</v>
      </c>
      <c r="X81" s="167">
        <f>IFERROR(W81/V81-1,"-")</f>
        <v>0.20169798468158628</v>
      </c>
      <c r="Y81" s="181">
        <f t="shared" si="10"/>
        <v>2.713559583098013</v>
      </c>
      <c r="Z81" s="167">
        <f t="shared" si="36"/>
        <v>1.7529315918221239E-2</v>
      </c>
    </row>
    <row r="82" spans="1:26" x14ac:dyDescent="0.25">
      <c r="A82" s="164" t="s">
        <v>102</v>
      </c>
      <c r="B82" s="165" t="s">
        <v>102</v>
      </c>
      <c r="C82" s="166">
        <v>7600</v>
      </c>
      <c r="D82" s="166">
        <v>13859</v>
      </c>
      <c r="E82" s="166">
        <v>19011</v>
      </c>
      <c r="F82" s="166">
        <v>19206</v>
      </c>
      <c r="G82" s="166">
        <v>25652</v>
      </c>
      <c r="H82" s="167">
        <f>IFERROR(G82/F82-1,"-")</f>
        <v>0.33562428407789224</v>
      </c>
      <c r="I82" s="181">
        <f t="shared" si="35"/>
        <v>2.3752631578947367</v>
      </c>
      <c r="J82" s="167">
        <f>G82/G$9</f>
        <v>3.3805563975171649E-2</v>
      </c>
      <c r="K82" s="166">
        <v>55668</v>
      </c>
      <c r="L82" s="166">
        <v>84934</v>
      </c>
      <c r="M82" s="166">
        <v>194237</v>
      </c>
      <c r="N82" s="166">
        <v>199764</v>
      </c>
      <c r="O82" s="166">
        <v>201787</v>
      </c>
      <c r="P82" s="167">
        <f>IFERROR(O82/N82-1,"-")</f>
        <v>1.0126949800765006E-2</v>
      </c>
      <c r="Q82" s="181">
        <f t="shared" si="9"/>
        <v>2.6248293454049003</v>
      </c>
      <c r="R82" s="167">
        <f>O82/O$9</f>
        <v>5.7312338283870563E-2</v>
      </c>
      <c r="S82" s="166">
        <v>63268</v>
      </c>
      <c r="T82" s="166">
        <v>98793</v>
      </c>
      <c r="U82" s="166">
        <v>213248</v>
      </c>
      <c r="V82" s="166">
        <v>218970</v>
      </c>
      <c r="W82" s="166">
        <v>227439</v>
      </c>
      <c r="X82" s="167">
        <f>IFERROR(W82/V82-1,"-")</f>
        <v>3.8676531031648143E-2</v>
      </c>
      <c r="Y82" s="181">
        <f t="shared" si="10"/>
        <v>2.5948504773345134</v>
      </c>
      <c r="Z82" s="167">
        <f t="shared" si="36"/>
        <v>5.6461522534647049E-2</v>
      </c>
    </row>
    <row r="83" spans="1:26" x14ac:dyDescent="0.25">
      <c r="A83" s="1" t="s">
        <v>148</v>
      </c>
      <c r="B83" s="161" t="s">
        <v>109</v>
      </c>
      <c r="C83" s="162">
        <v>18759</v>
      </c>
      <c r="D83" s="162">
        <v>32750</v>
      </c>
      <c r="E83" s="162">
        <v>49617</v>
      </c>
      <c r="F83" s="162">
        <v>54114</v>
      </c>
      <c r="G83" s="162">
        <v>62728</v>
      </c>
      <c r="H83" s="163">
        <f>IFERROR(G83/F83-1,"-")</f>
        <v>0.15918246664449121</v>
      </c>
      <c r="I83" s="180">
        <f t="shared" si="35"/>
        <v>2.3438882669651901</v>
      </c>
      <c r="J83" s="163">
        <f>G83/G$9</f>
        <v>8.2666280096466843E-2</v>
      </c>
      <c r="K83" s="162">
        <v>75673</v>
      </c>
      <c r="L83" s="162">
        <v>104910</v>
      </c>
      <c r="M83" s="162">
        <v>245729</v>
      </c>
      <c r="N83" s="162">
        <v>319375</v>
      </c>
      <c r="O83" s="162">
        <v>378555</v>
      </c>
      <c r="P83" s="163">
        <f>IFERROR(O83/N83-1,"-")</f>
        <v>0.18529941291585117</v>
      </c>
      <c r="Q83" s="180">
        <f t="shared" si="9"/>
        <v>4.0025108030605372</v>
      </c>
      <c r="R83" s="163">
        <f>O83/O$9</f>
        <v>0.10751868167449152</v>
      </c>
      <c r="S83" s="162">
        <v>94432</v>
      </c>
      <c r="T83" s="162">
        <v>137660</v>
      </c>
      <c r="U83" s="162">
        <v>295346</v>
      </c>
      <c r="V83" s="162">
        <v>373489</v>
      </c>
      <c r="W83" s="162">
        <v>441283</v>
      </c>
      <c r="X83" s="163">
        <f>IFERROR(W83/V83-1,"-")</f>
        <v>0.18151538599530381</v>
      </c>
      <c r="Y83" s="180">
        <f t="shared" si="10"/>
        <v>3.6730239749237548</v>
      </c>
      <c r="Z83" s="163">
        <f t="shared" si="36"/>
        <v>7.8198552082635556E-2</v>
      </c>
    </row>
    <row r="84" spans="1:26" x14ac:dyDescent="0.25">
      <c r="A84" s="164" t="s">
        <v>112</v>
      </c>
      <c r="B84" s="165" t="s">
        <v>112</v>
      </c>
      <c r="C84" s="166">
        <v>2578</v>
      </c>
      <c r="D84" s="166">
        <v>3228</v>
      </c>
      <c r="E84" s="166">
        <v>5828</v>
      </c>
      <c r="F84" s="166">
        <v>7060</v>
      </c>
      <c r="G84" s="166">
        <v>9146</v>
      </c>
      <c r="H84" s="167">
        <f t="shared" ref="H84:H91" si="37">IFERROR(G84/F84-1,"-")</f>
        <v>0.29546742209631738</v>
      </c>
      <c r="I84" s="181">
        <f t="shared" si="35"/>
        <v>2.5477114041892941</v>
      </c>
      <c r="J84" s="167">
        <f t="shared" ref="J84:J91" si="38">G84/G$9</f>
        <v>1.2053083116985807E-2</v>
      </c>
      <c r="K84" s="166">
        <v>15879</v>
      </c>
      <c r="L84" s="166">
        <v>11210</v>
      </c>
      <c r="M84" s="166">
        <v>56300</v>
      </c>
      <c r="N84" s="166">
        <v>75139</v>
      </c>
      <c r="O84" s="166">
        <v>87125</v>
      </c>
      <c r="P84" s="167">
        <f t="shared" ref="P84:P91" si="39">IFERROR(O84/N84-1,"-")</f>
        <v>0.15951769387402015</v>
      </c>
      <c r="Q84" s="181">
        <f t="shared" si="9"/>
        <v>4.4868064739593176</v>
      </c>
      <c r="R84" s="167">
        <f t="shared" ref="R84:R91" si="40">O84/O$9</f>
        <v>2.4745585557950825E-2</v>
      </c>
      <c r="S84" s="166">
        <v>18457</v>
      </c>
      <c r="T84" s="166">
        <v>14438</v>
      </c>
      <c r="U84" s="166">
        <v>62128</v>
      </c>
      <c r="V84" s="166">
        <v>82199</v>
      </c>
      <c r="W84" s="166">
        <v>96271</v>
      </c>
      <c r="X84" s="167">
        <f t="shared" ref="X84:X91" si="41">IFERROR(W84/V84-1,"-")</f>
        <v>0.17119429676760056</v>
      </c>
      <c r="Y84" s="181">
        <f t="shared" si="10"/>
        <v>4.2159614238500298</v>
      </c>
      <c r="Z84" s="167">
        <f t="shared" si="36"/>
        <v>1.6449586734846526E-2</v>
      </c>
    </row>
    <row r="85" spans="1:26" x14ac:dyDescent="0.25">
      <c r="A85" s="164" t="s">
        <v>115</v>
      </c>
      <c r="B85" s="165" t="s">
        <v>115</v>
      </c>
      <c r="C85" s="166">
        <v>5409</v>
      </c>
      <c r="D85" s="166">
        <v>8563</v>
      </c>
      <c r="E85" s="166">
        <v>13220</v>
      </c>
      <c r="F85" s="166">
        <v>14980</v>
      </c>
      <c r="G85" s="166">
        <v>15604</v>
      </c>
      <c r="H85" s="167">
        <f t="shared" si="37"/>
        <v>4.1655540720961337E-2</v>
      </c>
      <c r="I85" s="181">
        <f t="shared" si="35"/>
        <v>1.8848215936402291</v>
      </c>
      <c r="J85" s="167">
        <f t="shared" si="38"/>
        <v>2.0563777493707251E-2</v>
      </c>
      <c r="K85" s="166">
        <v>27251</v>
      </c>
      <c r="L85" s="166">
        <v>36097</v>
      </c>
      <c r="M85" s="166">
        <v>84214</v>
      </c>
      <c r="N85" s="166">
        <v>96686</v>
      </c>
      <c r="O85" s="166">
        <v>107377</v>
      </c>
      <c r="P85" s="167">
        <f t="shared" si="39"/>
        <v>0.11057443683677048</v>
      </c>
      <c r="Q85" s="181">
        <f t="shared" si="9"/>
        <v>2.9402957689626068</v>
      </c>
      <c r="R85" s="167">
        <f t="shared" si="40"/>
        <v>3.0497638340959376E-2</v>
      </c>
      <c r="S85" s="166">
        <v>32660</v>
      </c>
      <c r="T85" s="166">
        <v>44660</v>
      </c>
      <c r="U85" s="166">
        <v>97434</v>
      </c>
      <c r="V85" s="166">
        <v>111666</v>
      </c>
      <c r="W85" s="166">
        <v>122981</v>
      </c>
      <c r="X85" s="167">
        <f t="shared" si="41"/>
        <v>0.101328963157989</v>
      </c>
      <c r="Y85" s="181">
        <f t="shared" si="10"/>
        <v>2.7654929577464791</v>
      </c>
      <c r="Z85" s="167">
        <f t="shared" si="36"/>
        <v>2.5797531449958735E-2</v>
      </c>
    </row>
    <row r="86" spans="1:26" x14ac:dyDescent="0.25">
      <c r="A86" s="164" t="s">
        <v>118</v>
      </c>
      <c r="B86" s="165" t="s">
        <v>118</v>
      </c>
      <c r="C86" s="166">
        <v>1714</v>
      </c>
      <c r="D86" s="166">
        <v>5280</v>
      </c>
      <c r="E86" s="166">
        <v>5870</v>
      </c>
      <c r="F86" s="166">
        <v>5315</v>
      </c>
      <c r="G86" s="166">
        <v>6020</v>
      </c>
      <c r="H86" s="167">
        <f t="shared" si="37"/>
        <v>0.13264346190028231</v>
      </c>
      <c r="I86" s="181">
        <f t="shared" si="35"/>
        <v>2.5122520420070011</v>
      </c>
      <c r="J86" s="167">
        <f t="shared" si="38"/>
        <v>7.933474782883726E-3</v>
      </c>
      <c r="K86" s="166">
        <v>5151</v>
      </c>
      <c r="L86" s="166">
        <v>11108</v>
      </c>
      <c r="M86" s="166">
        <v>20133</v>
      </c>
      <c r="N86" s="166">
        <v>32539</v>
      </c>
      <c r="O86" s="166">
        <v>46070</v>
      </c>
      <c r="P86" s="167">
        <f t="shared" si="39"/>
        <v>0.41583945419342938</v>
      </c>
      <c r="Q86" s="181">
        <f t="shared" si="9"/>
        <v>7.9438943894389435</v>
      </c>
      <c r="R86" s="167">
        <f t="shared" si="40"/>
        <v>1.3084982802350582E-2</v>
      </c>
      <c r="S86" s="166">
        <v>6865</v>
      </c>
      <c r="T86" s="166">
        <v>16388</v>
      </c>
      <c r="U86" s="166">
        <v>26003</v>
      </c>
      <c r="V86" s="166">
        <v>37854</v>
      </c>
      <c r="W86" s="166">
        <v>52090</v>
      </c>
      <c r="X86" s="167">
        <f t="shared" si="41"/>
        <v>0.37607650446452157</v>
      </c>
      <c r="Y86" s="181">
        <f t="shared" si="10"/>
        <v>6.5877640203932994</v>
      </c>
      <c r="Z86" s="167">
        <f t="shared" si="36"/>
        <v>6.8847959674577354E-3</v>
      </c>
    </row>
    <row r="87" spans="1:26" x14ac:dyDescent="0.25">
      <c r="A87" s="164" t="s">
        <v>125</v>
      </c>
      <c r="B87" s="165" t="s">
        <v>125</v>
      </c>
      <c r="C87" s="166">
        <v>286</v>
      </c>
      <c r="D87" s="166">
        <v>921</v>
      </c>
      <c r="E87" s="166">
        <v>1133</v>
      </c>
      <c r="F87" s="166">
        <v>1153</v>
      </c>
      <c r="G87" s="166">
        <v>1481</v>
      </c>
      <c r="H87" s="167">
        <f t="shared" si="37"/>
        <v>0.28447528187337379</v>
      </c>
      <c r="I87" s="181">
        <f t="shared" si="35"/>
        <v>4.1783216783216783</v>
      </c>
      <c r="J87" s="167">
        <f t="shared" si="38"/>
        <v>1.951740224825714E-3</v>
      </c>
      <c r="K87" s="166">
        <v>1248</v>
      </c>
      <c r="L87" s="166">
        <v>2935</v>
      </c>
      <c r="M87" s="166">
        <v>4473</v>
      </c>
      <c r="N87" s="166">
        <v>6684</v>
      </c>
      <c r="O87" s="166">
        <v>11325</v>
      </c>
      <c r="P87" s="167">
        <f t="shared" si="39"/>
        <v>0.69434470377019752</v>
      </c>
      <c r="Q87" s="181">
        <f t="shared" ref="Q87:Q150" si="42">IFERROR(O87/K87-1,"-")</f>
        <v>8.0745192307692299</v>
      </c>
      <c r="R87" s="167">
        <f t="shared" si="40"/>
        <v>3.2165710926116853E-3</v>
      </c>
      <c r="S87" s="166">
        <v>1534</v>
      </c>
      <c r="T87" s="166">
        <v>3856</v>
      </c>
      <c r="U87" s="166">
        <v>5606</v>
      </c>
      <c r="V87" s="166">
        <v>7837</v>
      </c>
      <c r="W87" s="166">
        <v>12806</v>
      </c>
      <c r="X87" s="167">
        <f t="shared" si="41"/>
        <v>0.63404363914763295</v>
      </c>
      <c r="Y87" s="181">
        <f t="shared" ref="Y87:Y150" si="43">IFERROR(W87/S87-1,"-")</f>
        <v>7.3481095176010438</v>
      </c>
      <c r="Z87" s="167">
        <f t="shared" si="36"/>
        <v>1.4842966655219808E-3</v>
      </c>
    </row>
    <row r="88" spans="1:26" x14ac:dyDescent="0.25">
      <c r="A88" s="164" t="s">
        <v>121</v>
      </c>
      <c r="B88" s="165" t="s">
        <v>121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1.1979283351563632E-3</v>
      </c>
      <c r="K88" s="166">
        <v>1576</v>
      </c>
      <c r="L88" s="166">
        <v>3904</v>
      </c>
      <c r="M88" s="166">
        <v>4162</v>
      </c>
      <c r="N88" s="166">
        <v>5494</v>
      </c>
      <c r="O88" s="166">
        <v>7100</v>
      </c>
      <c r="P88" s="167">
        <f t="shared" si="39"/>
        <v>0.29231889333818706</v>
      </c>
      <c r="Q88" s="181">
        <f t="shared" si="42"/>
        <v>3.5050761421319798</v>
      </c>
      <c r="R88" s="167">
        <f t="shared" si="40"/>
        <v>2.0165699565159352E-3</v>
      </c>
      <c r="S88" s="166">
        <v>1816</v>
      </c>
      <c r="T88" s="166">
        <v>4708</v>
      </c>
      <c r="U88" s="166">
        <v>5083</v>
      </c>
      <c r="V88" s="166">
        <v>6268</v>
      </c>
      <c r="W88" s="166">
        <v>8009</v>
      </c>
      <c r="X88" s="167">
        <f t="shared" si="41"/>
        <v>0.27776005105296742</v>
      </c>
      <c r="Y88" s="181">
        <f t="shared" si="43"/>
        <v>3.410242290748899</v>
      </c>
      <c r="Z88" s="167">
        <f t="shared" si="36"/>
        <v>1.345822324446705E-3</v>
      </c>
    </row>
    <row r="89" spans="1:26" x14ac:dyDescent="0.25">
      <c r="A89" s="164" t="s">
        <v>130</v>
      </c>
      <c r="B89" s="165" t="s">
        <v>130</v>
      </c>
      <c r="C89" s="166">
        <v>286</v>
      </c>
      <c r="D89" s="166">
        <v>296</v>
      </c>
      <c r="E89" s="166">
        <v>433</v>
      </c>
      <c r="F89" s="166">
        <v>454</v>
      </c>
      <c r="G89" s="166">
        <v>500</v>
      </c>
      <c r="H89" s="167">
        <f t="shared" si="37"/>
        <v>0.1013215859030836</v>
      </c>
      <c r="I89" s="181">
        <f t="shared" si="35"/>
        <v>0.74825174825174834</v>
      </c>
      <c r="J89" s="167">
        <f t="shared" si="38"/>
        <v>6.589264769836982E-4</v>
      </c>
      <c r="K89" s="166">
        <v>1422</v>
      </c>
      <c r="L89" s="166">
        <v>781</v>
      </c>
      <c r="M89" s="166">
        <v>2952</v>
      </c>
      <c r="N89" s="166">
        <v>3351</v>
      </c>
      <c r="O89" s="166">
        <v>3056</v>
      </c>
      <c r="P89" s="167">
        <f t="shared" si="39"/>
        <v>-8.8033422858848076E-2</v>
      </c>
      <c r="Q89" s="181">
        <f t="shared" si="42"/>
        <v>1.1490857946554147</v>
      </c>
      <c r="R89" s="167">
        <f t="shared" si="40"/>
        <v>8.6797715311446449E-4</v>
      </c>
      <c r="S89" s="166">
        <v>1708</v>
      </c>
      <c r="T89" s="166">
        <v>1077</v>
      </c>
      <c r="U89" s="166">
        <v>3385</v>
      </c>
      <c r="V89" s="166">
        <v>3805</v>
      </c>
      <c r="W89" s="166">
        <v>3556</v>
      </c>
      <c r="X89" s="167">
        <f t="shared" si="41"/>
        <v>-6.5440210249671504E-2</v>
      </c>
      <c r="Y89" s="181">
        <f t="shared" si="43"/>
        <v>1.081967213114754</v>
      </c>
      <c r="Z89" s="167">
        <f t="shared" si="36"/>
        <v>8.9624406221760697E-4</v>
      </c>
    </row>
    <row r="90" spans="1:26" x14ac:dyDescent="0.25">
      <c r="A90" s="164" t="s">
        <v>133</v>
      </c>
      <c r="B90" s="165" t="s">
        <v>133</v>
      </c>
      <c r="C90" s="166">
        <v>408</v>
      </c>
      <c r="D90" s="166">
        <v>385</v>
      </c>
      <c r="E90" s="166">
        <v>658</v>
      </c>
      <c r="F90" s="166">
        <v>679</v>
      </c>
      <c r="G90" s="166">
        <v>636</v>
      </c>
      <c r="H90" s="167">
        <f t="shared" si="37"/>
        <v>-6.3328424153166418E-2</v>
      </c>
      <c r="I90" s="181">
        <f t="shared" si="35"/>
        <v>0.55882352941176472</v>
      </c>
      <c r="J90" s="167">
        <f t="shared" si="38"/>
        <v>8.3815447872326407E-4</v>
      </c>
      <c r="K90" s="166">
        <v>1922</v>
      </c>
      <c r="L90" s="166">
        <v>947</v>
      </c>
      <c r="M90" s="166">
        <v>3040</v>
      </c>
      <c r="N90" s="166">
        <v>3728</v>
      </c>
      <c r="O90" s="166">
        <v>4053</v>
      </c>
      <c r="P90" s="167">
        <f t="shared" si="39"/>
        <v>8.7178111587982832E-2</v>
      </c>
      <c r="Q90" s="181">
        <f t="shared" si="42"/>
        <v>1.1087408949011448</v>
      </c>
      <c r="R90" s="167">
        <f t="shared" si="40"/>
        <v>1.1511490188393077E-3</v>
      </c>
      <c r="S90" s="166">
        <v>2330</v>
      </c>
      <c r="T90" s="166">
        <v>1332</v>
      </c>
      <c r="U90" s="166">
        <v>3698</v>
      </c>
      <c r="V90" s="166">
        <v>4407</v>
      </c>
      <c r="W90" s="166">
        <v>4689</v>
      </c>
      <c r="X90" s="167">
        <f t="shared" si="41"/>
        <v>6.3989108236895742E-2</v>
      </c>
      <c r="Y90" s="181">
        <f t="shared" si="43"/>
        <v>1.0124463519313305</v>
      </c>
      <c r="Z90" s="167">
        <f t="shared" si="36"/>
        <v>9.7911685142709325E-4</v>
      </c>
    </row>
    <row r="91" spans="1:26" x14ac:dyDescent="0.25">
      <c r="A91" s="169" t="s">
        <v>147</v>
      </c>
      <c r="B91" s="170" t="s">
        <v>147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23699</v>
      </c>
      <c r="G91" s="171">
        <f>G83-SUM(G84:G90)</f>
        <v>28432</v>
      </c>
      <c r="H91" s="172">
        <f t="shared" si="37"/>
        <v>0.19971306806194344</v>
      </c>
      <c r="I91" s="182">
        <f t="shared" si="35"/>
        <v>2.6274559836693032</v>
      </c>
      <c r="J91" s="172">
        <f t="shared" si="38"/>
        <v>3.7469195187201015E-2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95754</v>
      </c>
      <c r="O91" s="171">
        <f>O83-SUM(O84:O90)</f>
        <v>112449</v>
      </c>
      <c r="P91" s="172">
        <f t="shared" si="39"/>
        <v>0.17435302963844856</v>
      </c>
      <c r="Q91" s="182">
        <f t="shared" si="42"/>
        <v>4.2982001507727103</v>
      </c>
      <c r="R91" s="172">
        <f t="shared" si="40"/>
        <v>3.1938207752149353E-2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119453</v>
      </c>
      <c r="W91" s="171">
        <f>W83-SUM(W84:W90)</f>
        <v>140881</v>
      </c>
      <c r="X91" s="172">
        <f t="shared" si="41"/>
        <v>0.17938436037604744</v>
      </c>
      <c r="Y91" s="182">
        <f t="shared" si="43"/>
        <v>3.8476016791686742</v>
      </c>
      <c r="Z91" s="172">
        <f t="shared" si="36"/>
        <v>2.4361158026759172E-2</v>
      </c>
    </row>
    <row r="92" spans="1:26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70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1.0441348954283681E-2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1.4049244070290245E-2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98</v>
      </c>
      <c r="B94" s="161" t="s">
        <v>99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7.5671116616807896E-3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8.5431560171891283E-3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105</v>
      </c>
      <c r="B95" s="165" t="s">
        <v>105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5.5376181125709996E-3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2.1798837205999721E-3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102</v>
      </c>
      <c r="B96" s="165" t="s">
        <v>102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2.0294935491097905E-3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6.3632722965891566E-3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148</v>
      </c>
      <c r="B97" s="161" t="s">
        <v>109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2.8742372926028915E-3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5.5060880531011156E-3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112</v>
      </c>
      <c r="B98" s="165" t="s">
        <v>112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2.6752414965538145E-4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8.029356714183871E-4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115</v>
      </c>
      <c r="B99" s="165" t="s">
        <v>115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4.4938785730288215E-4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1.1057051888333149E-3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118</v>
      </c>
      <c r="B100" s="165" t="s">
        <v>118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7.5644759557728545E-4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8.835984696790246E-4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125</v>
      </c>
      <c r="B101" s="165" t="s">
        <v>125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1.1860676585706567E-4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2.3943217934407511E-4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121</v>
      </c>
      <c r="B102" s="165" t="s">
        <v>121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8.4342589053913367E-5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2.382960835939253E-4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130</v>
      </c>
      <c r="B103" s="165" t="s">
        <v>130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3.68998827110871E-5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5.7372835382566045E-5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133</v>
      </c>
      <c r="B104" s="165" t="s">
        <v>133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3.2946323849184909E-5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1.0196459357594658E-4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147</v>
      </c>
      <c r="B105" s="170" t="s">
        <v>147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1.1280821285960913E-3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2.0767830312738759E-3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70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98</v>
      </c>
      <c r="B108" s="161" t="s">
        <v>99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105</v>
      </c>
      <c r="B109" s="165" t="s">
        <v>105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102</v>
      </c>
      <c r="B110" s="165" t="s">
        <v>102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148</v>
      </c>
      <c r="B111" s="161" t="s">
        <v>109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112</v>
      </c>
      <c r="B112" s="165" t="s">
        <v>112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115</v>
      </c>
      <c r="B113" s="165" t="s">
        <v>115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118</v>
      </c>
      <c r="B114" s="165" t="s">
        <v>118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125</v>
      </c>
      <c r="B115" s="165" t="s">
        <v>125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121</v>
      </c>
      <c r="B116" s="165" t="s">
        <v>121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130</v>
      </c>
      <c r="B117" s="165" t="s">
        <v>130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133</v>
      </c>
      <c r="B118" s="165" t="s">
        <v>133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147</v>
      </c>
      <c r="B119" s="170" t="s">
        <v>147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70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93472</v>
      </c>
      <c r="G121" s="178">
        <f>G122+G125</f>
        <v>99644</v>
      </c>
      <c r="H121" s="179">
        <f>IFERROR(G121/F121-1,"-")</f>
        <v>6.6030469017459792E-2</v>
      </c>
      <c r="I121" s="179">
        <f t="shared" si="35"/>
        <v>1.0449023148908223</v>
      </c>
      <c r="J121" s="179">
        <f>G121/G$9</f>
        <v>0.13131613974512724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145637</v>
      </c>
      <c r="O121" s="178">
        <f>O122+O125</f>
        <v>151227</v>
      </c>
      <c r="P121" s="179">
        <f>IFERROR(O121/N121-1,"-")</f>
        <v>3.8383103194929769E-2</v>
      </c>
      <c r="Q121" s="179">
        <f t="shared" si="42"/>
        <v>1.7602212163247426</v>
      </c>
      <c r="R121" s="179">
        <f>O121/O$9</f>
        <v>4.2952088001976807E-2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239109</v>
      </c>
      <c r="W121" s="178">
        <f>W122+W125</f>
        <v>250871</v>
      </c>
      <c r="X121" s="179">
        <f>IFERROR(W121/V121-1,"-")</f>
        <v>4.9190954752853289E-2</v>
      </c>
      <c r="Y121" s="179">
        <f t="shared" si="43"/>
        <v>1.4234997488310985</v>
      </c>
      <c r="Z121" s="179">
        <f t="shared" ref="Z121:Z133" si="56">U121/U$9</f>
        <v>6.066685324076293E-2</v>
      </c>
    </row>
    <row r="122" spans="1:26" x14ac:dyDescent="0.25">
      <c r="A122" s="1" t="s">
        <v>98</v>
      </c>
      <c r="B122" s="161" t="s">
        <v>99</v>
      </c>
      <c r="C122" s="162">
        <v>23736</v>
      </c>
      <c r="D122" s="162">
        <v>32824</v>
      </c>
      <c r="E122" s="162">
        <v>51574</v>
      </c>
      <c r="F122" s="162">
        <v>60712</v>
      </c>
      <c r="G122" s="162">
        <v>66829</v>
      </c>
      <c r="H122" s="163">
        <f>IFERROR(G122/F122-1,"-")</f>
        <v>0.10075438134141512</v>
      </c>
      <c r="I122" s="180">
        <f t="shared" si="35"/>
        <v>1.8155123019885404</v>
      </c>
      <c r="J122" s="163">
        <f>G122/G$9</f>
        <v>8.8070795060687129E-2</v>
      </c>
      <c r="K122" s="162">
        <v>37835</v>
      </c>
      <c r="L122" s="162">
        <v>71733</v>
      </c>
      <c r="M122" s="162">
        <v>83312</v>
      </c>
      <c r="N122" s="162">
        <v>85718</v>
      </c>
      <c r="O122" s="162">
        <v>89737</v>
      </c>
      <c r="P122" s="163">
        <f>IFERROR(O122/N122-1,"-")</f>
        <v>4.6886301593597635E-2</v>
      </c>
      <c r="Q122" s="180">
        <f t="shared" si="42"/>
        <v>1.3717985991806527</v>
      </c>
      <c r="R122" s="163">
        <f>O122/O$9</f>
        <v>2.5487456082798659E-2</v>
      </c>
      <c r="S122" s="162">
        <v>61571</v>
      </c>
      <c r="T122" s="162">
        <v>104557</v>
      </c>
      <c r="U122" s="162">
        <v>134886</v>
      </c>
      <c r="V122" s="162">
        <v>146430</v>
      </c>
      <c r="W122" s="162">
        <v>156566</v>
      </c>
      <c r="X122" s="163">
        <f>IFERROR(W122/V122-1,"-")</f>
        <v>6.9220788089872309E-2</v>
      </c>
      <c r="Y122" s="180">
        <f t="shared" si="43"/>
        <v>1.5428529664939665</v>
      </c>
      <c r="Z122" s="163">
        <f t="shared" si="56"/>
        <v>3.5713671071280394E-2</v>
      </c>
    </row>
    <row r="123" spans="1:26" x14ac:dyDescent="0.25">
      <c r="A123" s="164" t="s">
        <v>105</v>
      </c>
      <c r="B123" s="165" t="s">
        <v>105</v>
      </c>
      <c r="C123" s="166">
        <v>11647</v>
      </c>
      <c r="D123" s="166">
        <v>15693</v>
      </c>
      <c r="E123" s="166">
        <v>29334</v>
      </c>
      <c r="F123" s="166">
        <v>29429</v>
      </c>
      <c r="G123" s="166">
        <v>38467</v>
      </c>
      <c r="H123" s="167">
        <f>IFERROR(G123/F123-1,"-")</f>
        <v>0.3071120323490435</v>
      </c>
      <c r="I123" s="181">
        <f t="shared" si="35"/>
        <v>2.3027389027217309</v>
      </c>
      <c r="J123" s="167">
        <f>G123/G$9</f>
        <v>5.0693849580263836E-2</v>
      </c>
      <c r="K123" s="166">
        <v>16144</v>
      </c>
      <c r="L123" s="166">
        <v>37554</v>
      </c>
      <c r="M123" s="166">
        <v>40531</v>
      </c>
      <c r="N123" s="166">
        <v>36692</v>
      </c>
      <c r="O123" s="166">
        <v>37326</v>
      </c>
      <c r="P123" s="167">
        <f>IFERROR(O123/N123-1,"-")</f>
        <v>1.7278970892837586E-2</v>
      </c>
      <c r="Q123" s="181">
        <f t="shared" si="42"/>
        <v>1.3120664023785928</v>
      </c>
      <c r="R123" s="167">
        <f>O123/O$9</f>
        <v>1.0601477492523069E-2</v>
      </c>
      <c r="S123" s="166">
        <v>27791</v>
      </c>
      <c r="T123" s="166">
        <v>53247</v>
      </c>
      <c r="U123" s="166">
        <v>69865</v>
      </c>
      <c r="V123" s="166">
        <v>66121</v>
      </c>
      <c r="W123" s="166">
        <v>75793</v>
      </c>
      <c r="X123" s="167">
        <f>IFERROR(W123/V123-1,"-")</f>
        <v>0.14627727953297742</v>
      </c>
      <c r="Y123" s="181">
        <f t="shared" si="43"/>
        <v>1.7272498290813574</v>
      </c>
      <c r="Z123" s="167">
        <f t="shared" si="56"/>
        <v>1.8498106767158969E-2</v>
      </c>
    </row>
    <row r="124" spans="1:26" x14ac:dyDescent="0.25">
      <c r="A124" s="164" t="s">
        <v>102</v>
      </c>
      <c r="B124" s="165" t="s">
        <v>102</v>
      </c>
      <c r="C124" s="166">
        <v>12089</v>
      </c>
      <c r="D124" s="166">
        <v>17131</v>
      </c>
      <c r="E124" s="166">
        <v>22240</v>
      </c>
      <c r="F124" s="166">
        <v>31283</v>
      </c>
      <c r="G124" s="166">
        <v>28362</v>
      </c>
      <c r="H124" s="167">
        <f>IFERROR(G124/F124-1,"-")</f>
        <v>-9.337339769203723E-2</v>
      </c>
      <c r="I124" s="181">
        <f t="shared" si="35"/>
        <v>1.3460997601124989</v>
      </c>
      <c r="J124" s="167">
        <f>G124/G$9</f>
        <v>3.7376945480423293E-2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1.4885978590275588E-2</v>
      </c>
      <c r="S124" s="166">
        <v>33780</v>
      </c>
      <c r="T124" s="166">
        <v>51310</v>
      </c>
      <c r="U124" s="166">
        <v>65021</v>
      </c>
      <c r="V124" s="166">
        <v>80309</v>
      </c>
      <c r="W124" s="166">
        <v>80773</v>
      </c>
      <c r="X124" s="167">
        <f>IFERROR(W124/V124-1,"-")</f>
        <v>5.7776836967213807E-3</v>
      </c>
      <c r="Y124" s="181">
        <f t="shared" si="43"/>
        <v>1.3911486086441682</v>
      </c>
      <c r="Z124" s="167">
        <f t="shared" si="56"/>
        <v>1.7215564304121425E-2</v>
      </c>
    </row>
    <row r="125" spans="1:26" x14ac:dyDescent="0.25">
      <c r="A125" s="1" t="s">
        <v>148</v>
      </c>
      <c r="B125" s="161" t="s">
        <v>109</v>
      </c>
      <c r="C125" s="162">
        <v>24992</v>
      </c>
      <c r="D125" s="162">
        <v>28490</v>
      </c>
      <c r="E125" s="162">
        <v>41860</v>
      </c>
      <c r="F125" s="162">
        <v>32760</v>
      </c>
      <c r="G125" s="162">
        <v>32815</v>
      </c>
      <c r="H125" s="163">
        <f>IFERROR(G125/F125-1,"-")</f>
        <v>1.6788766788766729E-3</v>
      </c>
      <c r="I125" s="180">
        <f t="shared" si="35"/>
        <v>0.31302016645326503</v>
      </c>
      <c r="J125" s="163">
        <f>G125/G$9</f>
        <v>4.3245344684440107E-2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1.7464631919178148E-2</v>
      </c>
      <c r="S125" s="162">
        <v>41945</v>
      </c>
      <c r="T125" s="162">
        <v>59701</v>
      </c>
      <c r="U125" s="162">
        <v>94245</v>
      </c>
      <c r="V125" s="162">
        <v>92679</v>
      </c>
      <c r="W125" s="162">
        <v>94305</v>
      </c>
      <c r="X125" s="163">
        <f>IFERROR(W125/V125-1,"-")</f>
        <v>1.7544427540219454E-2</v>
      </c>
      <c r="Y125" s="180">
        <f t="shared" si="43"/>
        <v>1.2483013470020263</v>
      </c>
      <c r="Z125" s="163">
        <f t="shared" si="56"/>
        <v>2.4953182169482533E-2</v>
      </c>
    </row>
    <row r="126" spans="1:26" x14ac:dyDescent="0.25">
      <c r="A126" s="164" t="s">
        <v>112</v>
      </c>
      <c r="B126" s="165" t="s">
        <v>112</v>
      </c>
      <c r="C126" s="166">
        <v>1440</v>
      </c>
      <c r="D126" s="166">
        <v>653</v>
      </c>
      <c r="E126" s="166">
        <v>2495</v>
      </c>
      <c r="F126" s="166">
        <v>3067</v>
      </c>
      <c r="G126" s="166">
        <v>2396</v>
      </c>
      <c r="H126" s="167">
        <f t="shared" ref="H126:H133" si="57">IFERROR(G126/F126-1,"-")</f>
        <v>-0.21878056732963813</v>
      </c>
      <c r="I126" s="181">
        <f t="shared" si="35"/>
        <v>0.66388888888888897</v>
      </c>
      <c r="J126" s="167">
        <f t="shared" ref="J126:J133" si="58">G126/G$9</f>
        <v>3.1575756777058816E-3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2.3460377240593837E-3</v>
      </c>
      <c r="S126" s="166">
        <v>3941</v>
      </c>
      <c r="T126" s="166">
        <v>3336</v>
      </c>
      <c r="U126" s="166">
        <v>9917</v>
      </c>
      <c r="V126" s="166">
        <v>11646</v>
      </c>
      <c r="W126" s="166">
        <v>10656</v>
      </c>
      <c r="X126" s="167">
        <f t="shared" ref="X126:X133" si="61">IFERROR(W126/V126-1,"-")</f>
        <v>-8.5007727975270453E-2</v>
      </c>
      <c r="Y126" s="181">
        <f t="shared" si="43"/>
        <v>1.7038822633849278</v>
      </c>
      <c r="Z126" s="167">
        <f t="shared" si="56"/>
        <v>2.6257170945382597E-3</v>
      </c>
    </row>
    <row r="127" spans="1:26" x14ac:dyDescent="0.25">
      <c r="A127" s="164" t="s">
        <v>115</v>
      </c>
      <c r="B127" s="165" t="s">
        <v>115</v>
      </c>
      <c r="C127" s="166">
        <v>1742</v>
      </c>
      <c r="D127" s="166">
        <v>2401</v>
      </c>
      <c r="E127" s="166">
        <v>4143</v>
      </c>
      <c r="F127" s="166">
        <v>4500</v>
      </c>
      <c r="G127" s="166">
        <v>4504</v>
      </c>
      <c r="H127" s="167">
        <f t="shared" si="57"/>
        <v>8.8888888888893902E-4</v>
      </c>
      <c r="I127" s="181">
        <f t="shared" si="35"/>
        <v>1.5855338691159586</v>
      </c>
      <c r="J127" s="167">
        <f t="shared" si="58"/>
        <v>5.9356097046691534E-3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2.4491384133854799E-3</v>
      </c>
      <c r="S127" s="166">
        <v>4053</v>
      </c>
      <c r="T127" s="166">
        <v>7314</v>
      </c>
      <c r="U127" s="166">
        <v>11261</v>
      </c>
      <c r="V127" s="166">
        <v>13316</v>
      </c>
      <c r="W127" s="166">
        <v>13127</v>
      </c>
      <c r="X127" s="167">
        <f t="shared" si="61"/>
        <v>-1.4193451486932962E-2</v>
      </c>
      <c r="Y127" s="181">
        <f t="shared" si="43"/>
        <v>2.2388354305452749</v>
      </c>
      <c r="Z127" s="167">
        <f t="shared" si="56"/>
        <v>2.9815670264793123E-3</v>
      </c>
    </row>
    <row r="128" spans="1:26" x14ac:dyDescent="0.25">
      <c r="A128" s="164" t="s">
        <v>118</v>
      </c>
      <c r="B128" s="165" t="s">
        <v>118</v>
      </c>
      <c r="C128" s="166">
        <v>1315</v>
      </c>
      <c r="D128" s="166">
        <v>2102</v>
      </c>
      <c r="E128" s="166">
        <v>2821</v>
      </c>
      <c r="F128" s="166">
        <v>3000</v>
      </c>
      <c r="G128" s="166">
        <v>2742</v>
      </c>
      <c r="H128" s="167">
        <f t="shared" si="57"/>
        <v>-8.5999999999999965E-2</v>
      </c>
      <c r="I128" s="181">
        <f t="shared" si="35"/>
        <v>1.0851711026615969</v>
      </c>
      <c r="J128" s="167">
        <f t="shared" si="58"/>
        <v>3.6135527997786009E-3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1.6544394361556792E-3</v>
      </c>
      <c r="S128" s="166">
        <v>2906</v>
      </c>
      <c r="T128" s="166">
        <v>7134</v>
      </c>
      <c r="U128" s="166">
        <v>8524</v>
      </c>
      <c r="V128" s="166">
        <v>8756</v>
      </c>
      <c r="W128" s="166">
        <v>8567</v>
      </c>
      <c r="X128" s="167">
        <f t="shared" si="61"/>
        <v>-2.1585198720877163E-2</v>
      </c>
      <c r="Y128" s="181">
        <f t="shared" si="43"/>
        <v>1.9480385409497591</v>
      </c>
      <c r="Z128" s="167">
        <f t="shared" si="56"/>
        <v>2.2568934671618559E-3</v>
      </c>
    </row>
    <row r="129" spans="1:26" x14ac:dyDescent="0.25">
      <c r="A129" s="164" t="s">
        <v>125</v>
      </c>
      <c r="B129" s="165" t="s">
        <v>125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8.5660442007880764E-4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4.8454483743889937E-4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121</v>
      </c>
      <c r="B130" s="165" t="s">
        <v>121</v>
      </c>
      <c r="C130" s="166">
        <v>323</v>
      </c>
      <c r="D130" s="166">
        <v>312</v>
      </c>
      <c r="E130" s="166">
        <v>635</v>
      </c>
      <c r="F130" s="166">
        <v>526</v>
      </c>
      <c r="G130" s="166">
        <v>594</v>
      </c>
      <c r="H130" s="167">
        <f t="shared" si="57"/>
        <v>0.12927756653992395</v>
      </c>
      <c r="I130" s="181">
        <f t="shared" si="35"/>
        <v>0.83900928792569651</v>
      </c>
      <c r="J130" s="167">
        <f t="shared" si="58"/>
        <v>7.8280465465663338E-4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4.2518383449357113E-4</v>
      </c>
      <c r="S130" s="166">
        <v>812</v>
      </c>
      <c r="T130" s="166">
        <v>1357</v>
      </c>
      <c r="U130" s="166">
        <v>1836</v>
      </c>
      <c r="V130" s="166">
        <v>1934</v>
      </c>
      <c r="W130" s="166">
        <v>2091</v>
      </c>
      <c r="X130" s="167">
        <f t="shared" si="61"/>
        <v>8.1178903826266913E-2</v>
      </c>
      <c r="Y130" s="181">
        <f t="shared" si="43"/>
        <v>1.5751231527093594</v>
      </c>
      <c r="Z130" s="167">
        <f t="shared" si="56"/>
        <v>4.8611642488375966E-4</v>
      </c>
    </row>
    <row r="131" spans="1:26" x14ac:dyDescent="0.25">
      <c r="A131" s="164" t="s">
        <v>130</v>
      </c>
      <c r="B131" s="165" t="s">
        <v>130</v>
      </c>
      <c r="C131" s="166">
        <v>186</v>
      </c>
      <c r="D131" s="166">
        <v>123</v>
      </c>
      <c r="E131" s="166">
        <v>250</v>
      </c>
      <c r="F131" s="166">
        <v>203</v>
      </c>
      <c r="G131" s="166">
        <v>235</v>
      </c>
      <c r="H131" s="167">
        <f t="shared" si="57"/>
        <v>0.1576354679802956</v>
      </c>
      <c r="I131" s="181">
        <f t="shared" si="35"/>
        <v>0.26344086021505375</v>
      </c>
      <c r="J131" s="167">
        <f t="shared" si="58"/>
        <v>3.0969544418233812E-4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3.1214230735366374E-4</v>
      </c>
      <c r="S131" s="166">
        <v>678</v>
      </c>
      <c r="T131" s="166">
        <v>555</v>
      </c>
      <c r="U131" s="166">
        <v>1075</v>
      </c>
      <c r="V131" s="166">
        <v>1341</v>
      </c>
      <c r="W131" s="166">
        <v>1334</v>
      </c>
      <c r="X131" s="167">
        <f t="shared" si="61"/>
        <v>-5.2199850857569396E-3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133</v>
      </c>
      <c r="B132" s="165" t="s">
        <v>133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378</v>
      </c>
      <c r="H132" s="167">
        <f t="shared" si="57"/>
        <v>5.5865921787709549E-2</v>
      </c>
      <c r="I132" s="181">
        <f t="shared" si="35"/>
        <v>0.8</v>
      </c>
      <c r="J132" s="167">
        <f t="shared" si="58"/>
        <v>4.9814841659967578E-4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6.0071062789171872E-4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2493</v>
      </c>
      <c r="X132" s="167">
        <f t="shared" si="61"/>
        <v>1.5478615071283119E-2</v>
      </c>
      <c r="Y132" s="181">
        <f t="shared" si="43"/>
        <v>1.2725615314494076</v>
      </c>
      <c r="Z132" s="167">
        <f t="shared" si="56"/>
        <v>4.9909012031911057E-4</v>
      </c>
    </row>
    <row r="133" spans="1:26" x14ac:dyDescent="0.25">
      <c r="A133" s="169" t="s">
        <v>147</v>
      </c>
      <c r="B133" s="170" t="s">
        <v>147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20457</v>
      </c>
      <c r="G133" s="171">
        <f>G125-SUM(G126:G132)</f>
        <v>21316</v>
      </c>
      <c r="H133" s="172">
        <f t="shared" si="57"/>
        <v>4.199051669355236E-2</v>
      </c>
      <c r="I133" s="182">
        <f t="shared" si="35"/>
        <v>9.8366568763848194E-2</v>
      </c>
      <c r="J133" s="172">
        <f t="shared" si="58"/>
        <v>2.809135356676902E-2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9.1924347383997521E-3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50594</v>
      </c>
      <c r="W133" s="171">
        <f>W125-SUM(W126:W132)</f>
        <v>53681</v>
      </c>
      <c r="X133" s="172">
        <f t="shared" si="61"/>
        <v>6.1015140135193935E-2</v>
      </c>
      <c r="Y133" s="182">
        <f t="shared" si="43"/>
        <v>0.93976295439762958</v>
      </c>
      <c r="Z133" s="172">
        <f t="shared" si="56"/>
        <v>1.513791964940309E-2</v>
      </c>
    </row>
    <row r="134" spans="1:26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70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6.9312476113915208E-2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180038</v>
      </c>
      <c r="O135" s="178">
        <f>O136+O139</f>
        <v>183335</v>
      </c>
      <c r="P135" s="179">
        <f>IFERROR(O135/N135-1,"-")</f>
        <v>1.8312800630977843E-2</v>
      </c>
      <c r="Q135" s="179" t="str">
        <f t="shared" si="42"/>
        <v>-</v>
      </c>
      <c r="R135" s="179">
        <f>O135/O$9</f>
        <v>5.2071528588429436E-2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229046</v>
      </c>
      <c r="W135" s="178">
        <f>W136+W139</f>
        <v>235930</v>
      </c>
      <c r="X135" s="179">
        <f>IFERROR(W135/V135-1,"-")</f>
        <v>3.0055098102564459E-2</v>
      </c>
      <c r="Y135" s="179">
        <f t="shared" si="43"/>
        <v>2.0602503404890071</v>
      </c>
      <c r="Z135" s="179">
        <f t="shared" ref="Z135:Z147" si="62">U135/U$9</f>
        <v>5.5945222410179005E-2</v>
      </c>
    </row>
    <row r="136" spans="1:26" x14ac:dyDescent="0.25">
      <c r="A136" s="1" t="s">
        <v>98</v>
      </c>
      <c r="B136" s="161" t="s">
        <v>99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8.8309326445355236E-3</v>
      </c>
      <c r="K136" s="162">
        <v>0</v>
      </c>
      <c r="L136" s="162">
        <v>28431</v>
      </c>
      <c r="M136" s="162">
        <v>15843</v>
      </c>
      <c r="N136" s="162">
        <v>15164</v>
      </c>
      <c r="O136" s="162">
        <v>14762</v>
      </c>
      <c r="P136" s="163">
        <f>IFERROR(O136/N136-1,"-")</f>
        <v>-2.6510155631759402E-2</v>
      </c>
      <c r="Q136" s="180" t="str">
        <f t="shared" si="42"/>
        <v>-</v>
      </c>
      <c r="R136" s="163">
        <f>O136/O$9</f>
        <v>4.1927613659279205E-3</v>
      </c>
      <c r="S136" s="162">
        <v>22432</v>
      </c>
      <c r="T136" s="162">
        <v>37770</v>
      </c>
      <c r="U136" s="162">
        <v>21329</v>
      </c>
      <c r="V136" s="162">
        <v>23163</v>
      </c>
      <c r="W136" s="162">
        <v>21463</v>
      </c>
      <c r="X136" s="163">
        <f>IFERROR(W136/V136-1,"-")</f>
        <v>-7.3392911108232983E-2</v>
      </c>
      <c r="Y136" s="180">
        <f t="shared" si="43"/>
        <v>-4.3197218259629078E-2</v>
      </c>
      <c r="Z136" s="163">
        <f t="shared" si="62"/>
        <v>5.6472642845020208E-3</v>
      </c>
    </row>
    <row r="137" spans="1:26" x14ac:dyDescent="0.25">
      <c r="A137" s="164" t="s">
        <v>105</v>
      </c>
      <c r="B137" s="165" t="s">
        <v>105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8.8309326445355236E-3</v>
      </c>
      <c r="K137" s="166">
        <v>0</v>
      </c>
      <c r="L137" s="166">
        <v>20185</v>
      </c>
      <c r="M137" s="166">
        <v>9264</v>
      </c>
      <c r="N137" s="166">
        <v>6639</v>
      </c>
      <c r="O137" s="166">
        <v>6321</v>
      </c>
      <c r="P137" s="167">
        <f>IFERROR(O137/N137-1,"-")</f>
        <v>-4.7898779936737412E-2</v>
      </c>
      <c r="Q137" s="181" t="str">
        <f t="shared" si="42"/>
        <v>-</v>
      </c>
      <c r="R137" s="167">
        <f>O137/O$9</f>
        <v>1.7953153091742572E-3</v>
      </c>
      <c r="S137" s="166">
        <v>16366</v>
      </c>
      <c r="T137" s="166">
        <v>29524</v>
      </c>
      <c r="U137" s="166">
        <v>14679</v>
      </c>
      <c r="V137" s="166">
        <v>14638</v>
      </c>
      <c r="W137" s="166">
        <v>13022</v>
      </c>
      <c r="X137" s="167">
        <f>IFERROR(W137/V137-1,"-")</f>
        <v>-0.11039759529990434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102</v>
      </c>
      <c r="B138" s="165" t="s">
        <v>102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8525</v>
      </c>
      <c r="O138" s="166">
        <v>8441</v>
      </c>
      <c r="P138" s="167">
        <f>IFERROR(O138/N138-1,"-")</f>
        <v>-9.8533724340176265E-3</v>
      </c>
      <c r="Q138" s="181" t="str">
        <f t="shared" si="42"/>
        <v>-</v>
      </c>
      <c r="R138" s="167">
        <f>O138/O$9</f>
        <v>2.3974460567536631E-3</v>
      </c>
      <c r="S138" s="166">
        <v>6066</v>
      </c>
      <c r="T138" s="166">
        <v>8246</v>
      </c>
      <c r="U138" s="166">
        <v>6650</v>
      </c>
      <c r="V138" s="166">
        <v>8525</v>
      </c>
      <c r="W138" s="166">
        <v>8441</v>
      </c>
      <c r="X138" s="167">
        <f>IFERROR(W138/V138-1,"-")</f>
        <v>-9.8533724340176265E-3</v>
      </c>
      <c r="Y138" s="181">
        <f t="shared" si="43"/>
        <v>0.39152654137817344</v>
      </c>
      <c r="Z138" s="167">
        <f t="shared" si="62"/>
        <v>1.7607158090833343E-3</v>
      </c>
    </row>
    <row r="139" spans="1:26" x14ac:dyDescent="0.25">
      <c r="A139" s="1" t="s">
        <v>148</v>
      </c>
      <c r="B139" s="161" t="s">
        <v>109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6.0481543469379687E-2</v>
      </c>
      <c r="K139" s="162">
        <v>0</v>
      </c>
      <c r="L139" s="162">
        <v>58922</v>
      </c>
      <c r="M139" s="162">
        <v>148070</v>
      </c>
      <c r="N139" s="162">
        <v>164874</v>
      </c>
      <c r="O139" s="162">
        <v>168573</v>
      </c>
      <c r="P139" s="163">
        <f>IFERROR(O139/N139-1,"-")</f>
        <v>2.2435314239965143E-2</v>
      </c>
      <c r="Q139" s="180" t="str">
        <f t="shared" si="42"/>
        <v>-</v>
      </c>
      <c r="R139" s="163">
        <f>O139/O$9</f>
        <v>4.7878767222501513E-2</v>
      </c>
      <c r="S139" s="162">
        <v>54663</v>
      </c>
      <c r="T139" s="162">
        <v>78820</v>
      </c>
      <c r="U139" s="162">
        <v>189969</v>
      </c>
      <c r="V139" s="162">
        <v>205883</v>
      </c>
      <c r="W139" s="162">
        <v>214467</v>
      </c>
      <c r="X139" s="163">
        <f>IFERROR(W139/V139-1,"-")</f>
        <v>4.1693583248738397E-2</v>
      </c>
      <c r="Y139" s="180">
        <f t="shared" si="43"/>
        <v>2.9234399868283849</v>
      </c>
      <c r="Z139" s="163">
        <f t="shared" si="62"/>
        <v>5.0297958125676979E-2</v>
      </c>
    </row>
    <row r="140" spans="1:26" x14ac:dyDescent="0.25">
      <c r="A140" s="164" t="s">
        <v>112</v>
      </c>
      <c r="B140" s="165" t="s">
        <v>112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3.4865117750161434E-2</v>
      </c>
      <c r="K140" s="166">
        <v>0</v>
      </c>
      <c r="L140" s="166">
        <v>13586</v>
      </c>
      <c r="M140" s="166">
        <v>60071</v>
      </c>
      <c r="N140" s="166">
        <v>68669</v>
      </c>
      <c r="O140" s="166">
        <v>70810</v>
      </c>
      <c r="P140" s="167">
        <f t="shared" ref="P140:P147" si="66">IFERROR(O140/N140-1,"-")</f>
        <v>3.1178552185120001E-2</v>
      </c>
      <c r="Q140" s="181" t="str">
        <f t="shared" si="42"/>
        <v>-</v>
      </c>
      <c r="R140" s="167">
        <f t="shared" ref="R140:R147" si="67">O140/O$9</f>
        <v>2.0111735017027236E-2</v>
      </c>
      <c r="S140" s="166">
        <v>18862</v>
      </c>
      <c r="T140" s="166">
        <v>22202</v>
      </c>
      <c r="U140" s="166">
        <v>82145</v>
      </c>
      <c r="V140" s="166">
        <v>89598</v>
      </c>
      <c r="W140" s="166">
        <v>97266</v>
      </c>
      <c r="X140" s="167">
        <f t="shared" ref="X140:X147" si="68">IFERROR(W140/V140-1,"-")</f>
        <v>8.5582267461327355E-2</v>
      </c>
      <c r="Y140" s="181">
        <f t="shared" si="43"/>
        <v>4.1567172092036904</v>
      </c>
      <c r="Z140" s="167">
        <f t="shared" si="62"/>
        <v>2.1749473704834661E-2</v>
      </c>
    </row>
    <row r="141" spans="1:26" x14ac:dyDescent="0.25">
      <c r="A141" s="164" t="s">
        <v>115</v>
      </c>
      <c r="B141" s="165" t="s">
        <v>115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2.1929073154017473E-3</v>
      </c>
      <c r="K141" s="166">
        <v>0</v>
      </c>
      <c r="L141" s="166">
        <v>6291</v>
      </c>
      <c r="M141" s="166">
        <v>11965</v>
      </c>
      <c r="N141" s="166">
        <v>16181</v>
      </c>
      <c r="O141" s="166">
        <v>16944</v>
      </c>
      <c r="P141" s="167">
        <f t="shared" si="66"/>
        <v>4.7154069587788117E-2</v>
      </c>
      <c r="Q141" s="181" t="str">
        <f t="shared" si="42"/>
        <v>-</v>
      </c>
      <c r="R141" s="167">
        <f t="shared" si="67"/>
        <v>4.8125015976346486E-3</v>
      </c>
      <c r="S141" s="166">
        <v>5188</v>
      </c>
      <c r="T141" s="166">
        <v>7702</v>
      </c>
      <c r="U141" s="166">
        <v>13518</v>
      </c>
      <c r="V141" s="166">
        <v>18061</v>
      </c>
      <c r="W141" s="166">
        <v>18608</v>
      </c>
      <c r="X141" s="167">
        <f t="shared" si="68"/>
        <v>3.0286252145506953E-2</v>
      </c>
      <c r="Y141" s="181">
        <f t="shared" si="43"/>
        <v>2.5867386276021587</v>
      </c>
      <c r="Z141" s="167">
        <f t="shared" si="62"/>
        <v>3.5791513243892499E-3</v>
      </c>
    </row>
    <row r="142" spans="1:26" x14ac:dyDescent="0.25">
      <c r="A142" s="164" t="s">
        <v>118</v>
      </c>
      <c r="B142" s="165" t="s">
        <v>118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6.6248467995941012E-3</v>
      </c>
      <c r="K142" s="166">
        <v>0</v>
      </c>
      <c r="L142" s="166">
        <v>10850</v>
      </c>
      <c r="M142" s="166">
        <v>17158</v>
      </c>
      <c r="N142" s="166">
        <v>15976</v>
      </c>
      <c r="O142" s="166">
        <v>15484</v>
      </c>
      <c r="P142" s="167">
        <f t="shared" si="66"/>
        <v>-3.0796194291437207E-2</v>
      </c>
      <c r="Q142" s="181" t="str">
        <f t="shared" si="42"/>
        <v>-</v>
      </c>
      <c r="R142" s="167">
        <f t="shared" si="67"/>
        <v>4.3978266488299634E-3</v>
      </c>
      <c r="S142" s="166">
        <v>5864</v>
      </c>
      <c r="T142" s="166">
        <v>13038</v>
      </c>
      <c r="U142" s="166">
        <v>22971</v>
      </c>
      <c r="V142" s="166">
        <v>21019</v>
      </c>
      <c r="W142" s="166">
        <v>20511</v>
      </c>
      <c r="X142" s="167">
        <f t="shared" si="68"/>
        <v>-2.4168609353442116E-2</v>
      </c>
      <c r="Y142" s="181">
        <f t="shared" si="43"/>
        <v>2.4977830832196455</v>
      </c>
      <c r="Z142" s="167">
        <f t="shared" si="62"/>
        <v>6.0820154662335748E-3</v>
      </c>
    </row>
    <row r="143" spans="1:26" x14ac:dyDescent="0.25">
      <c r="A143" s="164" t="s">
        <v>125</v>
      </c>
      <c r="B143" s="165" t="s">
        <v>125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2.7187306440347387E-3</v>
      </c>
      <c r="K143" s="166">
        <v>0</v>
      </c>
      <c r="L143" s="166">
        <v>1210</v>
      </c>
      <c r="M143" s="166">
        <v>3896</v>
      </c>
      <c r="N143" s="166">
        <v>3738</v>
      </c>
      <c r="O143" s="166">
        <v>3046</v>
      </c>
      <c r="P143" s="167">
        <f t="shared" si="66"/>
        <v>-0.18512573568753343</v>
      </c>
      <c r="Q143" s="181" t="str">
        <f t="shared" si="42"/>
        <v>-</v>
      </c>
      <c r="R143" s="167">
        <f t="shared" si="67"/>
        <v>8.6513691373908989E-4</v>
      </c>
      <c r="S143" s="166">
        <v>782</v>
      </c>
      <c r="T143" s="166">
        <v>3759</v>
      </c>
      <c r="U143" s="166">
        <v>8266</v>
      </c>
      <c r="V143" s="166">
        <v>7307</v>
      </c>
      <c r="W143" s="166">
        <v>5109</v>
      </c>
      <c r="X143" s="167">
        <f t="shared" si="68"/>
        <v>-0.30080744491583411</v>
      </c>
      <c r="Y143" s="181">
        <f t="shared" si="43"/>
        <v>5.5332480818414318</v>
      </c>
      <c r="Z143" s="167">
        <f t="shared" si="62"/>
        <v>2.1885829891553146E-3</v>
      </c>
    </row>
    <row r="144" spans="1:26" x14ac:dyDescent="0.25">
      <c r="A144" s="164" t="s">
        <v>121</v>
      </c>
      <c r="B144" s="165" t="s">
        <v>121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1.0424216865882105E-3</v>
      </c>
      <c r="K144" s="166">
        <v>0</v>
      </c>
      <c r="L144" s="166">
        <v>1918</v>
      </c>
      <c r="M144" s="166">
        <v>3253</v>
      </c>
      <c r="N144" s="166">
        <v>3495</v>
      </c>
      <c r="O144" s="166">
        <v>3931</v>
      </c>
      <c r="P144" s="167">
        <f t="shared" si="66"/>
        <v>0.12474964234620889</v>
      </c>
      <c r="Q144" s="181" t="str">
        <f t="shared" si="42"/>
        <v>-</v>
      </c>
      <c r="R144" s="167">
        <f t="shared" si="67"/>
        <v>1.1164980984597382E-3</v>
      </c>
      <c r="S144" s="166">
        <v>1676</v>
      </c>
      <c r="T144" s="166">
        <v>2820</v>
      </c>
      <c r="U144" s="166">
        <v>3688</v>
      </c>
      <c r="V144" s="166">
        <v>4700</v>
      </c>
      <c r="W144" s="166">
        <v>4722</v>
      </c>
      <c r="X144" s="167">
        <f t="shared" si="68"/>
        <v>4.6808510638298717E-3</v>
      </c>
      <c r="Y144" s="181">
        <f t="shared" si="43"/>
        <v>1.8174224343675416</v>
      </c>
      <c r="Z144" s="167">
        <f t="shared" si="62"/>
        <v>9.7646915848110323E-4</v>
      </c>
    </row>
    <row r="145" spans="1:26" x14ac:dyDescent="0.25">
      <c r="A145" s="164" t="s">
        <v>130</v>
      </c>
      <c r="B145" s="165" t="s">
        <v>130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7.9071177238043773E-6</v>
      </c>
      <c r="K145" s="166">
        <v>0</v>
      </c>
      <c r="L145" s="166">
        <v>1104</v>
      </c>
      <c r="M145" s="166">
        <v>2826</v>
      </c>
      <c r="N145" s="166">
        <v>3106</v>
      </c>
      <c r="O145" s="166">
        <v>3058</v>
      </c>
      <c r="P145" s="167">
        <f t="shared" si="66"/>
        <v>-1.5453960077269846E-2</v>
      </c>
      <c r="Q145" s="181" t="str">
        <f t="shared" si="42"/>
        <v>-</v>
      </c>
      <c r="R145" s="167">
        <f t="shared" si="67"/>
        <v>8.6854520098953944E-4</v>
      </c>
      <c r="S145" s="166">
        <v>1597</v>
      </c>
      <c r="T145" s="166">
        <v>1197</v>
      </c>
      <c r="U145" s="166">
        <v>2905</v>
      </c>
      <c r="V145" s="166">
        <v>3245</v>
      </c>
      <c r="W145" s="166">
        <v>3064</v>
      </c>
      <c r="X145" s="167">
        <f t="shared" si="68"/>
        <v>-5.5778120184899804E-2</v>
      </c>
      <c r="Y145" s="181">
        <f t="shared" si="43"/>
        <v>0.9185973700688792</v>
      </c>
      <c r="Z145" s="167">
        <f t="shared" si="62"/>
        <v>7.6915480081008814E-4</v>
      </c>
    </row>
    <row r="146" spans="1:26" x14ac:dyDescent="0.25">
      <c r="A146" s="164" t="s">
        <v>133</v>
      </c>
      <c r="B146" s="165" t="s">
        <v>133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7.1164059514239401E-5</v>
      </c>
      <c r="K146" s="166">
        <v>0</v>
      </c>
      <c r="L146" s="166">
        <v>715</v>
      </c>
      <c r="M146" s="166">
        <v>1637</v>
      </c>
      <c r="N146" s="166">
        <v>2212</v>
      </c>
      <c r="O146" s="166">
        <v>1992</v>
      </c>
      <c r="P146" s="167">
        <f t="shared" si="66"/>
        <v>-9.9457504520795714E-2</v>
      </c>
      <c r="Q146" s="181" t="str">
        <f t="shared" si="42"/>
        <v>-</v>
      </c>
      <c r="R146" s="167">
        <f t="shared" si="67"/>
        <v>5.6577568357461165E-4</v>
      </c>
      <c r="S146" s="166">
        <v>3384</v>
      </c>
      <c r="T146" s="166">
        <v>790</v>
      </c>
      <c r="U146" s="166">
        <v>1686</v>
      </c>
      <c r="V146" s="166">
        <v>2305</v>
      </c>
      <c r="W146" s="166">
        <v>2046</v>
      </c>
      <c r="X146" s="167">
        <f t="shared" si="68"/>
        <v>-0.11236442516268985</v>
      </c>
      <c r="Y146" s="181">
        <f t="shared" si="43"/>
        <v>-0.39539007092198586</v>
      </c>
      <c r="Z146" s="167">
        <f t="shared" si="62"/>
        <v>4.4640103069391E-4</v>
      </c>
    </row>
    <row r="147" spans="1:26" x14ac:dyDescent="0.25">
      <c r="A147" s="169" t="s">
        <v>147</v>
      </c>
      <c r="B147" s="170" t="s">
        <v>147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1.2958448096361408E-2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51497</v>
      </c>
      <c r="O147" s="171">
        <f>O139-SUM(O140:O146)</f>
        <v>53308</v>
      </c>
      <c r="P147" s="172">
        <f t="shared" si="66"/>
        <v>3.5167097112453138E-2</v>
      </c>
      <c r="Q147" s="182" t="str">
        <f t="shared" si="42"/>
        <v>-</v>
      </c>
      <c r="R147" s="172">
        <f t="shared" si="67"/>
        <v>1.5140748062246686E-2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59648</v>
      </c>
      <c r="W147" s="171">
        <f>W139-SUM(W140:W146)</f>
        <v>63141</v>
      </c>
      <c r="X147" s="172">
        <f t="shared" si="68"/>
        <v>5.8560219957081605E-2</v>
      </c>
      <c r="Y147" s="182">
        <f t="shared" si="43"/>
        <v>2.6476603119584055</v>
      </c>
      <c r="Z147" s="172">
        <f t="shared" si="62"/>
        <v>1.4506709651079081E-2</v>
      </c>
    </row>
    <row r="148" spans="1:26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70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30695</v>
      </c>
      <c r="G149" s="178">
        <f>G150+G153</f>
        <v>35796</v>
      </c>
      <c r="H149" s="179">
        <f>IFERROR(G149/F149-1,"-")</f>
        <v>0.16618341749470589</v>
      </c>
      <c r="I149" s="179">
        <f t="shared" si="63"/>
        <v>2.0217795036299173</v>
      </c>
      <c r="J149" s="179">
        <f>G149/G$9</f>
        <v>4.717386434021692E-2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83047</v>
      </c>
      <c r="O149" s="178">
        <f>O150+O153</f>
        <v>81300</v>
      </c>
      <c r="P149" s="179">
        <f>IFERROR(O149/N149-1,"-")</f>
        <v>-2.1036280660348905E-2</v>
      </c>
      <c r="Q149" s="179">
        <f t="shared" si="42"/>
        <v>1.6917855842134886</v>
      </c>
      <c r="R149" s="179">
        <f>O149/O$9</f>
        <v>2.3091146121795143E-2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113742</v>
      </c>
      <c r="W149" s="178">
        <f>W150+W153</f>
        <v>117096</v>
      </c>
      <c r="X149" s="179">
        <f>IFERROR(W149/V149-1,"-")</f>
        <v>2.948778815213382E-2</v>
      </c>
      <c r="Y149" s="179">
        <f t="shared" si="43"/>
        <v>1.7847511236890297</v>
      </c>
      <c r="Z149" s="179">
        <f t="shared" ref="Z149:Z161" si="69">U149/U$9</f>
        <v>2.8613088128724477E-2</v>
      </c>
    </row>
    <row r="150" spans="1:26" x14ac:dyDescent="0.25">
      <c r="A150" s="1" t="s">
        <v>98</v>
      </c>
      <c r="B150" s="161" t="s">
        <v>99</v>
      </c>
      <c r="C150" s="162">
        <v>8198</v>
      </c>
      <c r="D150" s="162">
        <v>8139</v>
      </c>
      <c r="E150" s="162">
        <v>18008</v>
      </c>
      <c r="F150" s="162">
        <v>17683</v>
      </c>
      <c r="G150" s="162">
        <v>18511</v>
      </c>
      <c r="H150" s="163">
        <f>IFERROR(G150/F150-1,"-")</f>
        <v>4.6824633829101403E-2</v>
      </c>
      <c r="I150" s="180">
        <f t="shared" si="63"/>
        <v>1.2579897535984386</v>
      </c>
      <c r="J150" s="163">
        <f>G150/G$9</f>
        <v>2.4394776030890474E-2</v>
      </c>
      <c r="K150" s="162">
        <v>13645</v>
      </c>
      <c r="L150" s="162">
        <v>31999</v>
      </c>
      <c r="M150" s="162">
        <v>38624</v>
      </c>
      <c r="N150" s="162">
        <v>38986</v>
      </c>
      <c r="O150" s="162">
        <v>34388</v>
      </c>
      <c r="P150" s="163">
        <f>IFERROR(O150/N150-1,"-")</f>
        <v>-0.11793977325193661</v>
      </c>
      <c r="Q150" s="180">
        <f t="shared" si="42"/>
        <v>1.5201905459875413</v>
      </c>
      <c r="R150" s="163">
        <f>O150/O$9</f>
        <v>9.7670151640380249E-3</v>
      </c>
      <c r="S150" s="162">
        <v>21843</v>
      </c>
      <c r="T150" s="162">
        <v>40138</v>
      </c>
      <c r="U150" s="162">
        <v>56632</v>
      </c>
      <c r="V150" s="162">
        <v>56669</v>
      </c>
      <c r="W150" s="162">
        <v>52899</v>
      </c>
      <c r="X150" s="163">
        <f>IFERROR(W150/V150-1,"-")</f>
        <v>-6.6526672431135192E-2</v>
      </c>
      <c r="Y150" s="180">
        <f t="shared" si="43"/>
        <v>1.4217827221535502</v>
      </c>
      <c r="Z150" s="163">
        <f t="shared" si="69"/>
        <v>1.4994414691730434E-2</v>
      </c>
    </row>
    <row r="151" spans="1:26" x14ac:dyDescent="0.25">
      <c r="A151" s="164" t="s">
        <v>105</v>
      </c>
      <c r="B151" s="165" t="s">
        <v>105</v>
      </c>
      <c r="C151" s="166">
        <v>3239</v>
      </c>
      <c r="D151" s="166">
        <v>4159</v>
      </c>
      <c r="E151" s="166">
        <v>6621</v>
      </c>
      <c r="F151" s="166">
        <v>5819</v>
      </c>
      <c r="G151" s="166">
        <v>5597</v>
      </c>
      <c r="H151" s="167">
        <f>IFERROR(G151/F151-1,"-")</f>
        <v>-3.8150885031792425E-2</v>
      </c>
      <c r="I151" s="181">
        <f t="shared" si="63"/>
        <v>0.72800246989811668</v>
      </c>
      <c r="J151" s="167">
        <f>G151/G$9</f>
        <v>7.3760229833555171E-3</v>
      </c>
      <c r="K151" s="166">
        <v>11144</v>
      </c>
      <c r="L151" s="166">
        <v>28141</v>
      </c>
      <c r="M151" s="166">
        <v>34603</v>
      </c>
      <c r="N151" s="166">
        <v>36698</v>
      </c>
      <c r="O151" s="166">
        <v>31174</v>
      </c>
      <c r="P151" s="167">
        <f>IFERROR(O151/N151-1,"-")</f>
        <v>-0.15052591421875849</v>
      </c>
      <c r="Q151" s="181">
        <f t="shared" ref="Q151:Q161" si="70">IFERROR(O151/K151-1,"-")</f>
        <v>1.7973797559224693</v>
      </c>
      <c r="R151" s="167">
        <f>O151/O$9</f>
        <v>8.8541622287926433E-3</v>
      </c>
      <c r="S151" s="166">
        <v>14383</v>
      </c>
      <c r="T151" s="166">
        <v>32300</v>
      </c>
      <c r="U151" s="166">
        <v>41224</v>
      </c>
      <c r="V151" s="166">
        <v>42517</v>
      </c>
      <c r="W151" s="166">
        <v>36771</v>
      </c>
      <c r="X151" s="167">
        <f>IFERROR(W151/V151-1,"-")</f>
        <v>-0.1351459416233507</v>
      </c>
      <c r="Y151" s="181">
        <f t="shared" ref="Y151:Y161" si="71">IFERROR(W151/S151-1,"-")</f>
        <v>1.5565598275742194</v>
      </c>
      <c r="Z151" s="167">
        <f t="shared" si="69"/>
        <v>1.0914849400549079E-2</v>
      </c>
    </row>
    <row r="152" spans="1:26" x14ac:dyDescent="0.25">
      <c r="A152" s="164" t="s">
        <v>102</v>
      </c>
      <c r="B152" s="165" t="s">
        <v>102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1.7018753047534956E-2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9.1285293524538246E-4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148</v>
      </c>
      <c r="B153" s="161" t="s">
        <v>109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2.2779088309326446E-2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1.332413095775712E-2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112</v>
      </c>
      <c r="B154" s="165" t="s">
        <v>112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1.8832118712194094E-3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5.2152475410627607E-3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115</v>
      </c>
      <c r="B155" s="165" t="s">
        <v>115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3.903480449651428E-3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2.0279309140174332E-3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118</v>
      </c>
      <c r="B156" s="165" t="s">
        <v>118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3.8006879192419708E-3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2.5107716078311081E-3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125</v>
      </c>
      <c r="B157" s="165" t="s">
        <v>125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1.1834319526627219E-3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2.7521919547379454E-4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121</v>
      </c>
      <c r="B158" s="165" t="s">
        <v>121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1.0173824804628299E-3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7.2142080134513734E-4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130</v>
      </c>
      <c r="B159" s="165" t="s">
        <v>130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1.449638249364136E-4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7.4982319509888295E-5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133</v>
      </c>
      <c r="B160" s="165" t="s">
        <v>133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1.6604947219989194E-4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1.2951491551707977E-4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147</v>
      </c>
      <c r="B161" s="170" t="s">
        <v>147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1.0679880338951779E-2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2.3690436629999175E-3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D2D2E-16E1-4BB9-906F-8AEA7F476DFA}">
  <sheetPr>
    <tabColor theme="8" tint="0.59999389629810485"/>
  </sheetPr>
  <dimension ref="A4:L7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3" t="s">
        <v>224</v>
      </c>
      <c r="C4" s="283"/>
      <c r="D4" s="283"/>
      <c r="E4" s="283"/>
      <c r="F4" s="283"/>
      <c r="G4" s="283"/>
      <c r="H4" s="283"/>
      <c r="I4" s="283"/>
      <c r="J4" s="283"/>
      <c r="K4" s="283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225</v>
      </c>
      <c r="F6" s="13" t="s">
        <v>226</v>
      </c>
      <c r="G6" s="13" t="s">
        <v>227</v>
      </c>
      <c r="H6" s="13" t="s">
        <v>228</v>
      </c>
      <c r="I6" s="13" t="s">
        <v>229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abril 2025</v>
      </c>
    </row>
    <row r="7" spans="2:12" x14ac:dyDescent="0.25">
      <c r="B7" s="296" t="s">
        <v>52</v>
      </c>
      <c r="C7" s="291" t="s">
        <v>8</v>
      </c>
      <c r="D7" s="15" t="s">
        <v>32</v>
      </c>
      <c r="E7" s="16">
        <v>5874</v>
      </c>
      <c r="F7" s="16">
        <v>16329</v>
      </c>
      <c r="G7" s="16">
        <v>26292</v>
      </c>
      <c r="H7" s="16">
        <v>20460</v>
      </c>
      <c r="I7" s="16">
        <v>24747</v>
      </c>
      <c r="J7" s="17">
        <f>I7/H7-1</f>
        <v>0.20953079178885625</v>
      </c>
      <c r="K7" s="16">
        <f>I7-H7</f>
        <v>4287</v>
      </c>
      <c r="L7" s="18">
        <f>I7/$I$7</f>
        <v>1</v>
      </c>
    </row>
    <row r="8" spans="2:12" x14ac:dyDescent="0.25">
      <c r="B8" s="284"/>
      <c r="C8" s="286"/>
      <c r="D8" s="19" t="s">
        <v>33</v>
      </c>
      <c r="E8" s="20">
        <v>5855</v>
      </c>
      <c r="F8" s="20">
        <v>13700</v>
      </c>
      <c r="G8" s="20">
        <v>23480</v>
      </c>
      <c r="H8" s="20">
        <v>17736</v>
      </c>
      <c r="I8" s="20">
        <v>21495</v>
      </c>
      <c r="J8" s="21">
        <f t="shared" ref="J8:J20" si="0">I8/H8-1</f>
        <v>0.21194181326116368</v>
      </c>
      <c r="K8" s="20">
        <f t="shared" ref="K8:K17" si="1">I8-H8</f>
        <v>3759</v>
      </c>
      <c r="L8" s="22">
        <f>I8/$I$7</f>
        <v>0.8685901321372288</v>
      </c>
    </row>
    <row r="9" spans="2:12" x14ac:dyDescent="0.25">
      <c r="B9" s="284"/>
      <c r="C9" s="287"/>
      <c r="D9" s="23" t="s">
        <v>34</v>
      </c>
      <c r="E9" s="24">
        <v>19</v>
      </c>
      <c r="F9" s="24">
        <v>2629</v>
      </c>
      <c r="G9" s="24">
        <v>2812</v>
      </c>
      <c r="H9" s="24">
        <v>2724</v>
      </c>
      <c r="I9" s="24">
        <v>3252</v>
      </c>
      <c r="J9" s="25">
        <f>IFERROR(I9/H9-1,"-")</f>
        <v>0.19383259911894268</v>
      </c>
      <c r="K9" s="24">
        <f>IFERROR(I9-H9,"-")</f>
        <v>528</v>
      </c>
      <c r="L9" s="25">
        <f>IFERROR(I9/$I$7,"-")</f>
        <v>0.13140986786277126</v>
      </c>
    </row>
    <row r="10" spans="2:12" x14ac:dyDescent="0.25">
      <c r="B10" s="284"/>
      <c r="C10" s="288" t="s">
        <v>35</v>
      </c>
      <c r="D10" s="26" t="s">
        <v>32</v>
      </c>
      <c r="E10" s="27">
        <v>6832</v>
      </c>
      <c r="F10" s="27">
        <v>19305</v>
      </c>
      <c r="G10" s="27">
        <v>29080</v>
      </c>
      <c r="H10" s="27">
        <v>23788</v>
      </c>
      <c r="I10" s="27">
        <v>27533</v>
      </c>
      <c r="J10" s="28">
        <f t="shared" si="0"/>
        <v>0.15743231881620989</v>
      </c>
      <c r="K10" s="27">
        <f t="shared" si="1"/>
        <v>3745</v>
      </c>
      <c r="L10" s="18">
        <f>I10/$I$10</f>
        <v>1</v>
      </c>
    </row>
    <row r="11" spans="2:12" x14ac:dyDescent="0.25">
      <c r="B11" s="284"/>
      <c r="C11" s="289"/>
      <c r="D11" s="4" t="s">
        <v>33</v>
      </c>
      <c r="E11" s="29">
        <v>6813</v>
      </c>
      <c r="F11" s="29">
        <v>16470</v>
      </c>
      <c r="G11" s="29">
        <v>25786</v>
      </c>
      <c r="H11" s="29">
        <v>20407</v>
      </c>
      <c r="I11" s="29">
        <v>23664</v>
      </c>
      <c r="J11" s="30">
        <f t="shared" si="0"/>
        <v>0.15960209731954711</v>
      </c>
      <c r="K11" s="29">
        <f t="shared" si="1"/>
        <v>3257</v>
      </c>
      <c r="L11" s="31">
        <f>I11/$I$10</f>
        <v>0.85947771764791336</v>
      </c>
    </row>
    <row r="12" spans="2:12" x14ac:dyDescent="0.25">
      <c r="B12" s="284"/>
      <c r="C12" s="290"/>
      <c r="D12" s="32" t="s">
        <v>34</v>
      </c>
      <c r="E12" s="33">
        <v>19</v>
      </c>
      <c r="F12" s="33">
        <v>2835</v>
      </c>
      <c r="G12" s="33">
        <v>3294</v>
      </c>
      <c r="H12" s="33">
        <v>3381</v>
      </c>
      <c r="I12" s="33">
        <v>3869</v>
      </c>
      <c r="J12" s="34">
        <f>IFERROR(I12/H12-1,"-")</f>
        <v>0.14433599526767238</v>
      </c>
      <c r="K12" s="33">
        <f>IFERROR(I12-H12,"-")</f>
        <v>488</v>
      </c>
      <c r="L12" s="34">
        <f>IFERROR(I12/$I$10,"-")</f>
        <v>0.14052228235208658</v>
      </c>
    </row>
    <row r="13" spans="2:12" x14ac:dyDescent="0.25">
      <c r="B13" s="284"/>
      <c r="C13" s="291" t="s">
        <v>21</v>
      </c>
      <c r="D13" s="15" t="s">
        <v>32</v>
      </c>
      <c r="E13" s="16">
        <v>34934</v>
      </c>
      <c r="F13" s="16">
        <v>113016</v>
      </c>
      <c r="G13" s="16">
        <v>122279</v>
      </c>
      <c r="H13" s="16">
        <v>113033</v>
      </c>
      <c r="I13" s="16">
        <v>129153</v>
      </c>
      <c r="J13" s="17">
        <f t="shared" si="0"/>
        <v>0.1426132191483902</v>
      </c>
      <c r="K13" s="16">
        <f t="shared" si="1"/>
        <v>16120</v>
      </c>
      <c r="L13" s="18">
        <f>I13/$I$13</f>
        <v>1</v>
      </c>
    </row>
    <row r="14" spans="2:12" x14ac:dyDescent="0.25">
      <c r="B14" s="284"/>
      <c r="C14" s="286"/>
      <c r="D14" s="19" t="s">
        <v>33</v>
      </c>
      <c r="E14" s="20">
        <v>34911</v>
      </c>
      <c r="F14" s="20">
        <v>99428</v>
      </c>
      <c r="G14" s="20">
        <v>105403</v>
      </c>
      <c r="H14" s="20">
        <v>90674</v>
      </c>
      <c r="I14" s="20">
        <v>103393</v>
      </c>
      <c r="J14" s="21">
        <f t="shared" si="0"/>
        <v>0.1402717427266913</v>
      </c>
      <c r="K14" s="20">
        <f t="shared" si="1"/>
        <v>12719</v>
      </c>
      <c r="L14" s="22">
        <f>I14/$I$13</f>
        <v>0.80054663848303953</v>
      </c>
    </row>
    <row r="15" spans="2:12" x14ac:dyDescent="0.25">
      <c r="B15" s="284"/>
      <c r="C15" s="287"/>
      <c r="D15" s="23" t="s">
        <v>34</v>
      </c>
      <c r="E15" s="24">
        <v>23</v>
      </c>
      <c r="F15" s="24">
        <v>13588</v>
      </c>
      <c r="G15" s="24">
        <v>16876</v>
      </c>
      <c r="H15" s="24">
        <v>22359</v>
      </c>
      <c r="I15" s="24">
        <v>25760</v>
      </c>
      <c r="J15" s="25">
        <f>IFERROR(I15/H15-1,"-")</f>
        <v>0.15210877051746508</v>
      </c>
      <c r="K15" s="24">
        <f>IFERROR(I15-H15,"-")</f>
        <v>3401</v>
      </c>
      <c r="L15" s="25">
        <f>IFERROR(I15/$I$13,"-")</f>
        <v>0.1994533615169605</v>
      </c>
    </row>
    <row r="16" spans="2:12" x14ac:dyDescent="0.25">
      <c r="B16" s="284"/>
      <c r="C16" s="288" t="s">
        <v>22</v>
      </c>
      <c r="D16" s="26" t="s">
        <v>32</v>
      </c>
      <c r="E16" s="35">
        <v>5.9472250595846106</v>
      </c>
      <c r="F16" s="35">
        <v>6.9211831710453797</v>
      </c>
      <c r="G16" s="35">
        <v>4.6508063289213446</v>
      </c>
      <c r="H16" s="35">
        <v>5.5245845552297164</v>
      </c>
      <c r="I16" s="35">
        <v>5.218935628561038</v>
      </c>
      <c r="J16" s="36">
        <f t="shared" si="0"/>
        <v>-5.5325232804943281E-2</v>
      </c>
      <c r="K16" s="37">
        <f t="shared" si="1"/>
        <v>-0.30564892666867838</v>
      </c>
      <c r="L16" s="38"/>
    </row>
    <row r="17" spans="2:12" x14ac:dyDescent="0.25">
      <c r="B17" s="284"/>
      <c r="C17" s="289"/>
      <c r="D17" s="4" t="s">
        <v>33</v>
      </c>
      <c r="E17" s="39">
        <f>E14/E8</f>
        <v>5.9625960717335609</v>
      </c>
      <c r="F17" s="39">
        <f t="shared" ref="F17:I17" si="2">F14/F8</f>
        <v>7.2575182481751828</v>
      </c>
      <c r="G17" s="39">
        <f t="shared" si="2"/>
        <v>4.4890545144804088</v>
      </c>
      <c r="H17" s="39">
        <f t="shared" si="2"/>
        <v>5.112426702751466</v>
      </c>
      <c r="I17" s="39">
        <f t="shared" si="2"/>
        <v>4.8100953710165157</v>
      </c>
      <c r="J17" s="40">
        <f t="shared" si="0"/>
        <v>-5.9136560641982028E-2</v>
      </c>
      <c r="K17" s="41">
        <f t="shared" si="1"/>
        <v>-0.3023313317349503</v>
      </c>
      <c r="L17" s="42"/>
    </row>
    <row r="18" spans="2:12" x14ac:dyDescent="0.25">
      <c r="B18" s="284"/>
      <c r="C18" s="290"/>
      <c r="D18" s="32" t="s">
        <v>34</v>
      </c>
      <c r="E18" s="43">
        <f>IFERROR(E15/E9,"-")</f>
        <v>1.2105263157894737</v>
      </c>
      <c r="F18" s="43">
        <f t="shared" ref="F18:I18" si="3">IFERROR(F15/F9,"-")</f>
        <v>5.1685051350323317</v>
      </c>
      <c r="G18" s="43">
        <f t="shared" si="3"/>
        <v>6.0014224751066854</v>
      </c>
      <c r="H18" s="43">
        <f t="shared" si="3"/>
        <v>8.2081497797356828</v>
      </c>
      <c r="I18" s="43">
        <f t="shared" si="3"/>
        <v>7.9212792127921281</v>
      </c>
      <c r="J18" s="34">
        <f>IFERROR(I18/H18-1,"-")</f>
        <v>-3.4949480046256198E-2</v>
      </c>
      <c r="K18" s="33">
        <f>IFERROR(I18-H18,"-")</f>
        <v>-0.28687056694355473</v>
      </c>
      <c r="L18" s="34"/>
    </row>
    <row r="19" spans="2:12" x14ac:dyDescent="0.25">
      <c r="B19" s="284"/>
      <c r="C19" s="292" t="s">
        <v>36</v>
      </c>
      <c r="D19" s="15" t="s">
        <v>32</v>
      </c>
      <c r="E19" s="18">
        <v>0.58460000000000001</v>
      </c>
      <c r="F19" s="18">
        <v>0.80959999999999999</v>
      </c>
      <c r="G19" s="18">
        <v>0.8508</v>
      </c>
      <c r="H19" s="18">
        <v>0.7854000000000001</v>
      </c>
      <c r="I19" s="18">
        <v>0.88529999999999998</v>
      </c>
      <c r="J19" s="17">
        <f t="shared" si="0"/>
        <v>0.12719633307868583</v>
      </c>
      <c r="K19" s="44">
        <f>(I19-H19)*100</f>
        <v>9.9899999999999878</v>
      </c>
      <c r="L19" s="18"/>
    </row>
    <row r="20" spans="2:12" x14ac:dyDescent="0.25">
      <c r="B20" s="284"/>
      <c r="C20" s="293"/>
      <c r="D20" s="19" t="s">
        <v>33</v>
      </c>
      <c r="E20" s="22">
        <v>0.59740000000000004</v>
      </c>
      <c r="F20" s="22">
        <v>0.8701000000000001</v>
      </c>
      <c r="G20" s="22">
        <v>0.89739999999999998</v>
      </c>
      <c r="H20" s="22">
        <v>0.77200000000000002</v>
      </c>
      <c r="I20" s="22">
        <v>0.86569999999999991</v>
      </c>
      <c r="J20" s="21">
        <f t="shared" si="0"/>
        <v>0.1213730569948186</v>
      </c>
      <c r="K20" s="46">
        <f>(I20-H20)*100</f>
        <v>9.3699999999999903</v>
      </c>
      <c r="L20" s="22"/>
    </row>
    <row r="21" spans="2:12" x14ac:dyDescent="0.25">
      <c r="B21" s="284"/>
      <c r="C21" s="294"/>
      <c r="D21" s="23" t="s">
        <v>34</v>
      </c>
      <c r="E21" s="25">
        <v>1.7399999999999999E-2</v>
      </c>
      <c r="F21" s="25">
        <v>0.53670000000000007</v>
      </c>
      <c r="G21" s="25">
        <v>0.64219999999999999</v>
      </c>
      <c r="H21" s="25">
        <v>0.84499999999999997</v>
      </c>
      <c r="I21" s="25">
        <v>0.97349999999999992</v>
      </c>
      <c r="J21" s="25">
        <f>IFERROR(I21/H21-1,"-")</f>
        <v>0.15207100591715972</v>
      </c>
      <c r="K21" s="24">
        <f>IFERROR(I21-H21,"-")</f>
        <v>0.12849999999999995</v>
      </c>
      <c r="L21" s="47"/>
    </row>
    <row r="22" spans="2:12" x14ac:dyDescent="0.25">
      <c r="B22" s="284"/>
      <c r="C22" s="295" t="s">
        <v>37</v>
      </c>
      <c r="D22" s="26" t="s">
        <v>32</v>
      </c>
      <c r="E22" s="27">
        <v>1992</v>
      </c>
      <c r="F22" s="27">
        <v>4653</v>
      </c>
      <c r="G22" s="27">
        <v>4791</v>
      </c>
      <c r="H22" s="27">
        <v>4797</v>
      </c>
      <c r="I22" s="27">
        <v>4863</v>
      </c>
      <c r="J22" s="36">
        <f>I22/H22-1</f>
        <v>1.3758599124452875E-2</v>
      </c>
      <c r="K22" s="27">
        <f>I22-H22</f>
        <v>66</v>
      </c>
      <c r="L22" s="38">
        <f>I22/$I$22</f>
        <v>1</v>
      </c>
    </row>
    <row r="23" spans="2:12" x14ac:dyDescent="0.25">
      <c r="B23" s="284"/>
      <c r="C23" s="297"/>
      <c r="D23" s="4" t="s">
        <v>33</v>
      </c>
      <c r="E23" s="29">
        <v>1948</v>
      </c>
      <c r="F23" s="29">
        <v>3809</v>
      </c>
      <c r="G23" s="29">
        <v>3915</v>
      </c>
      <c r="H23" s="29">
        <v>3915</v>
      </c>
      <c r="I23" s="29">
        <v>3981</v>
      </c>
      <c r="J23" s="40">
        <f>I23/H23-1</f>
        <v>1.6858237547892729E-2</v>
      </c>
      <c r="K23" s="29">
        <f>I23-H23</f>
        <v>66</v>
      </c>
      <c r="L23" s="42">
        <f>I23/$I$22</f>
        <v>0.81863047501542263</v>
      </c>
    </row>
    <row r="24" spans="2:12" x14ac:dyDescent="0.25">
      <c r="B24" s="285"/>
      <c r="C24" s="298"/>
      <c r="D24" s="32" t="s">
        <v>34</v>
      </c>
      <c r="E24" s="33">
        <v>44</v>
      </c>
      <c r="F24" s="33">
        <v>844</v>
      </c>
      <c r="G24" s="33">
        <v>876</v>
      </c>
      <c r="H24" s="33">
        <v>882</v>
      </c>
      <c r="I24" s="33">
        <v>882</v>
      </c>
      <c r="J24" s="34">
        <f>IFERROR(I24/H24-1,"-")</f>
        <v>0</v>
      </c>
      <c r="K24" s="33">
        <f>IFERROR(I24-H24,"-")</f>
        <v>0</v>
      </c>
      <c r="L24" s="34">
        <f>IFERROR(I24/$I$22,"-")</f>
        <v>0.18136952498457742</v>
      </c>
    </row>
    <row r="25" spans="2:12" ht="7.5" customHeight="1" x14ac:dyDescent="0.25">
      <c r="B25" s="280"/>
      <c r="C25" s="280"/>
      <c r="D25" s="280"/>
      <c r="E25" s="280"/>
      <c r="F25" s="280"/>
      <c r="G25" s="280"/>
      <c r="H25" s="280"/>
      <c r="I25" s="280"/>
      <c r="J25" s="280"/>
      <c r="K25" s="280"/>
      <c r="L25" s="48"/>
    </row>
    <row r="26" spans="2:12" ht="24.75" customHeight="1" x14ac:dyDescent="0.25">
      <c r="B26" s="281" t="s">
        <v>38</v>
      </c>
      <c r="C26" s="282"/>
      <c r="D26" s="282"/>
      <c r="E26" s="282"/>
      <c r="F26" s="282"/>
      <c r="G26" s="282"/>
      <c r="H26" s="282"/>
      <c r="I26" s="282"/>
      <c r="J26" s="282"/>
      <c r="K26" s="282"/>
    </row>
    <row r="29" spans="2:12" ht="21.75" customHeight="1" thickBot="1" x14ac:dyDescent="0.3">
      <c r="B29" s="283" t="s">
        <v>224</v>
      </c>
      <c r="C29" s="283"/>
      <c r="D29" s="283"/>
      <c r="E29" s="283"/>
      <c r="F29" s="283"/>
      <c r="G29" s="283"/>
      <c r="H29" s="283"/>
      <c r="I29" s="283"/>
      <c r="J29" s="283"/>
      <c r="K29" s="283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230</v>
      </c>
      <c r="F31" s="13" t="s">
        <v>231</v>
      </c>
      <c r="G31" s="13" t="s">
        <v>232</v>
      </c>
      <c r="H31" s="13" t="s">
        <v>233</v>
      </c>
      <c r="I31" s="13" t="s">
        <v>234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abril 2025</v>
      </c>
    </row>
    <row r="32" spans="2:12" ht="15" customHeight="1" x14ac:dyDescent="0.25">
      <c r="B32" s="296" t="s">
        <v>52</v>
      </c>
      <c r="C32" s="291" t="s">
        <v>8</v>
      </c>
      <c r="D32" s="15" t="s">
        <v>32</v>
      </c>
      <c r="E32" s="50">
        <v>13358</v>
      </c>
      <c r="F32" s="50">
        <v>62525</v>
      </c>
      <c r="G32" s="50">
        <v>83965</v>
      </c>
      <c r="H32" s="50">
        <v>76840</v>
      </c>
      <c r="I32" s="50">
        <v>85109</v>
      </c>
      <c r="J32" s="17">
        <f>I32/H32-1</f>
        <v>0.10761322228006254</v>
      </c>
      <c r="K32" s="16">
        <f>I32-H32</f>
        <v>8269</v>
      </c>
      <c r="L32" s="18">
        <f>I32/$I$32</f>
        <v>1</v>
      </c>
    </row>
    <row r="33" spans="1:12" x14ac:dyDescent="0.25">
      <c r="B33" s="284"/>
      <c r="C33" s="286"/>
      <c r="D33" s="19" t="s">
        <v>33</v>
      </c>
      <c r="E33" s="51">
        <v>11408</v>
      </c>
      <c r="F33" s="51">
        <v>54359</v>
      </c>
      <c r="G33" s="51">
        <v>74624</v>
      </c>
      <c r="H33" s="51">
        <v>67457</v>
      </c>
      <c r="I33" s="51">
        <v>74992</v>
      </c>
      <c r="J33" s="21">
        <f t="shared" ref="J33:J45" si="4">I33/H33-1</f>
        <v>0.11170078716812193</v>
      </c>
      <c r="K33" s="20">
        <f t="shared" ref="K33:K42" si="5">I33-H33</f>
        <v>7535</v>
      </c>
      <c r="L33" s="22">
        <f>I33/$I$32</f>
        <v>0.8811289052861625</v>
      </c>
    </row>
    <row r="34" spans="1:12" x14ac:dyDescent="0.25">
      <c r="B34" s="284"/>
      <c r="C34" s="287"/>
      <c r="D34" s="23" t="s">
        <v>34</v>
      </c>
      <c r="E34" s="24">
        <v>25</v>
      </c>
      <c r="F34" s="24">
        <v>8166</v>
      </c>
      <c r="G34" s="24">
        <v>9341</v>
      </c>
      <c r="H34" s="24">
        <v>9383</v>
      </c>
      <c r="I34" s="24">
        <v>10117</v>
      </c>
      <c r="J34" s="25">
        <f>IFERROR(I34/H34-1,"-")</f>
        <v>7.8226579985079425E-2</v>
      </c>
      <c r="K34" s="24">
        <f>IFERROR(I34-H34,"-")</f>
        <v>734</v>
      </c>
      <c r="L34" s="25">
        <f>IFERROR(I34/I32,"-")</f>
        <v>0.11887109471383756</v>
      </c>
    </row>
    <row r="35" spans="1:12" x14ac:dyDescent="0.25">
      <c r="B35" s="284"/>
      <c r="C35" s="288" t="s">
        <v>35</v>
      </c>
      <c r="D35" s="26" t="s">
        <v>32</v>
      </c>
      <c r="E35" s="52">
        <v>16007</v>
      </c>
      <c r="F35" s="52">
        <v>74430</v>
      </c>
      <c r="G35" s="52">
        <v>94963</v>
      </c>
      <c r="H35" s="52">
        <v>90035</v>
      </c>
      <c r="I35" s="52">
        <v>97511</v>
      </c>
      <c r="J35" s="28">
        <f t="shared" si="4"/>
        <v>8.3034375520630865E-2</v>
      </c>
      <c r="K35" s="27">
        <f t="shared" si="5"/>
        <v>7476</v>
      </c>
      <c r="L35" s="18">
        <f>I35/$I$35</f>
        <v>1</v>
      </c>
    </row>
    <row r="36" spans="1:12" x14ac:dyDescent="0.25">
      <c r="B36" s="284"/>
      <c r="C36" s="289"/>
      <c r="D36" s="4" t="s">
        <v>33</v>
      </c>
      <c r="E36" s="53">
        <v>13938</v>
      </c>
      <c r="F36" s="53">
        <v>64896</v>
      </c>
      <c r="G36" s="53">
        <v>83511</v>
      </c>
      <c r="H36" s="53">
        <v>78219</v>
      </c>
      <c r="I36" s="53">
        <v>84833</v>
      </c>
      <c r="J36" s="30">
        <f t="shared" si="4"/>
        <v>8.4557460463570155E-2</v>
      </c>
      <c r="K36" s="29">
        <f t="shared" si="5"/>
        <v>6614</v>
      </c>
      <c r="L36" s="31">
        <f>I36/$I$35</f>
        <v>0.86998389925239206</v>
      </c>
    </row>
    <row r="37" spans="1:12" x14ac:dyDescent="0.25">
      <c r="B37" s="284"/>
      <c r="C37" s="290"/>
      <c r="D37" s="32" t="s">
        <v>34</v>
      </c>
      <c r="E37" s="33">
        <v>25</v>
      </c>
      <c r="F37" s="33">
        <v>9534</v>
      </c>
      <c r="G37" s="33">
        <v>11452</v>
      </c>
      <c r="H37" s="33">
        <v>11816</v>
      </c>
      <c r="I37" s="33">
        <v>12678</v>
      </c>
      <c r="J37" s="34">
        <f>IFERROR(I37/H37-1,"-")</f>
        <v>7.2951929587000697E-2</v>
      </c>
      <c r="K37" s="33">
        <f>IFERROR(I37-H37,"-")</f>
        <v>862</v>
      </c>
      <c r="L37" s="34">
        <f>IFERROR(I37/I35,"-")</f>
        <v>0.13001610074760797</v>
      </c>
    </row>
    <row r="38" spans="1:12" x14ac:dyDescent="0.25">
      <c r="B38" s="284"/>
      <c r="C38" s="291" t="s">
        <v>21</v>
      </c>
      <c r="D38" s="15" t="s">
        <v>32</v>
      </c>
      <c r="E38" s="50">
        <v>89205</v>
      </c>
      <c r="F38" s="50">
        <v>419361</v>
      </c>
      <c r="G38" s="50">
        <v>437729</v>
      </c>
      <c r="H38" s="50">
        <v>463774</v>
      </c>
      <c r="I38" s="50">
        <v>472476</v>
      </c>
      <c r="J38" s="17">
        <f t="shared" si="4"/>
        <v>1.8763449438735202E-2</v>
      </c>
      <c r="K38" s="16">
        <f t="shared" si="5"/>
        <v>8702</v>
      </c>
      <c r="L38" s="18">
        <f>I38/$I$38</f>
        <v>1</v>
      </c>
    </row>
    <row r="39" spans="1:12" x14ac:dyDescent="0.25">
      <c r="B39" s="284"/>
      <c r="C39" s="286"/>
      <c r="D39" s="19" t="s">
        <v>33</v>
      </c>
      <c r="E39" s="51">
        <v>79516</v>
      </c>
      <c r="F39" s="51">
        <v>365080</v>
      </c>
      <c r="G39" s="51">
        <v>370090</v>
      </c>
      <c r="H39" s="51">
        <v>379832</v>
      </c>
      <c r="I39" s="51">
        <v>385061</v>
      </c>
      <c r="J39" s="21">
        <f t="shared" si="4"/>
        <v>1.3766612607679196E-2</v>
      </c>
      <c r="K39" s="20">
        <f t="shared" si="5"/>
        <v>5229</v>
      </c>
      <c r="L39" s="22">
        <f>I39/$I$38</f>
        <v>0.81498531142322572</v>
      </c>
    </row>
    <row r="40" spans="1:12" x14ac:dyDescent="0.25">
      <c r="B40" s="284"/>
      <c r="C40" s="287"/>
      <c r="D40" s="23" t="s">
        <v>34</v>
      </c>
      <c r="E40" s="24">
        <v>51</v>
      </c>
      <c r="F40" s="24">
        <v>54281</v>
      </c>
      <c r="G40" s="24">
        <v>67639</v>
      </c>
      <c r="H40" s="24">
        <v>83942</v>
      </c>
      <c r="I40" s="24">
        <v>87415</v>
      </c>
      <c r="J40" s="25">
        <f>IFERROR(I40/H40-1,"-")</f>
        <v>4.1373805722999313E-2</v>
      </c>
      <c r="K40" s="24">
        <f>IFERROR(I40-H40,"-")</f>
        <v>3473</v>
      </c>
      <c r="L40" s="25">
        <f>IFERROR(I40/I38,"-")</f>
        <v>0.18501468857677428</v>
      </c>
    </row>
    <row r="41" spans="1:12" x14ac:dyDescent="0.25">
      <c r="B41" s="284"/>
      <c r="C41" s="288" t="s">
        <v>22</v>
      </c>
      <c r="D41" s="26" t="s">
        <v>32</v>
      </c>
      <c r="E41" s="54">
        <v>6.6780206617757152</v>
      </c>
      <c r="F41" s="54">
        <v>6.707093162734906</v>
      </c>
      <c r="G41" s="54">
        <v>5.21323170368606</v>
      </c>
      <c r="H41" s="54">
        <v>6.03558042686101</v>
      </c>
      <c r="I41" s="54">
        <v>5.5514222937644666</v>
      </c>
      <c r="J41" s="36">
        <f t="shared" si="4"/>
        <v>-8.0217327722421738E-2</v>
      </c>
      <c r="K41" s="37">
        <f t="shared" si="5"/>
        <v>-0.48415813309654343</v>
      </c>
      <c r="L41" s="38"/>
    </row>
    <row r="42" spans="1:12" x14ac:dyDescent="0.25">
      <c r="B42" s="284"/>
      <c r="C42" s="289"/>
      <c r="D42" s="4" t="s">
        <v>33</v>
      </c>
      <c r="E42" s="55">
        <f t="shared" ref="E42:I42" si="6">E39/E33</f>
        <v>6.9701963534361848</v>
      </c>
      <c r="F42" s="55">
        <f t="shared" si="6"/>
        <v>6.7160911716551075</v>
      </c>
      <c r="G42" s="55">
        <f t="shared" si="6"/>
        <v>4.959396440823328</v>
      </c>
      <c r="H42" s="55">
        <f t="shared" si="6"/>
        <v>5.6307277228456645</v>
      </c>
      <c r="I42" s="55">
        <f t="shared" si="6"/>
        <v>5.1346943673991889</v>
      </c>
      <c r="J42" s="40">
        <f t="shared" si="4"/>
        <v>-8.8094004871503429E-2</v>
      </c>
      <c r="K42" s="41">
        <f t="shared" si="5"/>
        <v>-0.49603335544647553</v>
      </c>
      <c r="L42" s="42"/>
    </row>
    <row r="43" spans="1:12" x14ac:dyDescent="0.25">
      <c r="B43" s="284"/>
      <c r="C43" s="290"/>
      <c r="D43" s="32" t="s">
        <v>34</v>
      </c>
      <c r="E43" s="43">
        <f>IFERROR(E40/E34,"-")</f>
        <v>2.04</v>
      </c>
      <c r="F43" s="43">
        <f t="shared" ref="F43:I43" si="7">IFERROR(F40/F34,"-")</f>
        <v>6.647195689444036</v>
      </c>
      <c r="G43" s="43">
        <f t="shared" si="7"/>
        <v>7.2410876779788031</v>
      </c>
      <c r="H43" s="43">
        <f t="shared" si="7"/>
        <v>8.9461792603644898</v>
      </c>
      <c r="I43" s="43">
        <f t="shared" si="7"/>
        <v>8.6404072353464461</v>
      </c>
      <c r="J43" s="34">
        <f>IFERROR(I43/H43-1,"-")</f>
        <v>-3.417906305239693E-2</v>
      </c>
      <c r="K43" s="33">
        <f>IFERROR(I43-H43,"-")</f>
        <v>-0.30577202501804379</v>
      </c>
      <c r="L43" s="56"/>
    </row>
    <row r="44" spans="1:12" x14ac:dyDescent="0.25">
      <c r="A44" s="57"/>
      <c r="B44" s="284"/>
      <c r="C44" s="292" t="s">
        <v>36</v>
      </c>
      <c r="D44" s="15" t="s">
        <v>32</v>
      </c>
      <c r="E44" s="58">
        <v>0.40206701342251627</v>
      </c>
      <c r="F44" s="58">
        <v>0.81460955710955707</v>
      </c>
      <c r="G44" s="58">
        <v>0.76137375634870941</v>
      </c>
      <c r="H44" s="58">
        <v>0.79900833337640431</v>
      </c>
      <c r="I44" s="58">
        <v>0.80964425251902117</v>
      </c>
      <c r="J44" s="58">
        <f t="shared" si="4"/>
        <v>1.3311399516538369E-2</v>
      </c>
      <c r="K44" s="44">
        <f>(I44-H44)*100</f>
        <v>1.0635919142616856</v>
      </c>
      <c r="L44" s="18"/>
    </row>
    <row r="45" spans="1:12" x14ac:dyDescent="0.25">
      <c r="B45" s="284"/>
      <c r="C45" s="293"/>
      <c r="D45" s="19" t="s">
        <v>33</v>
      </c>
      <c r="E45" s="59">
        <v>0.43898022502180656</v>
      </c>
      <c r="F45" s="59">
        <v>0.8828593538402012</v>
      </c>
      <c r="G45" s="59">
        <v>0.78776074925500217</v>
      </c>
      <c r="H45" s="59">
        <v>0.80181543755211471</v>
      </c>
      <c r="I45" s="59">
        <v>0.8060391024030813</v>
      </c>
      <c r="J45" s="59">
        <f t="shared" si="4"/>
        <v>5.2676272533005442E-3</v>
      </c>
      <c r="K45" s="46">
        <f>(I45-H45)*100</f>
        <v>0.42236648509665908</v>
      </c>
      <c r="L45" s="22"/>
    </row>
    <row r="46" spans="1:12" x14ac:dyDescent="0.25">
      <c r="B46" s="284"/>
      <c r="C46" s="294"/>
      <c r="D46" s="23" t="s">
        <v>34</v>
      </c>
      <c r="E46" s="60">
        <v>9.6590909090909088E-3</v>
      </c>
      <c r="F46" s="60">
        <v>0.53594984202211693</v>
      </c>
      <c r="G46" s="60">
        <v>0.64344558599695589</v>
      </c>
      <c r="H46" s="60">
        <v>0.78654822810666969</v>
      </c>
      <c r="I46" s="60">
        <v>0.82591647770219201</v>
      </c>
      <c r="J46" s="25">
        <f>IFERROR(I46/H46-1,"-")</f>
        <v>5.0051920770690872E-2</v>
      </c>
      <c r="K46" s="24">
        <f>IFERROR(I46-H46,"-")</f>
        <v>3.936824959552232E-2</v>
      </c>
      <c r="L46" s="47"/>
    </row>
    <row r="47" spans="1:12" x14ac:dyDescent="0.25">
      <c r="B47" s="284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4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4"/>
      <c r="C49" s="295" t="s">
        <v>39</v>
      </c>
      <c r="D49" s="26" t="s">
        <v>32</v>
      </c>
      <c r="E49" s="52">
        <v>1837</v>
      </c>
      <c r="F49" s="52">
        <v>4290</v>
      </c>
      <c r="G49" s="52">
        <v>4791</v>
      </c>
      <c r="H49" s="52">
        <v>4797</v>
      </c>
      <c r="I49" s="52">
        <v>4863</v>
      </c>
      <c r="J49" s="36">
        <f>I49/H49-1</f>
        <v>1.3758599124452875E-2</v>
      </c>
      <c r="K49" s="27">
        <f>I49-H49</f>
        <v>66</v>
      </c>
      <c r="L49" s="38">
        <f>I49/$I$22</f>
        <v>1</v>
      </c>
    </row>
    <row r="50" spans="2:12" x14ac:dyDescent="0.25">
      <c r="B50" s="284"/>
      <c r="C50" s="289"/>
      <c r="D50" s="4" t="s">
        <v>33</v>
      </c>
      <c r="E50" s="53">
        <v>1476.5</v>
      </c>
      <c r="F50" s="53">
        <v>3446</v>
      </c>
      <c r="G50" s="53">
        <v>3915</v>
      </c>
      <c r="H50" s="53">
        <v>3915</v>
      </c>
      <c r="I50" s="53">
        <v>3981</v>
      </c>
      <c r="J50" s="40">
        <f>I50/H50-1</f>
        <v>1.6858237547892729E-2</v>
      </c>
      <c r="K50" s="29">
        <f>I50-H50</f>
        <v>66</v>
      </c>
      <c r="L50" s="42">
        <f>I50/$I$22</f>
        <v>0.81863047501542263</v>
      </c>
    </row>
    <row r="51" spans="2:12" x14ac:dyDescent="0.25">
      <c r="B51" s="285"/>
      <c r="C51" s="290"/>
      <c r="D51" s="32" t="s">
        <v>34</v>
      </c>
      <c r="E51" s="33">
        <v>44</v>
      </c>
      <c r="F51" s="33">
        <v>844</v>
      </c>
      <c r="G51" s="33">
        <v>876</v>
      </c>
      <c r="H51" s="33">
        <v>882</v>
      </c>
      <c r="I51" s="33">
        <v>882</v>
      </c>
      <c r="J51" s="34">
        <f>IFERROR(I51/H51-1,"-")</f>
        <v>0</v>
      </c>
      <c r="K51" s="33">
        <f>IFERROR(I51-H51,"-")</f>
        <v>0</v>
      </c>
      <c r="L51" s="34">
        <f>IFERROR(I51/I49,"-")</f>
        <v>0.18136952498457742</v>
      </c>
    </row>
    <row r="52" spans="2:12" ht="6" customHeight="1" x14ac:dyDescent="0.25">
      <c r="B52" s="280"/>
      <c r="C52" s="280"/>
      <c r="D52" s="280"/>
      <c r="E52" s="280"/>
      <c r="F52" s="280"/>
      <c r="G52" s="280"/>
      <c r="H52" s="280"/>
      <c r="I52" s="280"/>
      <c r="J52" s="280"/>
      <c r="K52" s="280"/>
      <c r="L52" s="48"/>
    </row>
    <row r="53" spans="2:12" ht="28.5" customHeight="1" x14ac:dyDescent="0.25">
      <c r="B53" s="281" t="s">
        <v>40</v>
      </c>
      <c r="C53" s="282"/>
      <c r="D53" s="282"/>
      <c r="E53" s="282"/>
      <c r="F53" s="282"/>
      <c r="G53" s="282"/>
      <c r="H53" s="282"/>
      <c r="I53" s="282"/>
      <c r="J53" s="282"/>
      <c r="K53" s="282"/>
    </row>
    <row r="54" spans="2:12" x14ac:dyDescent="0.25">
      <c r="B54" s="64"/>
    </row>
    <row r="56" spans="2:12" ht="21.75" thickBot="1" x14ac:dyDescent="0.3">
      <c r="B56" s="283" t="s">
        <v>224</v>
      </c>
      <c r="C56" s="283"/>
      <c r="D56" s="283"/>
      <c r="E56" s="283"/>
      <c r="F56" s="283"/>
      <c r="G56" s="283"/>
      <c r="H56" s="283"/>
      <c r="I56" s="283"/>
      <c r="J56" s="283"/>
      <c r="K56" s="283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84"/>
      <c r="C59" s="286"/>
      <c r="D59" s="19" t="s">
        <v>33</v>
      </c>
      <c r="E59" s="51">
        <v>63499</v>
      </c>
      <c r="F59" s="51">
        <v>95997</v>
      </c>
      <c r="G59" s="51">
        <v>169794</v>
      </c>
      <c r="H59" s="51">
        <v>220761</v>
      </c>
      <c r="I59" s="51">
        <v>207278</v>
      </c>
      <c r="J59" s="21">
        <f t="shared" ref="J59:J74" si="8">I59/H59-1</f>
        <v>-6.1075099315549441E-2</v>
      </c>
      <c r="K59" s="20">
        <f t="shared" ref="K59:K74" si="9">I59-H59</f>
        <v>-13483</v>
      </c>
      <c r="L59" s="21" t="e">
        <f>I59/#REF!</f>
        <v>#REF!</v>
      </c>
    </row>
    <row r="60" spans="2:12" x14ac:dyDescent="0.25">
      <c r="B60" s="284"/>
      <c r="C60" s="287"/>
      <c r="D60" s="23" t="s">
        <v>34</v>
      </c>
      <c r="E60" s="24">
        <v>13968</v>
      </c>
      <c r="F60" s="24">
        <v>11462</v>
      </c>
      <c r="G60" s="24">
        <v>29079</v>
      </c>
      <c r="H60" s="24">
        <v>31827</v>
      </c>
      <c r="I60" s="24">
        <v>31868</v>
      </c>
      <c r="J60" s="25">
        <f>IFERROR(I60/H60-1,"-")</f>
        <v>1.2882144091495018E-3</v>
      </c>
      <c r="K60" s="24">
        <f>IFERROR(I60-H60,"-")</f>
        <v>41</v>
      </c>
      <c r="L60" s="25" t="str">
        <f>IFERROR(I60/#REF!,"-")</f>
        <v>-</v>
      </c>
    </row>
    <row r="61" spans="2:12" x14ac:dyDescent="0.25">
      <c r="B61" s="284"/>
      <c r="C61" s="288" t="s">
        <v>35</v>
      </c>
      <c r="D61" s="26" t="s">
        <v>32</v>
      </c>
      <c r="E61" s="52">
        <v>77467</v>
      </c>
      <c r="F61" s="52">
        <v>107459</v>
      </c>
      <c r="G61" s="52">
        <v>198873</v>
      </c>
      <c r="H61" s="52">
        <v>252588</v>
      </c>
      <c r="I61" s="52">
        <v>239146</v>
      </c>
      <c r="J61" s="36">
        <f t="shared" si="8"/>
        <v>-5.3217096615832848E-2</v>
      </c>
      <c r="K61" s="52">
        <f t="shared" si="9"/>
        <v>-13442</v>
      </c>
      <c r="L61" s="36">
        <f>I61/$I$61</f>
        <v>1</v>
      </c>
    </row>
    <row r="62" spans="2:12" x14ac:dyDescent="0.25">
      <c r="B62" s="284"/>
      <c r="C62" s="289"/>
      <c r="D62" s="4" t="s">
        <v>33</v>
      </c>
      <c r="E62" s="53">
        <v>63499</v>
      </c>
      <c r="F62" s="53">
        <v>95997</v>
      </c>
      <c r="G62" s="53">
        <v>169794</v>
      </c>
      <c r="H62" s="53">
        <v>220761</v>
      </c>
      <c r="I62" s="53">
        <v>207278</v>
      </c>
      <c r="J62" s="40">
        <f t="shared" si="8"/>
        <v>-6.1075099315549441E-2</v>
      </c>
      <c r="K62" s="53">
        <f t="shared" si="9"/>
        <v>-13483</v>
      </c>
      <c r="L62" s="40">
        <f t="shared" ref="L62" si="10">I62/$I$61</f>
        <v>0.86674249203415488</v>
      </c>
    </row>
    <row r="63" spans="2:12" x14ac:dyDescent="0.25">
      <c r="B63" s="284"/>
      <c r="C63" s="290"/>
      <c r="D63" s="32" t="s">
        <v>34</v>
      </c>
      <c r="E63" s="33">
        <v>13968</v>
      </c>
      <c r="F63" s="33">
        <v>11462</v>
      </c>
      <c r="G63" s="33">
        <v>29079</v>
      </c>
      <c r="H63" s="33">
        <v>31827</v>
      </c>
      <c r="I63" s="33">
        <v>31868</v>
      </c>
      <c r="J63" s="34">
        <f>IFERROR(I63/H63-1,"-")</f>
        <v>1.2882144091495018E-3</v>
      </c>
      <c r="K63" s="33">
        <f>IFERROR(I63-H63,"-")</f>
        <v>41</v>
      </c>
      <c r="L63" s="65">
        <f>IFERROR(I63/I61,"-")</f>
        <v>0.13325750796584512</v>
      </c>
    </row>
    <row r="64" spans="2:12" x14ac:dyDescent="0.25">
      <c r="B64" s="284"/>
      <c r="C64" s="291" t="s">
        <v>21</v>
      </c>
      <c r="D64" s="15" t="s">
        <v>32</v>
      </c>
      <c r="E64" s="50">
        <v>442013</v>
      </c>
      <c r="F64" s="50">
        <v>749212</v>
      </c>
      <c r="G64" s="50">
        <v>1316064</v>
      </c>
      <c r="H64" s="50">
        <v>1447168</v>
      </c>
      <c r="I64" s="50">
        <v>1453294</v>
      </c>
      <c r="J64" s="17">
        <f t="shared" si="8"/>
        <v>4.2330952591544957E-3</v>
      </c>
      <c r="K64" s="16">
        <f t="shared" si="9"/>
        <v>6126</v>
      </c>
      <c r="L64" s="17">
        <f>I64/$I$64</f>
        <v>1</v>
      </c>
    </row>
    <row r="65" spans="2:12" x14ac:dyDescent="0.25">
      <c r="B65" s="284"/>
      <c r="C65" s="286"/>
      <c r="D65" s="19" t="s">
        <v>33</v>
      </c>
      <c r="E65" s="51">
        <v>336567</v>
      </c>
      <c r="F65" s="51">
        <v>689608</v>
      </c>
      <c r="G65" s="51">
        <v>1133520</v>
      </c>
      <c r="H65" s="51">
        <v>1226035</v>
      </c>
      <c r="I65" s="51">
        <v>1188641</v>
      </c>
      <c r="J65" s="21">
        <f t="shared" si="8"/>
        <v>-3.0499944944475499E-2</v>
      </c>
      <c r="K65" s="20">
        <f t="shared" si="9"/>
        <v>-37394</v>
      </c>
      <c r="L65" s="21">
        <f t="shared" ref="L65" si="11">I65/$I$64</f>
        <v>0.81789438338010068</v>
      </c>
    </row>
    <row r="66" spans="2:12" x14ac:dyDescent="0.25">
      <c r="B66" s="284"/>
      <c r="C66" s="287"/>
      <c r="D66" s="23" t="s">
        <v>34</v>
      </c>
      <c r="E66" s="24">
        <v>105446</v>
      </c>
      <c r="F66" s="24">
        <v>59604</v>
      </c>
      <c r="G66" s="24">
        <v>182544</v>
      </c>
      <c r="H66" s="24">
        <v>221133</v>
      </c>
      <c r="I66" s="24">
        <v>264653</v>
      </c>
      <c r="J66" s="25">
        <f>IFERROR(I66/H66-1,"-")</f>
        <v>0.19680463793282765</v>
      </c>
      <c r="K66" s="24">
        <f>IFERROR(I66-H66,"-")</f>
        <v>43520</v>
      </c>
      <c r="L66" s="25">
        <f>IFERROR(I66/I64,"-")</f>
        <v>0.18210561661989935</v>
      </c>
    </row>
    <row r="67" spans="2:12" x14ac:dyDescent="0.25">
      <c r="B67" s="284"/>
      <c r="C67" s="288" t="s">
        <v>22</v>
      </c>
      <c r="D67" s="26" t="s">
        <v>32</v>
      </c>
      <c r="E67" s="54">
        <v>5.7058231246853497</v>
      </c>
      <c r="F67" s="54">
        <v>6.9720730697289195</v>
      </c>
      <c r="G67" s="54">
        <v>6.6176102336667117</v>
      </c>
      <c r="H67" s="54">
        <v>5.729361648217651</v>
      </c>
      <c r="I67" s="54">
        <v>6.0770157142498729</v>
      </c>
      <c r="J67" s="36">
        <f t="shared" si="8"/>
        <v>6.0679371870402621E-2</v>
      </c>
      <c r="K67" s="37">
        <f t="shared" si="9"/>
        <v>0.34765406603222182</v>
      </c>
      <c r="L67" s="36"/>
    </row>
    <row r="68" spans="2:12" x14ac:dyDescent="0.25">
      <c r="B68" s="284"/>
      <c r="C68" s="289"/>
      <c r="D68" s="4" t="s">
        <v>33</v>
      </c>
      <c r="E68" s="55">
        <f t="shared" ref="E68:I68" si="12">E65/E59</f>
        <v>5.3003511866328603</v>
      </c>
      <c r="F68" s="55">
        <f t="shared" si="12"/>
        <v>7.1836411554527748</v>
      </c>
      <c r="G68" s="55">
        <f t="shared" si="12"/>
        <v>6.6758542704689212</v>
      </c>
      <c r="H68" s="55">
        <f t="shared" si="12"/>
        <v>5.5536756945293781</v>
      </c>
      <c r="I68" s="55">
        <f t="shared" si="12"/>
        <v>5.7345256129449336</v>
      </c>
      <c r="J68" s="40">
        <f t="shared" si="8"/>
        <v>3.2564004159209459E-2</v>
      </c>
      <c r="K68" s="41">
        <f t="shared" si="9"/>
        <v>0.18084991841555542</v>
      </c>
      <c r="L68" s="40"/>
    </row>
    <row r="69" spans="2:12" x14ac:dyDescent="0.25">
      <c r="B69" s="284"/>
      <c r="C69" s="290"/>
      <c r="D69" s="32" t="s">
        <v>34</v>
      </c>
      <c r="E69" s="43">
        <f>IFERROR(E66/E60,"-")</f>
        <v>7.5491122565864837</v>
      </c>
      <c r="F69" s="43">
        <f t="shared" ref="F69:I69" si="13">IFERROR(F66/F60,"-")</f>
        <v>5.2001395916942945</v>
      </c>
      <c r="G69" s="43">
        <f t="shared" si="13"/>
        <v>6.2775198596925614</v>
      </c>
      <c r="H69" s="43">
        <f t="shared" si="13"/>
        <v>6.9479687058158168</v>
      </c>
      <c r="I69" s="43">
        <f t="shared" si="13"/>
        <v>8.3046629848123512</v>
      </c>
      <c r="J69" s="34">
        <f>IFERROR(I69/H69-1,"-")</f>
        <v>0.19526488049102886</v>
      </c>
      <c r="K69" s="33">
        <f>IFERROR(I69-H69,"-")</f>
        <v>1.3566942789965344</v>
      </c>
      <c r="L69" s="65">
        <f>IFERROR(I69/I67,"-")</f>
        <v>1.3665692792827429</v>
      </c>
    </row>
    <row r="70" spans="2:12" x14ac:dyDescent="0.25">
      <c r="B70" s="284"/>
      <c r="C70" s="292" t="s">
        <v>36</v>
      </c>
      <c r="D70" s="15" t="s">
        <v>32</v>
      </c>
      <c r="E70" s="58">
        <v>0.60407891607923314</v>
      </c>
      <c r="F70" s="58">
        <v>0.70336128458075009</v>
      </c>
      <c r="G70" s="58">
        <v>0.8015089072176752</v>
      </c>
      <c r="H70" s="58">
        <v>0.82779844332469787</v>
      </c>
      <c r="I70" s="58">
        <v>0.82775664662909765</v>
      </c>
      <c r="J70" s="58">
        <f t="shared" si="8"/>
        <v>-5.0491391880846948E-5</v>
      </c>
      <c r="K70" s="44">
        <f t="shared" si="9"/>
        <v>-4.1796695600226919E-5</v>
      </c>
      <c r="L70" s="17"/>
    </row>
    <row r="71" spans="2:12" x14ac:dyDescent="0.25">
      <c r="B71" s="284"/>
      <c r="C71" s="293"/>
      <c r="D71" s="19" t="s">
        <v>33</v>
      </c>
      <c r="E71" s="59">
        <v>0.63275535008939532</v>
      </c>
      <c r="F71" s="59">
        <v>0.76920022397565713</v>
      </c>
      <c r="G71" s="59">
        <v>0.85289463645208108</v>
      </c>
      <c r="H71" s="59">
        <v>0.85798212005108554</v>
      </c>
      <c r="I71" s="59">
        <v>0.82954099756436295</v>
      </c>
      <c r="J71" s="59">
        <f t="shared" si="8"/>
        <v>-3.3148852198725542E-2</v>
      </c>
      <c r="K71" s="46">
        <f t="shared" si="9"/>
        <v>-2.8441122486722592E-2</v>
      </c>
      <c r="L71" s="21"/>
    </row>
    <row r="72" spans="2:12" x14ac:dyDescent="0.25">
      <c r="B72" s="284"/>
      <c r="C72" s="294"/>
      <c r="D72" s="23" t="s">
        <v>34</v>
      </c>
      <c r="E72" s="60">
        <v>0.5277392683940002</v>
      </c>
      <c r="F72" s="60">
        <v>0.4474304502529764</v>
      </c>
      <c r="G72" s="60">
        <v>0.58328966372269586</v>
      </c>
      <c r="H72" s="60">
        <v>0.69269009328463405</v>
      </c>
      <c r="I72" s="60">
        <v>0.81983631339603236</v>
      </c>
      <c r="J72" s="25">
        <f>IFERROR(I72/H72-1,"-")</f>
        <v>0.18355426379564599</v>
      </c>
      <c r="K72" s="24">
        <f>IFERROR(I72-H72,"-")</f>
        <v>0.12714622011139831</v>
      </c>
      <c r="L72" s="25">
        <f>IFERROR(I72/I70,"-")</f>
        <v>0.99043156794292198</v>
      </c>
    </row>
    <row r="73" spans="2:12" x14ac:dyDescent="0.25">
      <c r="B73" s="284"/>
      <c r="C73" s="295" t="s">
        <v>41</v>
      </c>
      <c r="D73" s="26" t="s">
        <v>32</v>
      </c>
      <c r="E73" s="52">
        <v>2132</v>
      </c>
      <c r="F73" s="52">
        <v>2908</v>
      </c>
      <c r="G73" s="52">
        <v>4497</v>
      </c>
      <c r="H73" s="52">
        <v>4790</v>
      </c>
      <c r="I73" s="52">
        <v>4797</v>
      </c>
      <c r="J73" s="36">
        <f t="shared" si="8"/>
        <v>1.4613778705636626E-3</v>
      </c>
      <c r="K73" s="27">
        <f t="shared" si="9"/>
        <v>7</v>
      </c>
      <c r="L73" s="36">
        <f>I73/$I$73</f>
        <v>1</v>
      </c>
    </row>
    <row r="74" spans="2:12" x14ac:dyDescent="0.25">
      <c r="B74" s="284"/>
      <c r="C74" s="289"/>
      <c r="D74" s="4" t="s">
        <v>33</v>
      </c>
      <c r="E74" s="53">
        <v>1559</v>
      </c>
      <c r="F74" s="53">
        <v>2545</v>
      </c>
      <c r="G74" s="53">
        <v>3640</v>
      </c>
      <c r="H74" s="53">
        <v>3915</v>
      </c>
      <c r="I74" s="53">
        <v>3915</v>
      </c>
      <c r="J74" s="40">
        <f t="shared" si="8"/>
        <v>0</v>
      </c>
      <c r="K74" s="29">
        <f t="shared" si="9"/>
        <v>0</v>
      </c>
      <c r="L74" s="40">
        <f t="shared" ref="L74" si="14">I74/$I$73</f>
        <v>0.81613508442776739</v>
      </c>
    </row>
    <row r="75" spans="2:12" x14ac:dyDescent="0.25">
      <c r="B75" s="285"/>
      <c r="C75" s="290"/>
      <c r="D75" s="32" t="s">
        <v>34</v>
      </c>
      <c r="E75" s="33">
        <v>573</v>
      </c>
      <c r="F75" s="33">
        <v>363</v>
      </c>
      <c r="G75" s="33">
        <v>857</v>
      </c>
      <c r="H75" s="33">
        <v>875</v>
      </c>
      <c r="I75" s="33">
        <v>882</v>
      </c>
      <c r="J75" s="34">
        <f>IFERROR(I75/H75-1,"-")</f>
        <v>8.0000000000000071E-3</v>
      </c>
      <c r="K75" s="33">
        <f>IFERROR(I75-H75,"-")</f>
        <v>7</v>
      </c>
      <c r="L75" s="65">
        <f>IFERROR(I75/I73,"-")</f>
        <v>0.18386491557223264</v>
      </c>
    </row>
    <row r="76" spans="2:12" x14ac:dyDescent="0.25">
      <c r="B76" s="280"/>
      <c r="C76" s="280"/>
      <c r="D76" s="280"/>
      <c r="E76" s="280"/>
      <c r="F76" s="280"/>
      <c r="G76" s="280"/>
      <c r="H76" s="280"/>
      <c r="I76" s="280"/>
      <c r="J76" s="280"/>
      <c r="K76" s="280"/>
      <c r="L76" s="48"/>
    </row>
    <row r="77" spans="2:12" ht="27" customHeight="1" x14ac:dyDescent="0.25">
      <c r="B77" s="281" t="s">
        <v>38</v>
      </c>
      <c r="C77" s="282"/>
      <c r="D77" s="282"/>
      <c r="E77" s="282"/>
      <c r="F77" s="282"/>
      <c r="G77" s="282"/>
      <c r="H77" s="282"/>
      <c r="I77" s="282"/>
      <c r="J77" s="282"/>
      <c r="K77" s="282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5EF84-03D8-44FA-8E05-347722A059D6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FEA8D-CF55-4D96-B5A7-FAAF7D8B48A7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3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3"/>
      <c r="D5" s="283"/>
      <c r="E5" s="283"/>
      <c r="F5" s="283"/>
      <c r="G5" s="283"/>
      <c r="H5" s="283"/>
      <c r="I5" s="283"/>
      <c r="K5" s="283" t="s">
        <v>268</v>
      </c>
      <c r="L5" s="283"/>
      <c r="M5" s="283"/>
      <c r="N5" s="283"/>
      <c r="O5" s="283"/>
      <c r="P5" s="283"/>
      <c r="Q5" s="283"/>
      <c r="R5" s="283"/>
    </row>
    <row r="6" spans="1:18" ht="6" customHeight="1" x14ac:dyDescent="0.25"/>
    <row r="7" spans="1:18" ht="15.75" x14ac:dyDescent="0.25">
      <c r="B7" s="147"/>
      <c r="C7" s="313" t="s">
        <v>45</v>
      </c>
      <c r="D7" s="314"/>
      <c r="E7" s="314"/>
      <c r="F7" s="314"/>
      <c r="G7" s="314"/>
      <c r="H7" s="314"/>
      <c r="I7" s="314"/>
    </row>
    <row r="8" spans="1:18" s="148" customFormat="1" ht="72" customHeight="1" x14ac:dyDescent="0.25">
      <c r="A8"/>
      <c r="B8" s="188"/>
      <c r="C8" s="174" t="s">
        <v>225</v>
      </c>
      <c r="D8" s="174" t="s">
        <v>226</v>
      </c>
      <c r="E8" s="174" t="s">
        <v>227</v>
      </c>
      <c r="F8" s="174" t="s">
        <v>228</v>
      </c>
      <c r="G8" s="174" t="s">
        <v>229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225</v>
      </c>
      <c r="M8" s="174" t="s">
        <v>226</v>
      </c>
      <c r="N8" s="174" t="s">
        <v>227</v>
      </c>
      <c r="O8" s="174" t="s">
        <v>228</v>
      </c>
      <c r="P8" s="174" t="s">
        <v>229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45</v>
      </c>
      <c r="C9" s="155"/>
      <c r="D9" s="155"/>
      <c r="E9" s="155"/>
      <c r="F9" s="155"/>
      <c r="G9" s="155"/>
      <c r="H9" s="156"/>
      <c r="I9" s="156"/>
      <c r="K9" s="157" t="s">
        <v>52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70</v>
      </c>
      <c r="C10" s="178">
        <v>98256</v>
      </c>
      <c r="D10" s="178">
        <v>492922</v>
      </c>
      <c r="E10" s="178">
        <v>515139</v>
      </c>
      <c r="F10" s="178">
        <v>522346</v>
      </c>
      <c r="G10" s="178">
        <v>527853</v>
      </c>
      <c r="H10" s="179">
        <f t="shared" ref="H10:H22" si="0">IFERROR(G10/F10-1,"-")</f>
        <v>1.0542820276215448E-2</v>
      </c>
      <c r="I10" s="179">
        <f t="shared" ref="I10:I22" si="1">G10/G$10</f>
        <v>1</v>
      </c>
      <c r="K10" s="158" t="s">
        <v>70</v>
      </c>
      <c r="L10" s="178">
        <v>6832</v>
      </c>
      <c r="M10" s="178">
        <v>19305</v>
      </c>
      <c r="N10" s="178">
        <v>29080</v>
      </c>
      <c r="O10" s="178">
        <v>23788</v>
      </c>
      <c r="P10" s="178">
        <v>27533</v>
      </c>
      <c r="Q10" s="179">
        <f t="shared" ref="Q10:Q22" si="2">IFERROR(P10/O10-1,"-")</f>
        <v>0.15743231881620989</v>
      </c>
      <c r="R10" s="179">
        <f t="shared" ref="R10:R22" si="3">P10/P$10</f>
        <v>1</v>
      </c>
    </row>
    <row r="11" spans="1:18" x14ac:dyDescent="0.25">
      <c r="B11" s="161" t="s">
        <v>99</v>
      </c>
      <c r="C11" s="162">
        <v>51096</v>
      </c>
      <c r="D11" s="162">
        <v>95389</v>
      </c>
      <c r="E11" s="162">
        <v>102734</v>
      </c>
      <c r="F11" s="162">
        <v>83187</v>
      </c>
      <c r="G11" s="162">
        <v>96564</v>
      </c>
      <c r="H11" s="163">
        <f t="shared" si="0"/>
        <v>0.16080637599624947</v>
      </c>
      <c r="I11" s="163">
        <f t="shared" si="1"/>
        <v>0.18293729504236975</v>
      </c>
      <c r="J11" s="81"/>
      <c r="K11" s="161" t="s">
        <v>99</v>
      </c>
      <c r="L11" s="162">
        <v>4516</v>
      </c>
      <c r="M11" s="162">
        <v>4326</v>
      </c>
      <c r="N11" s="162">
        <v>7017</v>
      </c>
      <c r="O11" s="162">
        <v>4217</v>
      </c>
      <c r="P11" s="162">
        <v>5593</v>
      </c>
      <c r="Q11" s="163">
        <f t="shared" si="2"/>
        <v>0.32629831633862927</v>
      </c>
      <c r="R11" s="163">
        <f t="shared" si="3"/>
        <v>0.20313805251879563</v>
      </c>
    </row>
    <row r="12" spans="1:18" x14ac:dyDescent="0.25">
      <c r="B12" s="165" t="s">
        <v>105</v>
      </c>
      <c r="C12" s="166">
        <v>35226</v>
      </c>
      <c r="D12" s="166">
        <v>42035</v>
      </c>
      <c r="E12" s="166">
        <v>43979</v>
      </c>
      <c r="F12" s="166">
        <v>28848</v>
      </c>
      <c r="G12" s="166">
        <v>34939</v>
      </c>
      <c r="H12" s="167">
        <f t="shared" si="0"/>
        <v>0.21114115363283426</v>
      </c>
      <c r="I12" s="167">
        <f t="shared" si="1"/>
        <v>6.6190776598787915E-2</v>
      </c>
      <c r="J12" s="81"/>
      <c r="K12" s="165" t="s">
        <v>105</v>
      </c>
      <c r="L12" s="166">
        <v>4232</v>
      </c>
      <c r="M12" s="166">
        <v>1903</v>
      </c>
      <c r="N12" s="166">
        <v>4017</v>
      </c>
      <c r="O12" s="166">
        <v>1145</v>
      </c>
      <c r="P12" s="166">
        <v>1965</v>
      </c>
      <c r="Q12" s="167">
        <f t="shared" si="2"/>
        <v>0.71615720524017457</v>
      </c>
      <c r="R12" s="167">
        <f t="shared" si="3"/>
        <v>7.1368902771219989E-2</v>
      </c>
    </row>
    <row r="13" spans="1:18" x14ac:dyDescent="0.25">
      <c r="B13" s="165" t="s">
        <v>102</v>
      </c>
      <c r="C13" s="166">
        <v>15870</v>
      </c>
      <c r="D13" s="166">
        <v>53354</v>
      </c>
      <c r="E13" s="166">
        <v>58755</v>
      </c>
      <c r="F13" s="166">
        <v>54339</v>
      </c>
      <c r="G13" s="166">
        <v>61625</v>
      </c>
      <c r="H13" s="167">
        <f t="shared" si="0"/>
        <v>0.13408417527006389</v>
      </c>
      <c r="I13" s="167">
        <f t="shared" si="1"/>
        <v>0.11674651844358183</v>
      </c>
      <c r="J13" s="81"/>
      <c r="K13" s="165" t="s">
        <v>102</v>
      </c>
      <c r="L13" s="166">
        <v>284</v>
      </c>
      <c r="M13" s="166">
        <v>2423</v>
      </c>
      <c r="N13" s="166">
        <v>3000</v>
      </c>
      <c r="O13" s="166">
        <v>3072</v>
      </c>
      <c r="P13" s="166">
        <v>3628</v>
      </c>
      <c r="Q13" s="167">
        <f t="shared" si="2"/>
        <v>0.18098958333333326</v>
      </c>
      <c r="R13" s="167">
        <f>P13/P$10</f>
        <v>0.13176914974757564</v>
      </c>
    </row>
    <row r="14" spans="1:18" x14ac:dyDescent="0.25">
      <c r="B14" s="161" t="s">
        <v>109</v>
      </c>
      <c r="C14" s="162">
        <v>47160</v>
      </c>
      <c r="D14" s="162">
        <v>397533</v>
      </c>
      <c r="E14" s="162">
        <v>412405</v>
      </c>
      <c r="F14" s="162">
        <v>439159</v>
      </c>
      <c r="G14" s="162">
        <v>431289</v>
      </c>
      <c r="H14" s="163">
        <f t="shared" si="0"/>
        <v>-1.7920616450989302E-2</v>
      </c>
      <c r="I14" s="163">
        <f t="shared" si="1"/>
        <v>0.81706270495763023</v>
      </c>
      <c r="J14" s="81"/>
      <c r="K14" s="161" t="s">
        <v>109</v>
      </c>
      <c r="L14" s="162">
        <v>2316</v>
      </c>
      <c r="M14" s="162">
        <v>14979</v>
      </c>
      <c r="N14" s="162">
        <v>22063</v>
      </c>
      <c r="O14" s="162">
        <v>19571</v>
      </c>
      <c r="P14" s="162">
        <v>21940</v>
      </c>
      <c r="Q14" s="163">
        <f t="shared" si="2"/>
        <v>0.12104644627254602</v>
      </c>
      <c r="R14" s="163">
        <f t="shared" si="3"/>
        <v>0.79686194748120442</v>
      </c>
    </row>
    <row r="15" spans="1:18" x14ac:dyDescent="0.25">
      <c r="B15" s="165" t="s">
        <v>112</v>
      </c>
      <c r="C15" s="166">
        <v>2070</v>
      </c>
      <c r="D15" s="166">
        <v>178988</v>
      </c>
      <c r="E15" s="166">
        <v>184675</v>
      </c>
      <c r="F15" s="166">
        <v>205684</v>
      </c>
      <c r="G15" s="166">
        <v>199678</v>
      </c>
      <c r="H15" s="167">
        <f t="shared" si="0"/>
        <v>-2.9200132241691157E-2</v>
      </c>
      <c r="I15" s="167">
        <f t="shared" si="1"/>
        <v>0.37828334782600459</v>
      </c>
      <c r="J15" s="81"/>
      <c r="K15" s="165" t="s">
        <v>112</v>
      </c>
      <c r="L15" s="166">
        <v>151</v>
      </c>
      <c r="M15" s="166">
        <v>9610</v>
      </c>
      <c r="N15" s="166">
        <v>14488</v>
      </c>
      <c r="O15" s="166">
        <v>12210</v>
      </c>
      <c r="P15" s="166">
        <v>12894</v>
      </c>
      <c r="Q15" s="167">
        <f t="shared" si="2"/>
        <v>5.6019656019655972E-2</v>
      </c>
      <c r="R15" s="167">
        <f t="shared" si="3"/>
        <v>0.46831075436748631</v>
      </c>
    </row>
    <row r="16" spans="1:18" x14ac:dyDescent="0.25">
      <c r="B16" s="165" t="s">
        <v>115</v>
      </c>
      <c r="C16" s="166">
        <v>6172</v>
      </c>
      <c r="D16" s="166">
        <v>44901</v>
      </c>
      <c r="E16" s="166">
        <v>45431</v>
      </c>
      <c r="F16" s="166">
        <v>45472</v>
      </c>
      <c r="G16" s="166">
        <v>47720</v>
      </c>
      <c r="H16" s="167">
        <f t="shared" si="0"/>
        <v>4.9437016185784666E-2</v>
      </c>
      <c r="I16" s="167">
        <f t="shared" si="1"/>
        <v>9.0403957162316029E-2</v>
      </c>
      <c r="J16" s="81"/>
      <c r="K16" s="165" t="s">
        <v>115</v>
      </c>
      <c r="L16" s="166">
        <v>482</v>
      </c>
      <c r="M16" s="166">
        <v>552</v>
      </c>
      <c r="N16" s="166">
        <v>1175</v>
      </c>
      <c r="O16" s="166">
        <v>758</v>
      </c>
      <c r="P16" s="166">
        <v>1218</v>
      </c>
      <c r="Q16" s="167">
        <f t="shared" si="2"/>
        <v>0.60686015831134554</v>
      </c>
      <c r="R16" s="167">
        <f t="shared" si="3"/>
        <v>4.4237823702466129E-2</v>
      </c>
    </row>
    <row r="17" spans="2:22" x14ac:dyDescent="0.25">
      <c r="B17" s="165" t="s">
        <v>118</v>
      </c>
      <c r="C17" s="166">
        <v>6524</v>
      </c>
      <c r="D17" s="166">
        <v>22093</v>
      </c>
      <c r="E17" s="166">
        <v>24699</v>
      </c>
      <c r="F17" s="166">
        <v>26464</v>
      </c>
      <c r="G17" s="166">
        <v>23262</v>
      </c>
      <c r="H17" s="167">
        <f t="shared" si="0"/>
        <v>-0.12099455864570741</v>
      </c>
      <c r="I17" s="167">
        <f t="shared" si="1"/>
        <v>4.406908741638297E-2</v>
      </c>
      <c r="J17" s="81"/>
      <c r="K17" s="165" t="s">
        <v>118</v>
      </c>
      <c r="L17" s="166">
        <v>594</v>
      </c>
      <c r="M17" s="166">
        <v>934</v>
      </c>
      <c r="N17" s="166">
        <v>2078</v>
      </c>
      <c r="O17" s="166">
        <v>1421</v>
      </c>
      <c r="P17" s="166">
        <v>1746</v>
      </c>
      <c r="Q17" s="167">
        <f t="shared" si="2"/>
        <v>0.22871217452498249</v>
      </c>
      <c r="R17" s="167">
        <f t="shared" si="3"/>
        <v>6.341481131732829E-2</v>
      </c>
    </row>
    <row r="18" spans="2:22" x14ac:dyDescent="0.25">
      <c r="B18" s="165" t="s">
        <v>125</v>
      </c>
      <c r="C18" s="166">
        <v>684</v>
      </c>
      <c r="D18" s="166">
        <v>20024</v>
      </c>
      <c r="E18" s="166">
        <v>18450</v>
      </c>
      <c r="F18" s="166">
        <v>18174</v>
      </c>
      <c r="G18" s="166">
        <v>16778</v>
      </c>
      <c r="H18" s="167">
        <f t="shared" si="0"/>
        <v>-7.6813029602729177E-2</v>
      </c>
      <c r="I18" s="167">
        <f t="shared" si="1"/>
        <v>3.1785364485945898E-2</v>
      </c>
      <c r="J18" s="81"/>
      <c r="K18" s="165" t="s">
        <v>125</v>
      </c>
      <c r="L18" s="166">
        <v>53</v>
      </c>
      <c r="M18" s="166">
        <v>512</v>
      </c>
      <c r="N18" s="166">
        <v>832</v>
      </c>
      <c r="O18" s="166">
        <v>746</v>
      </c>
      <c r="P18" s="166">
        <v>788</v>
      </c>
      <c r="Q18" s="167">
        <f t="shared" si="2"/>
        <v>5.6300268096514783E-2</v>
      </c>
      <c r="R18" s="167">
        <f t="shared" si="3"/>
        <v>2.8620201213089745E-2</v>
      </c>
    </row>
    <row r="19" spans="2:22" x14ac:dyDescent="0.25">
      <c r="B19" s="165" t="s">
        <v>121</v>
      </c>
      <c r="C19" s="166">
        <v>1526</v>
      </c>
      <c r="D19" s="166">
        <v>17148</v>
      </c>
      <c r="E19" s="166">
        <v>14198</v>
      </c>
      <c r="F19" s="166">
        <v>17242</v>
      </c>
      <c r="G19" s="166">
        <v>14115</v>
      </c>
      <c r="H19" s="167">
        <f t="shared" si="0"/>
        <v>-0.18135947105904182</v>
      </c>
      <c r="I19" s="167">
        <f t="shared" si="1"/>
        <v>2.6740399315718581E-2</v>
      </c>
      <c r="J19" s="81"/>
      <c r="K19" s="165" t="s">
        <v>121</v>
      </c>
      <c r="L19" s="166">
        <v>116</v>
      </c>
      <c r="M19" s="166">
        <v>678</v>
      </c>
      <c r="N19" s="166">
        <v>341</v>
      </c>
      <c r="O19" s="166">
        <v>532</v>
      </c>
      <c r="P19" s="166">
        <v>523</v>
      </c>
      <c r="Q19" s="167">
        <f t="shared" si="2"/>
        <v>-1.6917293233082664E-2</v>
      </c>
      <c r="R19" s="167">
        <f t="shared" si="3"/>
        <v>1.899538735335779E-2</v>
      </c>
    </row>
    <row r="20" spans="2:22" x14ac:dyDescent="0.25">
      <c r="B20" s="165" t="s">
        <v>130</v>
      </c>
      <c r="C20" s="166">
        <v>98</v>
      </c>
      <c r="D20" s="166">
        <v>7278</v>
      </c>
      <c r="E20" s="166">
        <v>7016</v>
      </c>
      <c r="F20" s="166">
        <v>5537</v>
      </c>
      <c r="G20" s="166">
        <v>7036</v>
      </c>
      <c r="H20" s="167">
        <f t="shared" si="0"/>
        <v>0.27072421889109632</v>
      </c>
      <c r="I20" s="167">
        <f t="shared" si="1"/>
        <v>1.3329468620998649E-2</v>
      </c>
      <c r="J20" s="81"/>
      <c r="K20" s="165" t="s">
        <v>130</v>
      </c>
      <c r="L20" s="166">
        <v>4</v>
      </c>
      <c r="M20" s="166">
        <v>75</v>
      </c>
      <c r="N20" s="166">
        <v>83</v>
      </c>
      <c r="O20" s="166">
        <v>85</v>
      </c>
      <c r="P20" s="166">
        <v>124</v>
      </c>
      <c r="Q20" s="167">
        <f t="shared" si="2"/>
        <v>0.45882352941176463</v>
      </c>
      <c r="R20" s="167">
        <f t="shared" si="3"/>
        <v>4.5036864853085388E-3</v>
      </c>
    </row>
    <row r="21" spans="2:22" x14ac:dyDescent="0.25">
      <c r="B21" s="165" t="s">
        <v>133</v>
      </c>
      <c r="C21" s="166">
        <v>378</v>
      </c>
      <c r="D21" s="166">
        <v>6203</v>
      </c>
      <c r="E21" s="166">
        <v>7422</v>
      </c>
      <c r="F21" s="166">
        <v>6530</v>
      </c>
      <c r="G21" s="166">
        <v>5262</v>
      </c>
      <c r="H21" s="167">
        <f t="shared" si="0"/>
        <v>-0.1941807044410413</v>
      </c>
      <c r="I21" s="167">
        <f t="shared" si="1"/>
        <v>9.9686844632880748E-3</v>
      </c>
      <c r="J21" s="81"/>
      <c r="K21" s="165" t="s">
        <v>133</v>
      </c>
      <c r="L21" s="166">
        <v>4</v>
      </c>
      <c r="M21" s="166">
        <v>95</v>
      </c>
      <c r="N21" s="166">
        <v>42</v>
      </c>
      <c r="O21" s="166">
        <v>83</v>
      </c>
      <c r="P21" s="166">
        <v>101</v>
      </c>
      <c r="Q21" s="167">
        <f t="shared" si="2"/>
        <v>0.2168674698795181</v>
      </c>
      <c r="R21" s="167">
        <f t="shared" si="3"/>
        <v>3.6683252823884066E-3</v>
      </c>
    </row>
    <row r="22" spans="2:22" x14ac:dyDescent="0.25">
      <c r="B22" s="170" t="s">
        <v>147</v>
      </c>
      <c r="C22" s="171">
        <f>C14-SUM(C15:C21)</f>
        <v>29708</v>
      </c>
      <c r="D22" s="171">
        <f>D14-SUM(D15:D21)</f>
        <v>100898</v>
      </c>
      <c r="E22" s="171">
        <f>E14-SUM(E15:E21)</f>
        <v>110514</v>
      </c>
      <c r="F22" s="171">
        <f>F14-SUM(F15:F21)</f>
        <v>114056</v>
      </c>
      <c r="G22" s="171">
        <f>G14-SUM(G15:G21)</f>
        <v>117438</v>
      </c>
      <c r="H22" s="172">
        <f t="shared" si="0"/>
        <v>2.9652100722452168E-2</v>
      </c>
      <c r="I22" s="172">
        <f t="shared" si="1"/>
        <v>0.22248239566697547</v>
      </c>
      <c r="J22" s="81"/>
      <c r="K22" s="170" t="s">
        <v>147</v>
      </c>
      <c r="L22" s="171">
        <f>L14-SUM(L15:L21)</f>
        <v>912</v>
      </c>
      <c r="M22" s="171">
        <f>M14-SUM(M15:M21)</f>
        <v>2523</v>
      </c>
      <c r="N22" s="171">
        <f>N14-SUM(N15:N21)</f>
        <v>3024</v>
      </c>
      <c r="O22" s="171">
        <f>O14-SUM(O15:O21)</f>
        <v>3736</v>
      </c>
      <c r="P22" s="171">
        <f>P14-SUM(P15:P21)</f>
        <v>4546</v>
      </c>
      <c r="Q22" s="172">
        <f t="shared" si="2"/>
        <v>0.21680942184154173</v>
      </c>
      <c r="R22" s="172">
        <f t="shared" si="3"/>
        <v>0.16511095775977919</v>
      </c>
    </row>
    <row r="23" spans="2:22" x14ac:dyDescent="0.25">
      <c r="B23" s="157" t="s">
        <v>46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70</v>
      </c>
      <c r="C24" s="178">
        <v>38183</v>
      </c>
      <c r="D24" s="178">
        <v>193762</v>
      </c>
      <c r="E24" s="178">
        <v>195829</v>
      </c>
      <c r="F24" s="178">
        <v>193488</v>
      </c>
      <c r="G24" s="178">
        <v>193477</v>
      </c>
      <c r="H24" s="179">
        <f t="shared" ref="H24:H36" si="4">IFERROR(G24/F24-1,"-")</f>
        <v>-5.685107086739194E-5</v>
      </c>
      <c r="I24" s="179">
        <f t="shared" ref="I24:I36" si="5">G24/G$10</f>
        <v>0.36653575900866342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99</v>
      </c>
      <c r="C25" s="162">
        <v>19959</v>
      </c>
      <c r="D25" s="162">
        <v>18655</v>
      </c>
      <c r="E25" s="162">
        <v>19959</v>
      </c>
      <c r="F25" s="162">
        <v>10288</v>
      </c>
      <c r="G25" s="162">
        <v>13690</v>
      </c>
      <c r="H25" s="163">
        <f t="shared" si="4"/>
        <v>0.33067651632970452</v>
      </c>
      <c r="I25" s="163">
        <f t="shared" si="5"/>
        <v>2.5935250912659396E-2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105</v>
      </c>
      <c r="C26" s="166">
        <v>12714</v>
      </c>
      <c r="D26" s="166">
        <v>8709</v>
      </c>
      <c r="E26" s="166">
        <v>8481</v>
      </c>
      <c r="F26" s="166">
        <v>4118</v>
      </c>
      <c r="G26" s="166">
        <v>5832</v>
      </c>
      <c r="H26" s="167">
        <f t="shared" si="4"/>
        <v>0.41622146673142302</v>
      </c>
      <c r="I26" s="167">
        <f t="shared" si="5"/>
        <v>1.1048530556802745E-2</v>
      </c>
    </row>
    <row r="27" spans="2:22" x14ac:dyDescent="0.25">
      <c r="B27" s="165" t="s">
        <v>102</v>
      </c>
      <c r="C27" s="166">
        <v>7245</v>
      </c>
      <c r="D27" s="166">
        <v>9946</v>
      </c>
      <c r="E27" s="166">
        <v>11478</v>
      </c>
      <c r="F27" s="166">
        <v>6170</v>
      </c>
      <c r="G27" s="166">
        <v>7858</v>
      </c>
      <c r="H27" s="167">
        <f t="shared" si="4"/>
        <v>0.273581847649919</v>
      </c>
      <c r="I27" s="167">
        <f t="shared" si="5"/>
        <v>1.4886720355856649E-2</v>
      </c>
    </row>
    <row r="28" spans="2:22" x14ac:dyDescent="0.25">
      <c r="B28" s="161" t="s">
        <v>109</v>
      </c>
      <c r="C28" s="162">
        <v>18224</v>
      </c>
      <c r="D28" s="162">
        <v>175107</v>
      </c>
      <c r="E28" s="162">
        <v>175870</v>
      </c>
      <c r="F28" s="162">
        <v>183200</v>
      </c>
      <c r="G28" s="162">
        <v>179787</v>
      </c>
      <c r="H28" s="163">
        <f t="shared" si="4"/>
        <v>-1.8629912663755466E-2</v>
      </c>
      <c r="I28" s="163">
        <f t="shared" si="5"/>
        <v>0.34060050809600401</v>
      </c>
    </row>
    <row r="29" spans="2:22" x14ac:dyDescent="0.25">
      <c r="B29" s="165" t="s">
        <v>112</v>
      </c>
      <c r="C29" s="166">
        <v>719</v>
      </c>
      <c r="D29" s="166">
        <v>83247</v>
      </c>
      <c r="E29" s="166">
        <v>86309</v>
      </c>
      <c r="F29" s="166">
        <v>94631</v>
      </c>
      <c r="G29" s="166">
        <v>93648</v>
      </c>
      <c r="H29" s="167">
        <f t="shared" si="4"/>
        <v>-1.0387716498821753E-2</v>
      </c>
      <c r="I29" s="167">
        <f t="shared" si="5"/>
        <v>0.17741302976396839</v>
      </c>
    </row>
    <row r="30" spans="2:22" x14ac:dyDescent="0.25">
      <c r="B30" s="165" t="s">
        <v>115</v>
      </c>
      <c r="C30" s="166">
        <v>2469</v>
      </c>
      <c r="D30" s="166">
        <v>20122</v>
      </c>
      <c r="E30" s="166">
        <v>19986</v>
      </c>
      <c r="F30" s="166">
        <v>19428</v>
      </c>
      <c r="G30" s="166">
        <v>19040</v>
      </c>
      <c r="H30" s="167">
        <f t="shared" si="4"/>
        <v>-1.9971175622812476E-2</v>
      </c>
      <c r="I30" s="167">
        <f t="shared" si="5"/>
        <v>3.6070648457051491E-2</v>
      </c>
    </row>
    <row r="31" spans="2:22" x14ac:dyDescent="0.25">
      <c r="B31" s="165" t="s">
        <v>118</v>
      </c>
      <c r="C31" s="166">
        <v>2182</v>
      </c>
      <c r="D31" s="166">
        <v>7971</v>
      </c>
      <c r="E31" s="166">
        <v>7941</v>
      </c>
      <c r="F31" s="166">
        <v>6954</v>
      </c>
      <c r="G31" s="166">
        <v>5625</v>
      </c>
      <c r="H31" s="167">
        <f t="shared" si="4"/>
        <v>-0.19111302847282141</v>
      </c>
      <c r="I31" s="167">
        <f t="shared" si="5"/>
        <v>1.0656375922842154E-2</v>
      </c>
    </row>
    <row r="32" spans="2:22" x14ac:dyDescent="0.25">
      <c r="B32" s="165" t="s">
        <v>125</v>
      </c>
      <c r="C32" s="166">
        <v>277</v>
      </c>
      <c r="D32" s="166">
        <v>9891</v>
      </c>
      <c r="E32" s="166">
        <v>8455</v>
      </c>
      <c r="F32" s="166">
        <v>7780</v>
      </c>
      <c r="G32" s="166">
        <v>7841</v>
      </c>
      <c r="H32" s="167">
        <f t="shared" si="4"/>
        <v>7.8406169665810044E-3</v>
      </c>
      <c r="I32" s="167">
        <f t="shared" si="5"/>
        <v>1.4854514419734281E-2</v>
      </c>
    </row>
    <row r="33" spans="2:9" x14ac:dyDescent="0.25">
      <c r="B33" s="165" t="s">
        <v>121</v>
      </c>
      <c r="C33" s="166">
        <v>931</v>
      </c>
      <c r="D33" s="166">
        <v>10009</v>
      </c>
      <c r="E33" s="166">
        <v>7786</v>
      </c>
      <c r="F33" s="166">
        <v>9419</v>
      </c>
      <c r="G33" s="166">
        <v>8292</v>
      </c>
      <c r="H33" s="167">
        <f t="shared" si="4"/>
        <v>-0.11965176770357788</v>
      </c>
      <c r="I33" s="167">
        <f t="shared" si="5"/>
        <v>1.5708918960392382E-2</v>
      </c>
    </row>
    <row r="34" spans="2:9" x14ac:dyDescent="0.25">
      <c r="B34" s="165" t="s">
        <v>130</v>
      </c>
      <c r="C34" s="166">
        <v>28</v>
      </c>
      <c r="D34" s="166">
        <v>3487</v>
      </c>
      <c r="E34" s="166">
        <v>2760</v>
      </c>
      <c r="F34" s="166">
        <v>2394</v>
      </c>
      <c r="G34" s="166">
        <v>2745</v>
      </c>
      <c r="H34" s="167">
        <f t="shared" si="4"/>
        <v>0.14661654135338353</v>
      </c>
      <c r="I34" s="167">
        <f t="shared" si="5"/>
        <v>5.2003114503469715E-3</v>
      </c>
    </row>
    <row r="35" spans="2:9" x14ac:dyDescent="0.25">
      <c r="B35" s="165" t="s">
        <v>133</v>
      </c>
      <c r="C35" s="166">
        <v>85</v>
      </c>
      <c r="D35" s="166">
        <v>2177</v>
      </c>
      <c r="E35" s="166">
        <v>2432</v>
      </c>
      <c r="F35" s="166">
        <v>2105</v>
      </c>
      <c r="G35" s="166">
        <v>2092</v>
      </c>
      <c r="H35" s="167">
        <f t="shared" si="4"/>
        <v>-6.1757719714964354E-3</v>
      </c>
      <c r="I35" s="167">
        <f t="shared" si="5"/>
        <v>3.963224609881918E-3</v>
      </c>
    </row>
    <row r="36" spans="2:9" x14ac:dyDescent="0.25">
      <c r="B36" s="170" t="s">
        <v>147</v>
      </c>
      <c r="C36" s="171">
        <f>C28-SUM(C29:C35)</f>
        <v>11533</v>
      </c>
      <c r="D36" s="171">
        <f>D28-SUM(D29:D35)</f>
        <v>38203</v>
      </c>
      <c r="E36" s="171">
        <f>E28-SUM(E29:E35)</f>
        <v>40201</v>
      </c>
      <c r="F36" s="171">
        <f>F28-SUM(F29:F35)</f>
        <v>40489</v>
      </c>
      <c r="G36" s="171">
        <f>G28-SUM(G29:G35)</f>
        <v>40504</v>
      </c>
      <c r="H36" s="172">
        <f t="shared" si="4"/>
        <v>3.7047099212128565E-4</v>
      </c>
      <c r="I36" s="172">
        <f t="shared" si="5"/>
        <v>7.6733484511786423E-2</v>
      </c>
    </row>
    <row r="37" spans="2:9" x14ac:dyDescent="0.25">
      <c r="B37" s="157" t="s">
        <v>47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70</v>
      </c>
      <c r="C38" s="178">
        <v>16433</v>
      </c>
      <c r="D38" s="178">
        <v>130288</v>
      </c>
      <c r="E38" s="178">
        <v>133258</v>
      </c>
      <c r="F38" s="178">
        <v>137876</v>
      </c>
      <c r="G38" s="178">
        <v>134198</v>
      </c>
      <c r="H38" s="179">
        <f t="shared" ref="H38:H50" si="6">IFERROR(G38/F38-1,"-")</f>
        <v>-2.6676143781368733E-2</v>
      </c>
      <c r="I38" s="179">
        <f t="shared" ref="I38:I50" si="7">G38/G$10</f>
        <v>0.25423365974996825</v>
      </c>
    </row>
    <row r="39" spans="2:9" x14ac:dyDescent="0.25">
      <c r="B39" s="161" t="s">
        <v>99</v>
      </c>
      <c r="C39" s="162">
        <v>5953</v>
      </c>
      <c r="D39" s="162">
        <v>13874</v>
      </c>
      <c r="E39" s="162">
        <v>13590</v>
      </c>
      <c r="F39" s="162">
        <v>9506</v>
      </c>
      <c r="G39" s="162">
        <v>13237</v>
      </c>
      <c r="H39" s="163">
        <f t="shared" si="6"/>
        <v>0.39248895434462439</v>
      </c>
      <c r="I39" s="163">
        <f t="shared" si="7"/>
        <v>2.507705743833984E-2</v>
      </c>
    </row>
    <row r="40" spans="2:9" x14ac:dyDescent="0.25">
      <c r="B40" s="165" t="s">
        <v>105</v>
      </c>
      <c r="C40" s="166">
        <v>5069</v>
      </c>
      <c r="D40" s="166">
        <v>5224</v>
      </c>
      <c r="E40" s="166">
        <v>5923</v>
      </c>
      <c r="F40" s="166">
        <v>4437</v>
      </c>
      <c r="G40" s="166">
        <v>6312</v>
      </c>
      <c r="H40" s="167">
        <f t="shared" si="6"/>
        <v>0.42258282623394194</v>
      </c>
      <c r="I40" s="167">
        <f t="shared" si="7"/>
        <v>1.1957874635551943E-2</v>
      </c>
    </row>
    <row r="41" spans="2:9" x14ac:dyDescent="0.25">
      <c r="B41" s="165" t="s">
        <v>102</v>
      </c>
      <c r="C41" s="166">
        <v>884</v>
      </c>
      <c r="D41" s="166">
        <v>8650</v>
      </c>
      <c r="E41" s="166">
        <v>7667</v>
      </c>
      <c r="F41" s="166">
        <v>5069</v>
      </c>
      <c r="G41" s="166">
        <v>6925</v>
      </c>
      <c r="H41" s="167">
        <f t="shared" si="6"/>
        <v>0.36614716906687717</v>
      </c>
      <c r="I41" s="167">
        <f t="shared" si="7"/>
        <v>1.3119182802787897E-2</v>
      </c>
    </row>
    <row r="42" spans="2:9" x14ac:dyDescent="0.25">
      <c r="B42" s="161" t="s">
        <v>109</v>
      </c>
      <c r="C42" s="162">
        <v>10480</v>
      </c>
      <c r="D42" s="162">
        <v>116414</v>
      </c>
      <c r="E42" s="162">
        <v>119668</v>
      </c>
      <c r="F42" s="162">
        <v>128370</v>
      </c>
      <c r="G42" s="162">
        <v>120961</v>
      </c>
      <c r="H42" s="163">
        <f t="shared" si="6"/>
        <v>-5.7715977253252282E-2</v>
      </c>
      <c r="I42" s="163">
        <f t="shared" si="7"/>
        <v>0.22915660231162843</v>
      </c>
    </row>
    <row r="43" spans="2:9" x14ac:dyDescent="0.25">
      <c r="B43" s="165" t="s">
        <v>112</v>
      </c>
      <c r="C43" s="166">
        <v>209</v>
      </c>
      <c r="D43" s="166">
        <v>57926</v>
      </c>
      <c r="E43" s="166">
        <v>58617</v>
      </c>
      <c r="F43" s="166">
        <v>68147</v>
      </c>
      <c r="G43" s="166">
        <v>61352</v>
      </c>
      <c r="H43" s="167">
        <f t="shared" si="6"/>
        <v>-9.9710919042657831E-2</v>
      </c>
      <c r="I43" s="167">
        <f t="shared" si="7"/>
        <v>0.11622932899879322</v>
      </c>
    </row>
    <row r="44" spans="2:9" x14ac:dyDescent="0.25">
      <c r="B44" s="165" t="s">
        <v>115</v>
      </c>
      <c r="C44" s="166">
        <v>701</v>
      </c>
      <c r="D44" s="166">
        <v>4645</v>
      </c>
      <c r="E44" s="166">
        <v>4645</v>
      </c>
      <c r="F44" s="166">
        <v>4606</v>
      </c>
      <c r="G44" s="166">
        <v>5402</v>
      </c>
      <c r="H44" s="167">
        <f t="shared" si="6"/>
        <v>0.17281806339557093</v>
      </c>
      <c r="I44" s="167">
        <f t="shared" si="7"/>
        <v>1.0233909819589923E-2</v>
      </c>
    </row>
    <row r="45" spans="2:9" x14ac:dyDescent="0.25">
      <c r="B45" s="165" t="s">
        <v>118</v>
      </c>
      <c r="C45" s="166">
        <v>963</v>
      </c>
      <c r="D45" s="166">
        <v>3050</v>
      </c>
      <c r="E45" s="166">
        <v>3857</v>
      </c>
      <c r="F45" s="166">
        <v>3484</v>
      </c>
      <c r="G45" s="166">
        <v>3102</v>
      </c>
      <c r="H45" s="167">
        <f t="shared" si="6"/>
        <v>-0.10964408725602759</v>
      </c>
      <c r="I45" s="167">
        <f t="shared" si="7"/>
        <v>5.8766361089166866E-3</v>
      </c>
    </row>
    <row r="46" spans="2:9" x14ac:dyDescent="0.25">
      <c r="B46" s="165" t="s">
        <v>125</v>
      </c>
      <c r="C46" s="166">
        <v>112</v>
      </c>
      <c r="D46" s="166">
        <v>6822</v>
      </c>
      <c r="E46" s="166">
        <v>6171</v>
      </c>
      <c r="F46" s="166">
        <v>6429</v>
      </c>
      <c r="G46" s="166">
        <v>5278</v>
      </c>
      <c r="H46" s="167">
        <f t="shared" si="6"/>
        <v>-0.17903250894384815</v>
      </c>
      <c r="I46" s="167">
        <f t="shared" si="7"/>
        <v>9.9989959325797149E-3</v>
      </c>
    </row>
    <row r="47" spans="2:9" x14ac:dyDescent="0.25">
      <c r="B47" s="165" t="s">
        <v>121</v>
      </c>
      <c r="C47" s="166">
        <v>192</v>
      </c>
      <c r="D47" s="166">
        <v>4297</v>
      </c>
      <c r="E47" s="166">
        <v>4383</v>
      </c>
      <c r="F47" s="166">
        <v>5370</v>
      </c>
      <c r="G47" s="166">
        <v>3297</v>
      </c>
      <c r="H47" s="167">
        <f t="shared" si="6"/>
        <v>-0.38603351955307263</v>
      </c>
      <c r="I47" s="167">
        <f t="shared" si="7"/>
        <v>6.246057140908548E-3</v>
      </c>
    </row>
    <row r="48" spans="2:9" x14ac:dyDescent="0.25">
      <c r="B48" s="165" t="s">
        <v>130</v>
      </c>
      <c r="C48" s="166">
        <v>21</v>
      </c>
      <c r="D48" s="166">
        <v>2329</v>
      </c>
      <c r="E48" s="166">
        <v>2745</v>
      </c>
      <c r="F48" s="166">
        <v>2018</v>
      </c>
      <c r="G48" s="166">
        <v>2733</v>
      </c>
      <c r="H48" s="167">
        <f t="shared" si="6"/>
        <v>0.35431119920713572</v>
      </c>
      <c r="I48" s="167">
        <f t="shared" si="7"/>
        <v>5.1775778483782418E-3</v>
      </c>
    </row>
    <row r="49" spans="2:9" x14ac:dyDescent="0.25">
      <c r="B49" s="165" t="s">
        <v>133</v>
      </c>
      <c r="C49" s="166">
        <v>201</v>
      </c>
      <c r="D49" s="166">
        <v>2566</v>
      </c>
      <c r="E49" s="166">
        <v>2757</v>
      </c>
      <c r="F49" s="166">
        <v>2431</v>
      </c>
      <c r="G49" s="166">
        <v>1956</v>
      </c>
      <c r="H49" s="167">
        <f t="shared" si="6"/>
        <v>-0.19539284245166599</v>
      </c>
      <c r="I49" s="167">
        <f t="shared" si="7"/>
        <v>3.7055771209029789E-3</v>
      </c>
    </row>
    <row r="50" spans="2:9" x14ac:dyDescent="0.25">
      <c r="B50" s="170" t="s">
        <v>147</v>
      </c>
      <c r="C50" s="171">
        <f>C42-SUM(C43:C49)</f>
        <v>8081</v>
      </c>
      <c r="D50" s="171">
        <f>D42-SUM(D43:D49)</f>
        <v>34779</v>
      </c>
      <c r="E50" s="171">
        <f>E42-SUM(E43:E49)</f>
        <v>36493</v>
      </c>
      <c r="F50" s="171">
        <f>F42-SUM(F43:F49)</f>
        <v>35885</v>
      </c>
      <c r="G50" s="171">
        <f>G42-SUM(G43:G49)</f>
        <v>37841</v>
      </c>
      <c r="H50" s="172">
        <f t="shared" si="6"/>
        <v>5.4507454368120323E-2</v>
      </c>
      <c r="I50" s="172">
        <f t="shared" si="7"/>
        <v>7.1688519341559107E-2</v>
      </c>
    </row>
    <row r="51" spans="2:9" x14ac:dyDescent="0.25">
      <c r="B51" s="157" t="s">
        <v>48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70</v>
      </c>
      <c r="C52" s="178">
        <v>736</v>
      </c>
      <c r="D52" s="178">
        <v>3250</v>
      </c>
      <c r="E52" s="178">
        <v>4811</v>
      </c>
      <c r="F52" s="178">
        <v>4200</v>
      </c>
      <c r="G52" s="178">
        <v>3595</v>
      </c>
      <c r="H52" s="179">
        <f t="shared" ref="H52:H64" si="8">IFERROR(G52/F52-1,"-")</f>
        <v>-0.14404761904761909</v>
      </c>
      <c r="I52" s="179">
        <f t="shared" ref="I52:I64" si="9">G52/G$10</f>
        <v>6.8106082564653413E-3</v>
      </c>
    </row>
    <row r="53" spans="2:9" x14ac:dyDescent="0.25">
      <c r="B53" s="161" t="s">
        <v>99</v>
      </c>
      <c r="C53" s="162">
        <v>180</v>
      </c>
      <c r="D53" s="162">
        <v>268</v>
      </c>
      <c r="E53" s="162">
        <v>1990</v>
      </c>
      <c r="F53" s="162">
        <v>1231</v>
      </c>
      <c r="G53" s="162">
        <v>710</v>
      </c>
      <c r="H53" s="163">
        <f t="shared" si="8"/>
        <v>-0.42323314378554022</v>
      </c>
      <c r="I53" s="163">
        <f t="shared" si="9"/>
        <v>1.3450714498165208E-3</v>
      </c>
    </row>
    <row r="54" spans="2:9" x14ac:dyDescent="0.25">
      <c r="B54" s="165" t="s">
        <v>105</v>
      </c>
      <c r="C54" s="166">
        <v>81</v>
      </c>
      <c r="D54" s="166">
        <v>30</v>
      </c>
      <c r="E54" s="166">
        <v>1497</v>
      </c>
      <c r="F54" s="166">
        <v>977</v>
      </c>
      <c r="G54" s="166">
        <v>547</v>
      </c>
      <c r="H54" s="167">
        <f t="shared" si="8"/>
        <v>-0.44012282497441146</v>
      </c>
      <c r="I54" s="167">
        <f t="shared" si="9"/>
        <v>1.0362733564079393E-3</v>
      </c>
    </row>
    <row r="55" spans="2:9" x14ac:dyDescent="0.25">
      <c r="B55" s="165" t="s">
        <v>102</v>
      </c>
      <c r="C55" s="166">
        <v>99</v>
      </c>
      <c r="D55" s="166">
        <v>238</v>
      </c>
      <c r="E55" s="166">
        <v>493</v>
      </c>
      <c r="F55" s="166">
        <v>254</v>
      </c>
      <c r="G55" s="166">
        <v>163</v>
      </c>
      <c r="H55" s="167">
        <f t="shared" si="8"/>
        <v>-0.3582677165354331</v>
      </c>
      <c r="I55" s="167">
        <f t="shared" si="9"/>
        <v>3.0879809340858154E-4</v>
      </c>
    </row>
    <row r="56" spans="2:9" x14ac:dyDescent="0.25">
      <c r="B56" s="161" t="s">
        <v>109</v>
      </c>
      <c r="C56" s="162">
        <v>556</v>
      </c>
      <c r="D56" s="162">
        <v>2982</v>
      </c>
      <c r="E56" s="162">
        <v>2821</v>
      </c>
      <c r="F56" s="162">
        <v>2969</v>
      </c>
      <c r="G56" s="162">
        <v>2885</v>
      </c>
      <c r="H56" s="163">
        <f t="shared" si="8"/>
        <v>-2.8292354328056546E-2</v>
      </c>
      <c r="I56" s="163">
        <f t="shared" si="9"/>
        <v>5.4655368066488207E-3</v>
      </c>
    </row>
    <row r="57" spans="2:9" x14ac:dyDescent="0.25">
      <c r="B57" s="165" t="s">
        <v>112</v>
      </c>
      <c r="C57" s="166">
        <v>6</v>
      </c>
      <c r="D57" s="166">
        <v>971</v>
      </c>
      <c r="E57" s="166">
        <v>720</v>
      </c>
      <c r="F57" s="166">
        <v>881</v>
      </c>
      <c r="G57" s="166">
        <v>1061</v>
      </c>
      <c r="H57" s="167">
        <f t="shared" si="8"/>
        <v>0.20431328036322371</v>
      </c>
      <c r="I57" s="167">
        <f t="shared" si="9"/>
        <v>2.0100293074018713E-3</v>
      </c>
    </row>
    <row r="58" spans="2:9" x14ac:dyDescent="0.25">
      <c r="B58" s="165" t="s">
        <v>115</v>
      </c>
      <c r="C58" s="166">
        <v>210</v>
      </c>
      <c r="D58" s="166">
        <v>855</v>
      </c>
      <c r="E58" s="166">
        <v>551</v>
      </c>
      <c r="F58" s="166">
        <v>623</v>
      </c>
      <c r="G58" s="166">
        <v>656</v>
      </c>
      <c r="H58" s="167">
        <f t="shared" si="8"/>
        <v>5.2969502407704594E-2</v>
      </c>
      <c r="I58" s="167">
        <f t="shared" si="9"/>
        <v>1.2427702409572362E-3</v>
      </c>
    </row>
    <row r="59" spans="2:9" x14ac:dyDescent="0.25">
      <c r="B59" s="165" t="s">
        <v>118</v>
      </c>
      <c r="C59" s="166">
        <v>48</v>
      </c>
      <c r="D59" s="166">
        <v>312</v>
      </c>
      <c r="E59" s="166">
        <v>331</v>
      </c>
      <c r="F59" s="166">
        <v>217</v>
      </c>
      <c r="G59" s="166">
        <v>169</v>
      </c>
      <c r="H59" s="167">
        <f t="shared" si="8"/>
        <v>-0.22119815668202769</v>
      </c>
      <c r="I59" s="167">
        <f t="shared" si="9"/>
        <v>3.2016489439294654E-4</v>
      </c>
    </row>
    <row r="60" spans="2:9" x14ac:dyDescent="0.25">
      <c r="B60" s="165" t="s">
        <v>125</v>
      </c>
      <c r="C60" s="166">
        <v>13</v>
      </c>
      <c r="D60" s="166">
        <v>50</v>
      </c>
      <c r="E60" s="166">
        <v>68</v>
      </c>
      <c r="F60" s="166">
        <v>116</v>
      </c>
      <c r="G60" s="166">
        <v>73</v>
      </c>
      <c r="H60" s="167">
        <f t="shared" si="8"/>
        <v>-0.37068965517241381</v>
      </c>
      <c r="I60" s="167">
        <f t="shared" si="9"/>
        <v>1.3829607864310707E-4</v>
      </c>
    </row>
    <row r="61" spans="2:9" x14ac:dyDescent="0.25">
      <c r="B61" s="165" t="s">
        <v>121</v>
      </c>
      <c r="C61" s="166">
        <v>9</v>
      </c>
      <c r="D61" s="166">
        <v>72</v>
      </c>
      <c r="E61" s="166">
        <v>67</v>
      </c>
      <c r="F61" s="166">
        <v>54</v>
      </c>
      <c r="G61" s="166">
        <v>71</v>
      </c>
      <c r="H61" s="167">
        <f t="shared" si="8"/>
        <v>0.31481481481481488</v>
      </c>
      <c r="I61" s="167">
        <f t="shared" si="9"/>
        <v>1.3450714498165208E-4</v>
      </c>
    </row>
    <row r="62" spans="2:9" x14ac:dyDescent="0.25">
      <c r="B62" s="165" t="s">
        <v>130</v>
      </c>
      <c r="C62" s="166">
        <v>6</v>
      </c>
      <c r="D62" s="166">
        <v>5</v>
      </c>
      <c r="E62" s="166">
        <v>14</v>
      </c>
      <c r="F62" s="166">
        <v>2</v>
      </c>
      <c r="G62" s="166">
        <v>19</v>
      </c>
      <c r="H62" s="167">
        <f t="shared" si="8"/>
        <v>8.5</v>
      </c>
      <c r="I62" s="167">
        <f t="shared" si="9"/>
        <v>3.5994869783822387E-5</v>
      </c>
    </row>
    <row r="63" spans="2:9" x14ac:dyDescent="0.25">
      <c r="B63" s="165" t="s">
        <v>133</v>
      </c>
      <c r="C63" s="166">
        <v>3</v>
      </c>
      <c r="D63" s="166">
        <v>7</v>
      </c>
      <c r="E63" s="166">
        <v>18</v>
      </c>
      <c r="F63" s="166">
        <v>19</v>
      </c>
      <c r="G63" s="166">
        <v>7</v>
      </c>
      <c r="H63" s="167">
        <f t="shared" si="8"/>
        <v>-0.63157894736842102</v>
      </c>
      <c r="I63" s="167">
        <f t="shared" si="9"/>
        <v>1.3261267815092459E-5</v>
      </c>
    </row>
    <row r="64" spans="2:9" x14ac:dyDescent="0.25">
      <c r="B64" s="170" t="s">
        <v>147</v>
      </c>
      <c r="C64" s="171">
        <f>C56-SUM(C57:C63)</f>
        <v>261</v>
      </c>
      <c r="D64" s="171">
        <f>D56-SUM(D57:D63)</f>
        <v>710</v>
      </c>
      <c r="E64" s="171">
        <f>E56-SUM(E57:E63)</f>
        <v>1052</v>
      </c>
      <c r="F64" s="171">
        <f>F56-SUM(F57:F63)</f>
        <v>1057</v>
      </c>
      <c r="G64" s="171">
        <f>G56-SUM(G57:G63)</f>
        <v>829</v>
      </c>
      <c r="H64" s="172">
        <f t="shared" si="8"/>
        <v>-0.21570482497634813</v>
      </c>
      <c r="I64" s="172">
        <f t="shared" si="9"/>
        <v>1.5705130026730926E-3</v>
      </c>
    </row>
    <row r="65" spans="2:9" x14ac:dyDescent="0.25">
      <c r="B65" s="157" t="s">
        <v>49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70</v>
      </c>
      <c r="C66" s="178">
        <v>4383</v>
      </c>
      <c r="D66" s="178">
        <v>14831</v>
      </c>
      <c r="E66" s="178">
        <v>12889</v>
      </c>
      <c r="F66" s="178">
        <v>21017</v>
      </c>
      <c r="G66" s="178">
        <v>17549</v>
      </c>
      <c r="H66" s="179">
        <f t="shared" ref="H66:H78" si="10">IFERROR(G66/F66-1,"-")</f>
        <v>-0.1650092782033592</v>
      </c>
      <c r="I66" s="179">
        <f t="shared" ref="I66:I78" si="11">G66/G$10</f>
        <v>3.3245998412436799E-2</v>
      </c>
    </row>
    <row r="67" spans="2:9" x14ac:dyDescent="0.25">
      <c r="B67" s="161" t="s">
        <v>99</v>
      </c>
      <c r="C67" s="162">
        <v>1468</v>
      </c>
      <c r="D67" s="162">
        <v>3003</v>
      </c>
      <c r="E67" s="162">
        <v>267</v>
      </c>
      <c r="F67" s="162">
        <v>3780</v>
      </c>
      <c r="G67" s="162">
        <v>2049</v>
      </c>
      <c r="H67" s="163">
        <f t="shared" si="10"/>
        <v>-0.45793650793650797</v>
      </c>
      <c r="I67" s="163">
        <f t="shared" si="11"/>
        <v>3.8817625361606358E-3</v>
      </c>
    </row>
    <row r="68" spans="2:9" x14ac:dyDescent="0.25">
      <c r="B68" s="165" t="s">
        <v>105</v>
      </c>
      <c r="C68" s="166">
        <v>1445</v>
      </c>
      <c r="D68" s="166">
        <v>2270</v>
      </c>
      <c r="E68" s="166">
        <v>75</v>
      </c>
      <c r="F68" s="166">
        <v>188</v>
      </c>
      <c r="G68" s="166">
        <v>401</v>
      </c>
      <c r="H68" s="167">
        <f t="shared" si="10"/>
        <v>1.1329787234042552</v>
      </c>
      <c r="I68" s="167">
        <f t="shared" si="11"/>
        <v>7.5968119912172519E-4</v>
      </c>
    </row>
    <row r="69" spans="2:9" x14ac:dyDescent="0.25">
      <c r="B69" s="165" t="s">
        <v>102</v>
      </c>
      <c r="C69" s="166">
        <v>23</v>
      </c>
      <c r="D69" s="166">
        <v>733</v>
      </c>
      <c r="E69" s="166">
        <v>192</v>
      </c>
      <c r="F69" s="166">
        <v>3592</v>
      </c>
      <c r="G69" s="166">
        <v>1648</v>
      </c>
      <c r="H69" s="167">
        <f t="shared" si="10"/>
        <v>-0.54120267260579058</v>
      </c>
      <c r="I69" s="167">
        <f t="shared" si="11"/>
        <v>3.1220813370389103E-3</v>
      </c>
    </row>
    <row r="70" spans="2:9" x14ac:dyDescent="0.25">
      <c r="B70" s="161" t="s">
        <v>109</v>
      </c>
      <c r="C70" s="162">
        <v>2915</v>
      </c>
      <c r="D70" s="162">
        <v>11828</v>
      </c>
      <c r="E70" s="162">
        <v>12622</v>
      </c>
      <c r="F70" s="162">
        <v>17237</v>
      </c>
      <c r="G70" s="162">
        <v>15500</v>
      </c>
      <c r="H70" s="163">
        <f t="shared" si="10"/>
        <v>-0.10077159598538032</v>
      </c>
      <c r="I70" s="163">
        <f t="shared" si="11"/>
        <v>2.9364235876276162E-2</v>
      </c>
    </row>
    <row r="71" spans="2:9" x14ac:dyDescent="0.25">
      <c r="B71" s="165" t="s">
        <v>112</v>
      </c>
      <c r="C71" s="166">
        <v>524</v>
      </c>
      <c r="D71" s="166">
        <v>6616</v>
      </c>
      <c r="E71" s="166">
        <v>5447</v>
      </c>
      <c r="F71" s="166">
        <v>7122</v>
      </c>
      <c r="G71" s="166">
        <v>7940</v>
      </c>
      <c r="H71" s="167">
        <f t="shared" si="10"/>
        <v>0.11485537770289245</v>
      </c>
      <c r="I71" s="167">
        <f t="shared" si="11"/>
        <v>1.5042066635976304E-2</v>
      </c>
    </row>
    <row r="72" spans="2:9" x14ac:dyDescent="0.25">
      <c r="B72" s="165" t="s">
        <v>115</v>
      </c>
      <c r="C72" s="166">
        <v>390</v>
      </c>
      <c r="D72" s="166">
        <v>1348</v>
      </c>
      <c r="E72" s="166">
        <v>1036</v>
      </c>
      <c r="F72" s="166">
        <v>650</v>
      </c>
      <c r="G72" s="166">
        <v>1292</v>
      </c>
      <c r="H72" s="167">
        <f t="shared" si="10"/>
        <v>0.98769230769230765</v>
      </c>
      <c r="I72" s="167">
        <f t="shared" si="11"/>
        <v>2.4476511452999226E-3</v>
      </c>
    </row>
    <row r="73" spans="2:9" x14ac:dyDescent="0.25">
      <c r="B73" s="165" t="s">
        <v>118</v>
      </c>
      <c r="C73" s="166">
        <v>244</v>
      </c>
      <c r="D73" s="166">
        <v>1131</v>
      </c>
      <c r="E73" s="166">
        <v>1112</v>
      </c>
      <c r="F73" s="166">
        <v>3232</v>
      </c>
      <c r="G73" s="166">
        <v>1018</v>
      </c>
      <c r="H73" s="167">
        <f t="shared" si="10"/>
        <v>-0.68502475247524752</v>
      </c>
      <c r="I73" s="167">
        <f t="shared" si="11"/>
        <v>1.9285672336805892E-3</v>
      </c>
    </row>
    <row r="74" spans="2:9" x14ac:dyDescent="0.25">
      <c r="B74" s="165" t="s">
        <v>125</v>
      </c>
      <c r="C74" s="166">
        <v>34</v>
      </c>
      <c r="D74" s="166">
        <v>87</v>
      </c>
      <c r="E74" s="166">
        <v>455</v>
      </c>
      <c r="F74" s="166">
        <v>495</v>
      </c>
      <c r="G74" s="166">
        <v>517</v>
      </c>
      <c r="H74" s="167">
        <f t="shared" si="10"/>
        <v>4.4444444444444509E-2</v>
      </c>
      <c r="I74" s="167">
        <f t="shared" si="11"/>
        <v>9.7943935148611444E-4</v>
      </c>
    </row>
    <row r="75" spans="2:9" x14ac:dyDescent="0.25">
      <c r="B75" s="165" t="s">
        <v>121</v>
      </c>
      <c r="C75" s="166">
        <v>87</v>
      </c>
      <c r="D75" s="166">
        <v>481</v>
      </c>
      <c r="E75" s="166">
        <v>306</v>
      </c>
      <c r="F75" s="166">
        <v>206</v>
      </c>
      <c r="G75" s="166">
        <v>339</v>
      </c>
      <c r="H75" s="167">
        <f t="shared" si="10"/>
        <v>0.64563106796116498</v>
      </c>
      <c r="I75" s="167">
        <f t="shared" si="11"/>
        <v>6.4222425561662059E-4</v>
      </c>
    </row>
    <row r="76" spans="2:9" x14ac:dyDescent="0.25">
      <c r="B76" s="165" t="s">
        <v>130</v>
      </c>
      <c r="C76" s="166">
        <v>1</v>
      </c>
      <c r="D76" s="166">
        <v>139</v>
      </c>
      <c r="E76" s="166">
        <v>194</v>
      </c>
      <c r="F76" s="166">
        <v>171</v>
      </c>
      <c r="G76" s="166">
        <v>270</v>
      </c>
      <c r="H76" s="167">
        <f t="shared" si="10"/>
        <v>0.57894736842105265</v>
      </c>
      <c r="I76" s="167">
        <f t="shared" si="11"/>
        <v>5.1150604429642341E-4</v>
      </c>
    </row>
    <row r="77" spans="2:9" x14ac:dyDescent="0.25">
      <c r="B77" s="165" t="s">
        <v>133</v>
      </c>
      <c r="C77" s="166">
        <v>0</v>
      </c>
      <c r="D77" s="166">
        <v>1</v>
      </c>
      <c r="E77" s="166">
        <v>192</v>
      </c>
      <c r="F77" s="166">
        <v>430</v>
      </c>
      <c r="G77" s="166">
        <v>230</v>
      </c>
      <c r="H77" s="167">
        <f t="shared" si="10"/>
        <v>-0.46511627906976749</v>
      </c>
      <c r="I77" s="167">
        <f t="shared" si="11"/>
        <v>4.3572737106732369E-4</v>
      </c>
    </row>
    <row r="78" spans="2:9" x14ac:dyDescent="0.25">
      <c r="B78" s="170" t="s">
        <v>147</v>
      </c>
      <c r="C78" s="171">
        <f>C70-SUM(C71:C77)</f>
        <v>1635</v>
      </c>
      <c r="D78" s="171">
        <f>D70-SUM(D71:D77)</f>
        <v>2025</v>
      </c>
      <c r="E78" s="171">
        <f>E70-SUM(E71:E77)</f>
        <v>3880</v>
      </c>
      <c r="F78" s="171">
        <f>F70-SUM(F71:F77)</f>
        <v>4931</v>
      </c>
      <c r="G78" s="171">
        <f>G70-SUM(G71:G77)</f>
        <v>3894</v>
      </c>
      <c r="H78" s="172">
        <f t="shared" si="10"/>
        <v>-0.21030216994524442</v>
      </c>
      <c r="I78" s="172">
        <f t="shared" si="11"/>
        <v>7.3770538388528628E-3</v>
      </c>
    </row>
    <row r="79" spans="2:9" x14ac:dyDescent="0.25">
      <c r="B79" s="157" t="s">
        <v>50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70</v>
      </c>
      <c r="C80" s="178">
        <v>8935</v>
      </c>
      <c r="D80" s="178">
        <v>70166</v>
      </c>
      <c r="E80" s="178">
        <v>75267</v>
      </c>
      <c r="F80" s="178">
        <v>78106</v>
      </c>
      <c r="G80" s="178">
        <v>86582</v>
      </c>
      <c r="H80" s="179">
        <f t="shared" ref="H80:H92" si="12">IFERROR(G80/F80-1,"-")</f>
        <v>0.10851919186746217</v>
      </c>
      <c r="I80" s="179">
        <f t="shared" ref="I80:I92" si="13">G80/G$10</f>
        <v>0.16402672713804789</v>
      </c>
    </row>
    <row r="81" spans="2:9" x14ac:dyDescent="0.25">
      <c r="B81" s="161" t="s">
        <v>99</v>
      </c>
      <c r="C81" s="162">
        <v>4371</v>
      </c>
      <c r="D81" s="162">
        <v>32583</v>
      </c>
      <c r="E81" s="162">
        <v>33591</v>
      </c>
      <c r="F81" s="162">
        <v>32130</v>
      </c>
      <c r="G81" s="162">
        <v>38025</v>
      </c>
      <c r="H81" s="163">
        <f t="shared" si="12"/>
        <v>0.18347338935574231</v>
      </c>
      <c r="I81" s="163">
        <f t="shared" si="13"/>
        <v>7.2037101238412962E-2</v>
      </c>
    </row>
    <row r="82" spans="2:9" x14ac:dyDescent="0.25">
      <c r="B82" s="165" t="s">
        <v>105</v>
      </c>
      <c r="C82" s="166">
        <v>1730</v>
      </c>
      <c r="D82" s="166">
        <v>10147</v>
      </c>
      <c r="E82" s="166">
        <v>9618</v>
      </c>
      <c r="F82" s="166">
        <v>8235</v>
      </c>
      <c r="G82" s="166">
        <v>8097</v>
      </c>
      <c r="H82" s="167">
        <f t="shared" si="12"/>
        <v>-1.6757741347905308E-2</v>
      </c>
      <c r="I82" s="167">
        <f t="shared" si="13"/>
        <v>1.533949792840052E-2</v>
      </c>
    </row>
    <row r="83" spans="2:9" x14ac:dyDescent="0.25">
      <c r="B83" s="165" t="s">
        <v>102</v>
      </c>
      <c r="C83" s="166">
        <v>2641</v>
      </c>
      <c r="D83" s="166">
        <v>22436</v>
      </c>
      <c r="E83" s="166">
        <v>23973</v>
      </c>
      <c r="F83" s="166">
        <v>23895</v>
      </c>
      <c r="G83" s="166">
        <v>29928</v>
      </c>
      <c r="H83" s="167">
        <f t="shared" si="12"/>
        <v>0.25247959824231003</v>
      </c>
      <c r="I83" s="167">
        <f t="shared" si="13"/>
        <v>5.6697603310012445E-2</v>
      </c>
    </row>
    <row r="84" spans="2:9" x14ac:dyDescent="0.25">
      <c r="B84" s="161" t="s">
        <v>109</v>
      </c>
      <c r="C84" s="162">
        <v>4564</v>
      </c>
      <c r="D84" s="162">
        <v>37583</v>
      </c>
      <c r="E84" s="162">
        <v>41676</v>
      </c>
      <c r="F84" s="162">
        <v>45976</v>
      </c>
      <c r="G84" s="162">
        <v>48557</v>
      </c>
      <c r="H84" s="163">
        <f t="shared" si="12"/>
        <v>5.613798503567069E-2</v>
      </c>
      <c r="I84" s="163">
        <f t="shared" si="13"/>
        <v>9.1989625899634941E-2</v>
      </c>
    </row>
    <row r="85" spans="2:9" x14ac:dyDescent="0.25">
      <c r="B85" s="165" t="s">
        <v>112</v>
      </c>
      <c r="C85" s="166">
        <v>238</v>
      </c>
      <c r="D85" s="166">
        <v>7095</v>
      </c>
      <c r="E85" s="166">
        <v>7610</v>
      </c>
      <c r="F85" s="166">
        <v>8078</v>
      </c>
      <c r="G85" s="166">
        <v>8697</v>
      </c>
      <c r="H85" s="167">
        <f t="shared" si="12"/>
        <v>7.662787818767014E-2</v>
      </c>
      <c r="I85" s="167">
        <f t="shared" si="13"/>
        <v>1.6476178026837016E-2</v>
      </c>
    </row>
    <row r="86" spans="2:9" x14ac:dyDescent="0.25">
      <c r="B86" s="165" t="s">
        <v>115</v>
      </c>
      <c r="C86" s="166">
        <v>899</v>
      </c>
      <c r="D86" s="166">
        <v>12758</v>
      </c>
      <c r="E86" s="166">
        <v>13354</v>
      </c>
      <c r="F86" s="166">
        <v>14352</v>
      </c>
      <c r="G86" s="166">
        <v>14674</v>
      </c>
      <c r="H86" s="167">
        <f t="shared" si="12"/>
        <v>2.2435897435897356E-2</v>
      </c>
      <c r="I86" s="167">
        <f t="shared" si="13"/>
        <v>2.7799406274095249E-2</v>
      </c>
    </row>
    <row r="87" spans="2:9" x14ac:dyDescent="0.25">
      <c r="B87" s="165" t="s">
        <v>118</v>
      </c>
      <c r="C87" s="166">
        <v>677</v>
      </c>
      <c r="D87" s="166">
        <v>3771</v>
      </c>
      <c r="E87" s="166">
        <v>4422</v>
      </c>
      <c r="F87" s="166">
        <v>5826</v>
      </c>
      <c r="G87" s="166">
        <v>6588</v>
      </c>
      <c r="H87" s="167">
        <f t="shared" si="12"/>
        <v>0.13079299691040158</v>
      </c>
      <c r="I87" s="167">
        <f t="shared" si="13"/>
        <v>1.2480747480832732E-2</v>
      </c>
    </row>
    <row r="88" spans="2:9" x14ac:dyDescent="0.25">
      <c r="B88" s="165" t="s">
        <v>125</v>
      </c>
      <c r="C88" s="166">
        <v>59</v>
      </c>
      <c r="D88" s="166">
        <v>1034</v>
      </c>
      <c r="E88" s="166">
        <v>863</v>
      </c>
      <c r="F88" s="166">
        <v>1395</v>
      </c>
      <c r="G88" s="166">
        <v>1250</v>
      </c>
      <c r="H88" s="167">
        <f t="shared" si="12"/>
        <v>-0.10394265232974909</v>
      </c>
      <c r="I88" s="167">
        <f t="shared" si="13"/>
        <v>2.3680835384093679E-3</v>
      </c>
    </row>
    <row r="89" spans="2:9" x14ac:dyDescent="0.25">
      <c r="B89" s="165" t="s">
        <v>121</v>
      </c>
      <c r="C89" s="166">
        <v>51</v>
      </c>
      <c r="D89" s="166">
        <v>578</v>
      </c>
      <c r="E89" s="166">
        <v>394</v>
      </c>
      <c r="F89" s="166">
        <v>671</v>
      </c>
      <c r="G89" s="166">
        <v>588</v>
      </c>
      <c r="H89" s="167">
        <f t="shared" si="12"/>
        <v>-0.1236959761549925</v>
      </c>
      <c r="I89" s="167">
        <f t="shared" si="13"/>
        <v>1.1139464964677666E-3</v>
      </c>
    </row>
    <row r="90" spans="2:9" x14ac:dyDescent="0.25">
      <c r="B90" s="165" t="s">
        <v>130</v>
      </c>
      <c r="C90" s="166">
        <v>19</v>
      </c>
      <c r="D90" s="166">
        <v>666</v>
      </c>
      <c r="E90" s="166">
        <v>736</v>
      </c>
      <c r="F90" s="166">
        <v>462</v>
      </c>
      <c r="G90" s="166">
        <v>580</v>
      </c>
      <c r="H90" s="167">
        <f t="shared" si="12"/>
        <v>0.25541125541125531</v>
      </c>
      <c r="I90" s="167">
        <f t="shared" si="13"/>
        <v>1.0987907618219466E-3</v>
      </c>
    </row>
    <row r="91" spans="2:9" x14ac:dyDescent="0.25">
      <c r="B91" s="165" t="s">
        <v>133</v>
      </c>
      <c r="C91" s="166">
        <v>34</v>
      </c>
      <c r="D91" s="166">
        <v>854</v>
      </c>
      <c r="E91" s="166">
        <v>1191</v>
      </c>
      <c r="F91" s="166">
        <v>1003</v>
      </c>
      <c r="G91" s="166">
        <v>523</v>
      </c>
      <c r="H91" s="167">
        <f t="shared" si="12"/>
        <v>-0.47856430707876374</v>
      </c>
      <c r="I91" s="167">
        <f t="shared" si="13"/>
        <v>9.9080615247047949E-4</v>
      </c>
    </row>
    <row r="92" spans="2:9" x14ac:dyDescent="0.25">
      <c r="B92" s="170" t="s">
        <v>147</v>
      </c>
      <c r="C92" s="171">
        <f>C84-SUM(C85:C91)</f>
        <v>2587</v>
      </c>
      <c r="D92" s="171">
        <f>D84-SUM(D85:D91)</f>
        <v>10827</v>
      </c>
      <c r="E92" s="171">
        <f>E84-SUM(E85:E91)</f>
        <v>13106</v>
      </c>
      <c r="F92" s="171">
        <f>F84-SUM(F85:F91)</f>
        <v>14189</v>
      </c>
      <c r="G92" s="171">
        <f>G84-SUM(G85:G91)</f>
        <v>15657</v>
      </c>
      <c r="H92" s="172">
        <f t="shared" si="12"/>
        <v>0.10346042709140879</v>
      </c>
      <c r="I92" s="172">
        <f t="shared" si="13"/>
        <v>2.9661667168700376E-2</v>
      </c>
    </row>
    <row r="93" spans="2:9" x14ac:dyDescent="0.25">
      <c r="B93" s="157" t="s">
        <v>51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70</v>
      </c>
      <c r="C94" s="178">
        <v>1945</v>
      </c>
      <c r="D94" s="178">
        <v>4275</v>
      </c>
      <c r="E94" s="178">
        <v>5428</v>
      </c>
      <c r="F94" s="178">
        <v>5301</v>
      </c>
      <c r="G94" s="178">
        <v>4577</v>
      </c>
      <c r="H94" s="179">
        <f t="shared" ref="H94:H106" si="14">IFERROR(G94/F94-1,"-")</f>
        <v>-0.1365780041501603</v>
      </c>
      <c r="I94" s="179">
        <f t="shared" ref="I94:I106" si="15">G94/G$10</f>
        <v>8.670974684239741E-3</v>
      </c>
    </row>
    <row r="95" spans="2:9" x14ac:dyDescent="0.25">
      <c r="B95" s="161" t="s">
        <v>99</v>
      </c>
      <c r="C95" s="162">
        <v>1044</v>
      </c>
      <c r="D95" s="162">
        <v>2688</v>
      </c>
      <c r="E95" s="162">
        <v>3616</v>
      </c>
      <c r="F95" s="162">
        <v>3331</v>
      </c>
      <c r="G95" s="162">
        <v>2913</v>
      </c>
      <c r="H95" s="163">
        <f t="shared" si="14"/>
        <v>-0.12548784148904235</v>
      </c>
      <c r="I95" s="163">
        <f t="shared" si="15"/>
        <v>5.5185818779091905E-3</v>
      </c>
    </row>
    <row r="96" spans="2:9" x14ac:dyDescent="0.25">
      <c r="B96" s="165" t="s">
        <v>105</v>
      </c>
      <c r="C96" s="166">
        <v>517</v>
      </c>
      <c r="D96" s="166">
        <v>1394</v>
      </c>
      <c r="E96" s="166">
        <v>1198</v>
      </c>
      <c r="F96" s="166">
        <v>723</v>
      </c>
      <c r="G96" s="166">
        <v>839</v>
      </c>
      <c r="H96" s="167">
        <f t="shared" si="14"/>
        <v>0.16044260027662527</v>
      </c>
      <c r="I96" s="167">
        <f t="shared" si="15"/>
        <v>1.5894576709803677E-3</v>
      </c>
    </row>
    <row r="97" spans="2:9" x14ac:dyDescent="0.25">
      <c r="B97" s="165" t="s">
        <v>102</v>
      </c>
      <c r="C97" s="166">
        <v>527</v>
      </c>
      <c r="D97" s="166">
        <v>1294</v>
      </c>
      <c r="E97" s="166">
        <v>2418</v>
      </c>
      <c r="F97" s="166">
        <v>2608</v>
      </c>
      <c r="G97" s="166">
        <v>2074</v>
      </c>
      <c r="H97" s="167">
        <f t="shared" si="14"/>
        <v>-0.20475460122699385</v>
      </c>
      <c r="I97" s="167">
        <f t="shared" si="15"/>
        <v>3.929124206928823E-3</v>
      </c>
    </row>
    <row r="98" spans="2:9" x14ac:dyDescent="0.25">
      <c r="B98" s="161" t="s">
        <v>109</v>
      </c>
      <c r="C98" s="162">
        <v>901</v>
      </c>
      <c r="D98" s="162">
        <v>1587</v>
      </c>
      <c r="E98" s="162">
        <v>1812</v>
      </c>
      <c r="F98" s="162">
        <v>1970</v>
      </c>
      <c r="G98" s="162">
        <v>1664</v>
      </c>
      <c r="H98" s="163">
        <f t="shared" si="14"/>
        <v>-0.15532994923857868</v>
      </c>
      <c r="I98" s="163">
        <f t="shared" si="15"/>
        <v>3.1523928063305505E-3</v>
      </c>
    </row>
    <row r="99" spans="2:9" x14ac:dyDescent="0.25">
      <c r="B99" s="165" t="s">
        <v>112</v>
      </c>
      <c r="C99" s="166">
        <v>18</v>
      </c>
      <c r="D99" s="166">
        <v>141</v>
      </c>
      <c r="E99" s="166">
        <v>175</v>
      </c>
      <c r="F99" s="166">
        <v>277</v>
      </c>
      <c r="G99" s="166">
        <v>154</v>
      </c>
      <c r="H99" s="167">
        <f t="shared" si="14"/>
        <v>-0.44404332129963897</v>
      </c>
      <c r="I99" s="167">
        <f t="shared" si="15"/>
        <v>2.9174789193203411E-4</v>
      </c>
    </row>
    <row r="100" spans="2:9" x14ac:dyDescent="0.25">
      <c r="B100" s="165" t="s">
        <v>115</v>
      </c>
      <c r="C100" s="166">
        <v>123</v>
      </c>
      <c r="D100" s="166">
        <v>422</v>
      </c>
      <c r="E100" s="166">
        <v>431</v>
      </c>
      <c r="F100" s="166">
        <v>397</v>
      </c>
      <c r="G100" s="166">
        <v>368</v>
      </c>
      <c r="H100" s="167">
        <f t="shared" si="14"/>
        <v>-7.3047858942065447E-2</v>
      </c>
      <c r="I100" s="167">
        <f t="shared" si="15"/>
        <v>6.9716379370771782E-4</v>
      </c>
    </row>
    <row r="101" spans="2:9" x14ac:dyDescent="0.25">
      <c r="B101" s="165" t="s">
        <v>118</v>
      </c>
      <c r="C101" s="166">
        <v>391</v>
      </c>
      <c r="D101" s="166">
        <v>301</v>
      </c>
      <c r="E101" s="166">
        <v>309</v>
      </c>
      <c r="F101" s="166">
        <v>366</v>
      </c>
      <c r="G101" s="166">
        <v>301</v>
      </c>
      <c r="H101" s="167">
        <f t="shared" si="14"/>
        <v>-0.17759562841530052</v>
      </c>
      <c r="I101" s="167">
        <f t="shared" si="15"/>
        <v>5.7023451604897577E-4</v>
      </c>
    </row>
    <row r="102" spans="2:9" x14ac:dyDescent="0.25">
      <c r="B102" s="165" t="s">
        <v>125</v>
      </c>
      <c r="C102" s="166">
        <v>16</v>
      </c>
      <c r="D102" s="166">
        <v>121</v>
      </c>
      <c r="E102" s="166">
        <v>83</v>
      </c>
      <c r="F102" s="166">
        <v>83</v>
      </c>
      <c r="G102" s="166">
        <v>49</v>
      </c>
      <c r="H102" s="167">
        <f t="shared" si="14"/>
        <v>-0.40963855421686746</v>
      </c>
      <c r="I102" s="167">
        <f t="shared" si="15"/>
        <v>9.2828874705647214E-5</v>
      </c>
    </row>
    <row r="103" spans="2:9" x14ac:dyDescent="0.25">
      <c r="B103" s="165" t="s">
        <v>121</v>
      </c>
      <c r="C103" s="166">
        <v>35</v>
      </c>
      <c r="D103" s="166">
        <v>61</v>
      </c>
      <c r="E103" s="166">
        <v>46</v>
      </c>
      <c r="F103" s="166">
        <v>98</v>
      </c>
      <c r="G103" s="166">
        <v>101</v>
      </c>
      <c r="H103" s="167">
        <f t="shared" si="14"/>
        <v>3.0612244897959107E-2</v>
      </c>
      <c r="I103" s="167">
        <f t="shared" si="15"/>
        <v>1.913411499034769E-4</v>
      </c>
    </row>
    <row r="104" spans="2:9" x14ac:dyDescent="0.25">
      <c r="B104" s="165" t="s">
        <v>130</v>
      </c>
      <c r="C104" s="166">
        <v>5</v>
      </c>
      <c r="D104" s="166">
        <v>10</v>
      </c>
      <c r="E104" s="166">
        <v>16</v>
      </c>
      <c r="F104" s="166">
        <v>1</v>
      </c>
      <c r="G104" s="166">
        <v>12</v>
      </c>
      <c r="H104" s="167">
        <f t="shared" si="14"/>
        <v>11</v>
      </c>
      <c r="I104" s="167">
        <f t="shared" si="15"/>
        <v>2.273360196872993E-5</v>
      </c>
    </row>
    <row r="105" spans="2:9" x14ac:dyDescent="0.25">
      <c r="B105" s="165" t="s">
        <v>133</v>
      </c>
      <c r="C105" s="166">
        <v>8</v>
      </c>
      <c r="D105" s="166">
        <v>2</v>
      </c>
      <c r="E105" s="166">
        <v>24</v>
      </c>
      <c r="F105" s="166">
        <v>20</v>
      </c>
      <c r="G105" s="166">
        <v>7</v>
      </c>
      <c r="H105" s="167">
        <f t="shared" si="14"/>
        <v>-0.65</v>
      </c>
      <c r="I105" s="167">
        <f t="shared" si="15"/>
        <v>1.3261267815092459E-5</v>
      </c>
    </row>
    <row r="106" spans="2:9" x14ac:dyDescent="0.25">
      <c r="B106" s="170" t="s">
        <v>147</v>
      </c>
      <c r="C106" s="171">
        <f>C98-SUM(C99:C105)</f>
        <v>305</v>
      </c>
      <c r="D106" s="171">
        <f>D98-SUM(D99:D105)</f>
        <v>529</v>
      </c>
      <c r="E106" s="171">
        <f>E98-SUM(E99:E105)</f>
        <v>728</v>
      </c>
      <c r="F106" s="171">
        <f>F98-SUM(F99:F105)</f>
        <v>728</v>
      </c>
      <c r="G106" s="171">
        <f>G98-SUM(G99:G105)</f>
        <v>672</v>
      </c>
      <c r="H106" s="172">
        <f t="shared" si="14"/>
        <v>-7.6923076923076872E-2</v>
      </c>
      <c r="I106" s="172">
        <f t="shared" si="15"/>
        <v>1.2730817102488761E-3</v>
      </c>
    </row>
    <row r="107" spans="2:9" x14ac:dyDescent="0.25">
      <c r="B107" s="157" t="s">
        <v>52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70</v>
      </c>
      <c r="C108" s="178">
        <v>6832</v>
      </c>
      <c r="D108" s="178">
        <v>19305</v>
      </c>
      <c r="E108" s="178">
        <v>29080</v>
      </c>
      <c r="F108" s="178">
        <v>23788</v>
      </c>
      <c r="G108" s="178">
        <v>27533</v>
      </c>
      <c r="H108" s="179">
        <f t="shared" ref="H108:H120" si="16">IFERROR(G108/F108-1,"-")</f>
        <v>0.15743231881620989</v>
      </c>
      <c r="I108" s="179">
        <f t="shared" ref="I108:I120" si="17">G108/G$10</f>
        <v>5.21603552504201E-2</v>
      </c>
    </row>
    <row r="109" spans="2:9" x14ac:dyDescent="0.25">
      <c r="B109" s="161" t="s">
        <v>99</v>
      </c>
      <c r="C109" s="162">
        <v>4516</v>
      </c>
      <c r="D109" s="162">
        <v>4326</v>
      </c>
      <c r="E109" s="162">
        <v>7017</v>
      </c>
      <c r="F109" s="162">
        <v>4217</v>
      </c>
      <c r="G109" s="162">
        <v>5593</v>
      </c>
      <c r="H109" s="163">
        <f t="shared" si="16"/>
        <v>0.32629831633862927</v>
      </c>
      <c r="I109" s="163">
        <f t="shared" si="17"/>
        <v>1.0595752984258876E-2</v>
      </c>
    </row>
    <row r="110" spans="2:9" x14ac:dyDescent="0.25">
      <c r="B110" s="165" t="s">
        <v>105</v>
      </c>
      <c r="C110" s="166">
        <v>4232</v>
      </c>
      <c r="D110" s="166">
        <v>1903</v>
      </c>
      <c r="E110" s="166">
        <v>4017</v>
      </c>
      <c r="F110" s="166">
        <v>1145</v>
      </c>
      <c r="G110" s="166">
        <v>1965</v>
      </c>
      <c r="H110" s="167">
        <f t="shared" si="16"/>
        <v>0.71615720524017457</v>
      </c>
      <c r="I110" s="167">
        <f t="shared" si="17"/>
        <v>3.7226273223795259E-3</v>
      </c>
    </row>
    <row r="111" spans="2:9" x14ac:dyDescent="0.25">
      <c r="B111" s="165" t="s">
        <v>102</v>
      </c>
      <c r="C111" s="166">
        <v>284</v>
      </c>
      <c r="D111" s="166">
        <v>2423</v>
      </c>
      <c r="E111" s="166">
        <v>3000</v>
      </c>
      <c r="F111" s="166">
        <v>3072</v>
      </c>
      <c r="G111" s="166">
        <v>3628</v>
      </c>
      <c r="H111" s="167">
        <f t="shared" si="16"/>
        <v>0.18098958333333326</v>
      </c>
      <c r="I111" s="167">
        <f t="shared" si="17"/>
        <v>6.873125661879349E-3</v>
      </c>
    </row>
    <row r="112" spans="2:9" x14ac:dyDescent="0.25">
      <c r="B112" s="161" t="s">
        <v>109</v>
      </c>
      <c r="C112" s="162">
        <v>2316</v>
      </c>
      <c r="D112" s="162">
        <v>14979</v>
      </c>
      <c r="E112" s="162">
        <v>22063</v>
      </c>
      <c r="F112" s="162">
        <v>19571</v>
      </c>
      <c r="G112" s="162">
        <v>21940</v>
      </c>
      <c r="H112" s="163">
        <f t="shared" si="16"/>
        <v>0.12104644627254602</v>
      </c>
      <c r="I112" s="163">
        <f t="shared" si="17"/>
        <v>4.1564602266161224E-2</v>
      </c>
    </row>
    <row r="113" spans="2:9" x14ac:dyDescent="0.25">
      <c r="B113" s="165" t="s">
        <v>112</v>
      </c>
      <c r="C113" s="166">
        <v>151</v>
      </c>
      <c r="D113" s="166">
        <v>9610</v>
      </c>
      <c r="E113" s="166">
        <v>14488</v>
      </c>
      <c r="F113" s="166">
        <v>12210</v>
      </c>
      <c r="G113" s="166">
        <v>12894</v>
      </c>
      <c r="H113" s="167">
        <f t="shared" si="16"/>
        <v>5.6019656019655972E-2</v>
      </c>
      <c r="I113" s="167">
        <f t="shared" si="17"/>
        <v>2.4427255315400312E-2</v>
      </c>
    </row>
    <row r="114" spans="2:9" x14ac:dyDescent="0.25">
      <c r="B114" s="165" t="s">
        <v>115</v>
      </c>
      <c r="C114" s="166">
        <v>482</v>
      </c>
      <c r="D114" s="166">
        <v>552</v>
      </c>
      <c r="E114" s="166">
        <v>1175</v>
      </c>
      <c r="F114" s="166">
        <v>758</v>
      </c>
      <c r="G114" s="166">
        <v>1218</v>
      </c>
      <c r="H114" s="167">
        <f t="shared" si="16"/>
        <v>0.60686015831134554</v>
      </c>
      <c r="I114" s="167">
        <f t="shared" si="17"/>
        <v>2.307460599826088E-3</v>
      </c>
    </row>
    <row r="115" spans="2:9" x14ac:dyDescent="0.25">
      <c r="B115" s="165" t="s">
        <v>118</v>
      </c>
      <c r="C115" s="166">
        <v>594</v>
      </c>
      <c r="D115" s="166">
        <v>934</v>
      </c>
      <c r="E115" s="166">
        <v>2078</v>
      </c>
      <c r="F115" s="166">
        <v>1421</v>
      </c>
      <c r="G115" s="166">
        <v>1746</v>
      </c>
      <c r="H115" s="167">
        <f t="shared" si="16"/>
        <v>0.22871217452498249</v>
      </c>
      <c r="I115" s="167">
        <f t="shared" si="17"/>
        <v>3.3077390864502047E-3</v>
      </c>
    </row>
    <row r="116" spans="2:9" x14ac:dyDescent="0.25">
      <c r="B116" s="165" t="s">
        <v>125</v>
      </c>
      <c r="C116" s="166">
        <v>53</v>
      </c>
      <c r="D116" s="166">
        <v>512</v>
      </c>
      <c r="E116" s="166">
        <v>832</v>
      </c>
      <c r="F116" s="166">
        <v>746</v>
      </c>
      <c r="G116" s="166">
        <v>788</v>
      </c>
      <c r="H116" s="167">
        <f t="shared" si="16"/>
        <v>5.6300268096514783E-2</v>
      </c>
      <c r="I116" s="167">
        <f t="shared" si="17"/>
        <v>1.4928398626132655E-3</v>
      </c>
    </row>
    <row r="117" spans="2:9" x14ac:dyDescent="0.25">
      <c r="B117" s="165" t="s">
        <v>121</v>
      </c>
      <c r="C117" s="166">
        <v>116</v>
      </c>
      <c r="D117" s="166">
        <v>678</v>
      </c>
      <c r="E117" s="166">
        <v>341</v>
      </c>
      <c r="F117" s="166">
        <v>532</v>
      </c>
      <c r="G117" s="166">
        <v>523</v>
      </c>
      <c r="H117" s="167">
        <f t="shared" si="16"/>
        <v>-1.6917293233082664E-2</v>
      </c>
      <c r="I117" s="167">
        <f t="shared" si="17"/>
        <v>9.9080615247047949E-4</v>
      </c>
    </row>
    <row r="118" spans="2:9" x14ac:dyDescent="0.25">
      <c r="B118" s="165" t="s">
        <v>130</v>
      </c>
      <c r="C118" s="166">
        <v>4</v>
      </c>
      <c r="D118" s="166">
        <v>75</v>
      </c>
      <c r="E118" s="166">
        <v>83</v>
      </c>
      <c r="F118" s="166">
        <v>85</v>
      </c>
      <c r="G118" s="166">
        <v>124</v>
      </c>
      <c r="H118" s="167">
        <f t="shared" si="16"/>
        <v>0.45882352941176463</v>
      </c>
      <c r="I118" s="167">
        <f t="shared" si="17"/>
        <v>2.3491388701020929E-4</v>
      </c>
    </row>
    <row r="119" spans="2:9" x14ac:dyDescent="0.25">
      <c r="B119" s="165" t="s">
        <v>133</v>
      </c>
      <c r="C119" s="166">
        <v>4</v>
      </c>
      <c r="D119" s="166">
        <v>95</v>
      </c>
      <c r="E119" s="166">
        <v>42</v>
      </c>
      <c r="F119" s="166">
        <v>83</v>
      </c>
      <c r="G119" s="166">
        <v>101</v>
      </c>
      <c r="H119" s="167">
        <f t="shared" si="16"/>
        <v>0.2168674698795181</v>
      </c>
      <c r="I119" s="167">
        <f t="shared" si="17"/>
        <v>1.913411499034769E-4</v>
      </c>
    </row>
    <row r="120" spans="2:9" x14ac:dyDescent="0.25">
      <c r="B120" s="170" t="s">
        <v>147</v>
      </c>
      <c r="C120" s="171">
        <f>C112-SUM(C113:C119)</f>
        <v>912</v>
      </c>
      <c r="D120" s="171">
        <f>D112-SUM(D113:D119)</f>
        <v>2523</v>
      </c>
      <c r="E120" s="171">
        <f>E112-SUM(E113:E119)</f>
        <v>3024</v>
      </c>
      <c r="F120" s="171">
        <f>F112-SUM(F113:F119)</f>
        <v>3736</v>
      </c>
      <c r="G120" s="171">
        <f>G112-SUM(G113:G119)</f>
        <v>4546</v>
      </c>
      <c r="H120" s="172">
        <f t="shared" si="16"/>
        <v>0.21680942184154173</v>
      </c>
      <c r="I120" s="172">
        <f t="shared" si="17"/>
        <v>8.6122462124871881E-3</v>
      </c>
    </row>
    <row r="121" spans="2:9" x14ac:dyDescent="0.25">
      <c r="B121" s="157" t="s">
        <v>53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70</v>
      </c>
      <c r="C122" s="178">
        <v>9970</v>
      </c>
      <c r="D122" s="178">
        <v>18071</v>
      </c>
      <c r="E122" s="178">
        <v>19869</v>
      </c>
      <c r="F122" s="178">
        <v>19777</v>
      </c>
      <c r="G122" s="178">
        <v>21868</v>
      </c>
      <c r="H122" s="179">
        <f t="shared" ref="H122:H134" si="18">IFERROR(G122/F122-1,"-")</f>
        <v>0.10572887697830824</v>
      </c>
      <c r="I122" s="179">
        <f t="shared" ref="I122:I134" si="19">G122/G$10</f>
        <v>4.1428200654348844E-2</v>
      </c>
    </row>
    <row r="123" spans="2:9" x14ac:dyDescent="0.25">
      <c r="B123" s="161" t="s">
        <v>99</v>
      </c>
      <c r="C123" s="162">
        <v>6385</v>
      </c>
      <c r="D123" s="162">
        <v>10904</v>
      </c>
      <c r="E123" s="162">
        <v>12634</v>
      </c>
      <c r="F123" s="162">
        <v>12024</v>
      </c>
      <c r="G123" s="162">
        <v>13389</v>
      </c>
      <c r="H123" s="163">
        <f t="shared" si="18"/>
        <v>0.11352295409181634</v>
      </c>
      <c r="I123" s="163">
        <f t="shared" si="19"/>
        <v>2.5365016396610419E-2</v>
      </c>
    </row>
    <row r="124" spans="2:9" x14ac:dyDescent="0.25">
      <c r="B124" s="165" t="s">
        <v>105</v>
      </c>
      <c r="C124" s="166">
        <v>3167</v>
      </c>
      <c r="D124" s="166">
        <v>6334</v>
      </c>
      <c r="E124" s="166">
        <v>5848</v>
      </c>
      <c r="F124" s="166">
        <v>4860</v>
      </c>
      <c r="G124" s="166">
        <v>6920</v>
      </c>
      <c r="H124" s="167">
        <f t="shared" si="18"/>
        <v>0.4238683127572016</v>
      </c>
      <c r="I124" s="167">
        <f t="shared" si="19"/>
        <v>1.310971046863426E-2</v>
      </c>
    </row>
    <row r="125" spans="2:9" x14ac:dyDescent="0.25">
      <c r="B125" s="165" t="s">
        <v>102</v>
      </c>
      <c r="C125" s="166">
        <v>3218</v>
      </c>
      <c r="D125" s="166">
        <v>4570</v>
      </c>
      <c r="E125" s="166">
        <v>6786</v>
      </c>
      <c r="F125" s="166">
        <v>7164</v>
      </c>
      <c r="G125" s="166">
        <v>6469</v>
      </c>
      <c r="H125" s="167">
        <f t="shared" si="18"/>
        <v>-9.7012841987716314E-2</v>
      </c>
      <c r="I125" s="167">
        <f t="shared" si="19"/>
        <v>1.2255305927976161E-2</v>
      </c>
    </row>
    <row r="126" spans="2:9" x14ac:dyDescent="0.25">
      <c r="B126" s="161" t="s">
        <v>109</v>
      </c>
      <c r="C126" s="162">
        <v>3585</v>
      </c>
      <c r="D126" s="162">
        <v>7167</v>
      </c>
      <c r="E126" s="162">
        <v>7235</v>
      </c>
      <c r="F126" s="162">
        <v>7753</v>
      </c>
      <c r="G126" s="162">
        <v>8479</v>
      </c>
      <c r="H126" s="163">
        <f t="shared" si="18"/>
        <v>9.3641171159551062E-2</v>
      </c>
      <c r="I126" s="163">
        <f t="shared" si="19"/>
        <v>1.6063184257738422E-2</v>
      </c>
    </row>
    <row r="127" spans="2:9" x14ac:dyDescent="0.25">
      <c r="B127" s="165" t="s">
        <v>112</v>
      </c>
      <c r="C127" s="166">
        <v>101</v>
      </c>
      <c r="D127" s="166">
        <v>678</v>
      </c>
      <c r="E127" s="166">
        <v>666</v>
      </c>
      <c r="F127" s="166">
        <v>810</v>
      </c>
      <c r="G127" s="166">
        <v>790</v>
      </c>
      <c r="H127" s="167">
        <f t="shared" si="18"/>
        <v>-2.4691358024691357E-2</v>
      </c>
      <c r="I127" s="167">
        <f t="shared" si="19"/>
        <v>1.4966287962747205E-3</v>
      </c>
    </row>
    <row r="128" spans="2:9" x14ac:dyDescent="0.25">
      <c r="B128" s="165" t="s">
        <v>115</v>
      </c>
      <c r="C128" s="166">
        <v>355</v>
      </c>
      <c r="D128" s="166">
        <v>942</v>
      </c>
      <c r="E128" s="166">
        <v>1193</v>
      </c>
      <c r="F128" s="166">
        <v>1085</v>
      </c>
      <c r="G128" s="166">
        <v>1131</v>
      </c>
      <c r="H128" s="167">
        <f t="shared" si="18"/>
        <v>4.2396313364055249E-2</v>
      </c>
      <c r="I128" s="167">
        <f t="shared" si="19"/>
        <v>2.1426419855527959E-3</v>
      </c>
    </row>
    <row r="129" spans="2:9" x14ac:dyDescent="0.25">
      <c r="B129" s="165" t="s">
        <v>118</v>
      </c>
      <c r="C129" s="166">
        <v>585</v>
      </c>
      <c r="D129" s="166">
        <v>668</v>
      </c>
      <c r="E129" s="166">
        <v>641</v>
      </c>
      <c r="F129" s="166">
        <v>631</v>
      </c>
      <c r="G129" s="166">
        <v>667</v>
      </c>
      <c r="H129" s="167">
        <f t="shared" si="18"/>
        <v>5.7052297939778063E-2</v>
      </c>
      <c r="I129" s="167">
        <f t="shared" si="19"/>
        <v>1.2636093760952387E-3</v>
      </c>
    </row>
    <row r="130" spans="2:9" x14ac:dyDescent="0.25">
      <c r="B130" s="165" t="s">
        <v>125</v>
      </c>
      <c r="C130" s="166">
        <v>51</v>
      </c>
      <c r="D130" s="166">
        <v>168</v>
      </c>
      <c r="E130" s="166">
        <v>171</v>
      </c>
      <c r="F130" s="166">
        <v>200</v>
      </c>
      <c r="G130" s="166">
        <v>146</v>
      </c>
      <c r="H130" s="167">
        <f t="shared" si="18"/>
        <v>-0.27</v>
      </c>
      <c r="I130" s="167">
        <f t="shared" si="19"/>
        <v>2.7659215728621415E-4</v>
      </c>
    </row>
    <row r="131" spans="2:9" x14ac:dyDescent="0.25">
      <c r="B131" s="165" t="s">
        <v>121</v>
      </c>
      <c r="C131" s="166">
        <v>33</v>
      </c>
      <c r="D131" s="166">
        <v>127</v>
      </c>
      <c r="E131" s="166">
        <v>144</v>
      </c>
      <c r="F131" s="166">
        <v>112</v>
      </c>
      <c r="G131" s="166">
        <v>137</v>
      </c>
      <c r="H131" s="167">
        <f t="shared" si="18"/>
        <v>0.22321428571428581</v>
      </c>
      <c r="I131" s="167">
        <f t="shared" si="19"/>
        <v>2.5954195580966673E-4</v>
      </c>
    </row>
    <row r="132" spans="2:9" x14ac:dyDescent="0.25">
      <c r="B132" s="165" t="s">
        <v>130</v>
      </c>
      <c r="C132" s="166">
        <v>9</v>
      </c>
      <c r="D132" s="166">
        <v>104</v>
      </c>
      <c r="E132" s="166">
        <v>127</v>
      </c>
      <c r="F132" s="166">
        <v>114</v>
      </c>
      <c r="G132" s="166">
        <v>102</v>
      </c>
      <c r="H132" s="167">
        <f t="shared" si="18"/>
        <v>-0.10526315789473684</v>
      </c>
      <c r="I132" s="167">
        <f t="shared" si="19"/>
        <v>1.9323561673420441E-4</v>
      </c>
    </row>
    <row r="133" spans="2:9" x14ac:dyDescent="0.25">
      <c r="B133" s="165" t="s">
        <v>133</v>
      </c>
      <c r="C133" s="166">
        <v>36</v>
      </c>
      <c r="D133" s="166">
        <v>207</v>
      </c>
      <c r="E133" s="166">
        <v>279</v>
      </c>
      <c r="F133" s="166">
        <v>239</v>
      </c>
      <c r="G133" s="166">
        <v>160</v>
      </c>
      <c r="H133" s="167">
        <f t="shared" si="18"/>
        <v>-0.33054393305439334</v>
      </c>
      <c r="I133" s="167">
        <f t="shared" si="19"/>
        <v>3.0311469291639906E-4</v>
      </c>
    </row>
    <row r="134" spans="2:9" x14ac:dyDescent="0.25">
      <c r="B134" s="170" t="s">
        <v>147</v>
      </c>
      <c r="C134" s="171">
        <f>C126-SUM(C127:C133)</f>
        <v>2415</v>
      </c>
      <c r="D134" s="171">
        <f>D126-SUM(D127:D133)</f>
        <v>4273</v>
      </c>
      <c r="E134" s="171">
        <f>E126-SUM(E127:E133)</f>
        <v>4014</v>
      </c>
      <c r="F134" s="171">
        <f>F126-SUM(F127:F133)</f>
        <v>4562</v>
      </c>
      <c r="G134" s="171">
        <f>G126-SUM(G127:G133)</f>
        <v>5346</v>
      </c>
      <c r="H134" s="172">
        <f t="shared" si="18"/>
        <v>0.17185444980271813</v>
      </c>
      <c r="I134" s="172">
        <f t="shared" si="19"/>
        <v>1.0127819677069183E-2</v>
      </c>
    </row>
    <row r="135" spans="2:9" x14ac:dyDescent="0.25">
      <c r="B135" s="157" t="s">
        <v>54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70</v>
      </c>
      <c r="C136" s="178">
        <v>7010</v>
      </c>
      <c r="D136" s="178">
        <v>27665</v>
      </c>
      <c r="E136" s="178">
        <v>27025</v>
      </c>
      <c r="F136" s="178">
        <v>27263</v>
      </c>
      <c r="G136" s="178">
        <v>27881</v>
      </c>
      <c r="H136" s="179">
        <f t="shared" ref="H136:H148" si="20">IFERROR(G136/F136-1,"-")</f>
        <v>2.2668084950298928E-2</v>
      </c>
      <c r="I136" s="179">
        <f t="shared" ref="I136:I148" si="21">G136/G$10</f>
        <v>5.2819629707513263E-2</v>
      </c>
    </row>
    <row r="137" spans="2:9" x14ac:dyDescent="0.25">
      <c r="B137" s="161" t="s">
        <v>99</v>
      </c>
      <c r="C137" s="162">
        <v>4609</v>
      </c>
      <c r="D137" s="162">
        <v>3119</v>
      </c>
      <c r="E137" s="162">
        <v>4230</v>
      </c>
      <c r="F137" s="162">
        <v>1546</v>
      </c>
      <c r="G137" s="162">
        <v>2295</v>
      </c>
      <c r="H137" s="163">
        <f t="shared" si="20"/>
        <v>0.48447606727037518</v>
      </c>
      <c r="I137" s="163">
        <f t="shared" si="21"/>
        <v>4.3478013765195994E-3</v>
      </c>
    </row>
    <row r="138" spans="2:9" x14ac:dyDescent="0.25">
      <c r="B138" s="165" t="s">
        <v>105</v>
      </c>
      <c r="C138" s="166">
        <v>4118</v>
      </c>
      <c r="D138" s="166">
        <v>2392</v>
      </c>
      <c r="E138" s="166">
        <v>3302</v>
      </c>
      <c r="F138" s="166">
        <v>835</v>
      </c>
      <c r="G138" s="166">
        <v>1138</v>
      </c>
      <c r="H138" s="167">
        <f t="shared" si="20"/>
        <v>0.36287425149700603</v>
      </c>
      <c r="I138" s="167">
        <f t="shared" si="21"/>
        <v>2.1559032533678885E-3</v>
      </c>
    </row>
    <row r="139" spans="2:9" x14ac:dyDescent="0.25">
      <c r="B139" s="165" t="s">
        <v>102</v>
      </c>
      <c r="C139" s="166">
        <v>491</v>
      </c>
      <c r="D139" s="166">
        <v>727</v>
      </c>
      <c r="E139" s="166">
        <v>928</v>
      </c>
      <c r="F139" s="166">
        <v>711</v>
      </c>
      <c r="G139" s="166">
        <v>1157</v>
      </c>
      <c r="H139" s="167">
        <f t="shared" si="20"/>
        <v>0.62728551336146277</v>
      </c>
      <c r="I139" s="167">
        <f t="shared" si="21"/>
        <v>2.1918981231517109E-3</v>
      </c>
    </row>
    <row r="140" spans="2:9" x14ac:dyDescent="0.25">
      <c r="B140" s="161" t="s">
        <v>109</v>
      </c>
      <c r="C140" s="162">
        <v>2401</v>
      </c>
      <c r="D140" s="162">
        <v>24546</v>
      </c>
      <c r="E140" s="162">
        <v>22795</v>
      </c>
      <c r="F140" s="162">
        <v>25717</v>
      </c>
      <c r="G140" s="162">
        <v>25586</v>
      </c>
      <c r="H140" s="163">
        <f t="shared" si="20"/>
        <v>-5.0939067542870031E-3</v>
      </c>
      <c r="I140" s="163">
        <f t="shared" si="21"/>
        <v>4.8471828330993665E-2</v>
      </c>
    </row>
    <row r="141" spans="2:9" x14ac:dyDescent="0.25">
      <c r="B141" s="165" t="s">
        <v>112</v>
      </c>
      <c r="C141" s="166">
        <v>43</v>
      </c>
      <c r="D141" s="166">
        <v>10919</v>
      </c>
      <c r="E141" s="166">
        <v>8569</v>
      </c>
      <c r="F141" s="166">
        <v>11275</v>
      </c>
      <c r="G141" s="166">
        <v>11474</v>
      </c>
      <c r="H141" s="167">
        <f t="shared" si="20"/>
        <v>1.7649667405764902E-2</v>
      </c>
      <c r="I141" s="167">
        <f t="shared" si="21"/>
        <v>2.1737112415767267E-2</v>
      </c>
    </row>
    <row r="142" spans="2:9" x14ac:dyDescent="0.25">
      <c r="B142" s="165" t="s">
        <v>115</v>
      </c>
      <c r="C142" s="166">
        <v>333</v>
      </c>
      <c r="D142" s="166">
        <v>1856</v>
      </c>
      <c r="E142" s="166">
        <v>1897</v>
      </c>
      <c r="F142" s="166">
        <v>2300</v>
      </c>
      <c r="G142" s="166">
        <v>2595</v>
      </c>
      <c r="H142" s="167">
        <f t="shared" si="20"/>
        <v>0.12826086956521743</v>
      </c>
      <c r="I142" s="167">
        <f t="shared" si="21"/>
        <v>4.9161414257378475E-3</v>
      </c>
    </row>
    <row r="143" spans="2:9" x14ac:dyDescent="0.25">
      <c r="B143" s="165" t="s">
        <v>118</v>
      </c>
      <c r="C143" s="166">
        <v>524</v>
      </c>
      <c r="D143" s="166">
        <v>3295</v>
      </c>
      <c r="E143" s="166">
        <v>3144</v>
      </c>
      <c r="F143" s="166">
        <v>3350</v>
      </c>
      <c r="G143" s="166">
        <v>2501</v>
      </c>
      <c r="H143" s="167">
        <f t="shared" si="20"/>
        <v>-0.25343283582089549</v>
      </c>
      <c r="I143" s="167">
        <f t="shared" si="21"/>
        <v>4.7380615436494631E-3</v>
      </c>
    </row>
    <row r="144" spans="2:9" x14ac:dyDescent="0.25">
      <c r="B144" s="165" t="s">
        <v>125</v>
      </c>
      <c r="C144" s="166">
        <v>27</v>
      </c>
      <c r="D144" s="166">
        <v>1169</v>
      </c>
      <c r="E144" s="166">
        <v>1166</v>
      </c>
      <c r="F144" s="166">
        <v>681</v>
      </c>
      <c r="G144" s="166">
        <v>676</v>
      </c>
      <c r="H144" s="167">
        <f t="shared" si="20"/>
        <v>-7.342143906020504E-3</v>
      </c>
      <c r="I144" s="167">
        <f t="shared" si="21"/>
        <v>1.2806595775717862E-3</v>
      </c>
    </row>
    <row r="145" spans="2:9" x14ac:dyDescent="0.25">
      <c r="B145" s="165" t="s">
        <v>121</v>
      </c>
      <c r="C145" s="166">
        <v>36</v>
      </c>
      <c r="D145" s="166">
        <v>601</v>
      </c>
      <c r="E145" s="166">
        <v>429</v>
      </c>
      <c r="F145" s="166">
        <v>535</v>
      </c>
      <c r="G145" s="166">
        <v>621</v>
      </c>
      <c r="H145" s="167">
        <f t="shared" si="20"/>
        <v>0.1607476635514018</v>
      </c>
      <c r="I145" s="167">
        <f t="shared" si="21"/>
        <v>1.1764639018817739E-3</v>
      </c>
    </row>
    <row r="146" spans="2:9" x14ac:dyDescent="0.25">
      <c r="B146" s="165" t="s">
        <v>130</v>
      </c>
      <c r="C146" s="166">
        <v>0</v>
      </c>
      <c r="D146" s="166">
        <v>435</v>
      </c>
      <c r="E146" s="166">
        <v>288</v>
      </c>
      <c r="F146" s="166">
        <v>256</v>
      </c>
      <c r="G146" s="166">
        <v>430</v>
      </c>
      <c r="H146" s="167">
        <f t="shared" si="20"/>
        <v>0.6796875</v>
      </c>
      <c r="I146" s="167">
        <f t="shared" si="21"/>
        <v>8.1462073721282253E-4</v>
      </c>
    </row>
    <row r="147" spans="2:9" x14ac:dyDescent="0.25">
      <c r="B147" s="165" t="s">
        <v>133</v>
      </c>
      <c r="C147" s="166">
        <v>0</v>
      </c>
      <c r="D147" s="166">
        <v>239</v>
      </c>
      <c r="E147" s="166">
        <v>384</v>
      </c>
      <c r="F147" s="166">
        <v>175</v>
      </c>
      <c r="G147" s="166">
        <v>136</v>
      </c>
      <c r="H147" s="167">
        <f t="shared" si="20"/>
        <v>-0.22285714285714286</v>
      </c>
      <c r="I147" s="167">
        <f t="shared" si="21"/>
        <v>2.5764748897893922E-4</v>
      </c>
    </row>
    <row r="148" spans="2:9" x14ac:dyDescent="0.25">
      <c r="B148" s="170" t="s">
        <v>147</v>
      </c>
      <c r="C148" s="171">
        <f>C140-SUM(C141:C147)</f>
        <v>1438</v>
      </c>
      <c r="D148" s="171">
        <f>D140-SUM(D141:D147)</f>
        <v>6032</v>
      </c>
      <c r="E148" s="171">
        <f>E140-SUM(E141:E147)</f>
        <v>6918</v>
      </c>
      <c r="F148" s="171">
        <f>F140-SUM(F141:F147)</f>
        <v>7145</v>
      </c>
      <c r="G148" s="171">
        <f>G140-SUM(G141:G147)</f>
        <v>7153</v>
      </c>
      <c r="H148" s="172">
        <f t="shared" si="20"/>
        <v>1.1196641007698016E-3</v>
      </c>
      <c r="I148" s="172">
        <f t="shared" si="21"/>
        <v>1.3551121240193765E-2</v>
      </c>
    </row>
    <row r="149" spans="2:9" x14ac:dyDescent="0.25">
      <c r="B149" s="157" t="s">
        <v>55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70</v>
      </c>
      <c r="C150" s="178">
        <v>3829</v>
      </c>
      <c r="D150" s="178">
        <v>11309</v>
      </c>
      <c r="E150" s="178">
        <v>11683</v>
      </c>
      <c r="F150" s="178">
        <v>11530</v>
      </c>
      <c r="G150" s="178">
        <v>10593</v>
      </c>
      <c r="H150" s="179">
        <f t="shared" ref="H150:H162" si="22">IFERROR(G150/F150-1,"-")</f>
        <v>-8.1266261925411976E-2</v>
      </c>
      <c r="I150" s="179">
        <f t="shared" ref="I150:I162" si="23">G150/G$10</f>
        <v>2.0068087137896345E-2</v>
      </c>
    </row>
    <row r="151" spans="2:9" x14ac:dyDescent="0.25">
      <c r="B151" s="161" t="s">
        <v>99</v>
      </c>
      <c r="C151" s="162">
        <v>2611</v>
      </c>
      <c r="D151" s="162">
        <v>5969</v>
      </c>
      <c r="E151" s="162">
        <v>5840</v>
      </c>
      <c r="F151" s="162">
        <v>5134</v>
      </c>
      <c r="G151" s="162">
        <v>4663</v>
      </c>
      <c r="H151" s="163">
        <f t="shared" si="22"/>
        <v>-9.1741332294507205E-2</v>
      </c>
      <c r="I151" s="163">
        <f t="shared" si="23"/>
        <v>8.8338988316823061E-3</v>
      </c>
    </row>
    <row r="152" spans="2:9" x14ac:dyDescent="0.25">
      <c r="B152" s="165" t="s">
        <v>105</v>
      </c>
      <c r="C152" s="166">
        <v>2153</v>
      </c>
      <c r="D152" s="166">
        <v>3632</v>
      </c>
      <c r="E152" s="166">
        <v>4020</v>
      </c>
      <c r="F152" s="166">
        <v>3330</v>
      </c>
      <c r="G152" s="166">
        <v>2888</v>
      </c>
      <c r="H152" s="167">
        <f t="shared" si="22"/>
        <v>-0.13273273273273278</v>
      </c>
      <c r="I152" s="167">
        <f t="shared" si="23"/>
        <v>5.4712202071410029E-3</v>
      </c>
    </row>
    <row r="153" spans="2:9" x14ac:dyDescent="0.25">
      <c r="B153" s="165" t="s">
        <v>102</v>
      </c>
      <c r="C153" s="166">
        <v>458</v>
      </c>
      <c r="D153" s="166">
        <v>2337</v>
      </c>
      <c r="E153" s="166">
        <v>1820</v>
      </c>
      <c r="F153" s="166">
        <v>1804</v>
      </c>
      <c r="G153" s="166">
        <v>1775</v>
      </c>
      <c r="H153" s="167">
        <f t="shared" si="22"/>
        <v>-1.6075388026607573E-2</v>
      </c>
      <c r="I153" s="167">
        <f t="shared" si="23"/>
        <v>3.3626786245413024E-3</v>
      </c>
    </row>
    <row r="154" spans="2:9" x14ac:dyDescent="0.25">
      <c r="B154" s="161" t="s">
        <v>109</v>
      </c>
      <c r="C154" s="162">
        <v>1218</v>
      </c>
      <c r="D154" s="162">
        <v>5340</v>
      </c>
      <c r="E154" s="162">
        <v>5843</v>
      </c>
      <c r="F154" s="162">
        <v>6396</v>
      </c>
      <c r="G154" s="162">
        <v>5930</v>
      </c>
      <c r="H154" s="163">
        <f t="shared" si="22"/>
        <v>-7.2858036272670401E-2</v>
      </c>
      <c r="I154" s="163">
        <f t="shared" si="23"/>
        <v>1.1234188306214041E-2</v>
      </c>
    </row>
    <row r="155" spans="2:9" x14ac:dyDescent="0.25">
      <c r="B155" s="165" t="s">
        <v>112</v>
      </c>
      <c r="C155" s="166">
        <v>61</v>
      </c>
      <c r="D155" s="166">
        <v>1785</v>
      </c>
      <c r="E155" s="166">
        <v>2074</v>
      </c>
      <c r="F155" s="166">
        <v>2253</v>
      </c>
      <c r="G155" s="166">
        <v>1668</v>
      </c>
      <c r="H155" s="167">
        <f t="shared" si="22"/>
        <v>-0.2596537949400799</v>
      </c>
      <c r="I155" s="167">
        <f t="shared" si="23"/>
        <v>3.1599706736534605E-3</v>
      </c>
    </row>
    <row r="156" spans="2:9" x14ac:dyDescent="0.25">
      <c r="B156" s="165" t="s">
        <v>115</v>
      </c>
      <c r="C156" s="166">
        <v>210</v>
      </c>
      <c r="D156" s="166">
        <v>1401</v>
      </c>
      <c r="E156" s="166">
        <v>1163</v>
      </c>
      <c r="F156" s="166">
        <v>1273</v>
      </c>
      <c r="G156" s="166">
        <v>1344</v>
      </c>
      <c r="H156" s="167">
        <f t="shared" si="22"/>
        <v>5.5773762765121804E-2</v>
      </c>
      <c r="I156" s="167">
        <f t="shared" si="23"/>
        <v>2.5461634204977522E-3</v>
      </c>
    </row>
    <row r="157" spans="2:9" x14ac:dyDescent="0.25">
      <c r="B157" s="165" t="s">
        <v>118</v>
      </c>
      <c r="C157" s="166">
        <v>316</v>
      </c>
      <c r="D157" s="166">
        <v>660</v>
      </c>
      <c r="E157" s="166">
        <v>864</v>
      </c>
      <c r="F157" s="166">
        <v>983</v>
      </c>
      <c r="G157" s="166">
        <v>1545</v>
      </c>
      <c r="H157" s="167">
        <f t="shared" si="22"/>
        <v>0.57171922685656162</v>
      </c>
      <c r="I157" s="167">
        <f t="shared" si="23"/>
        <v>2.9269512534739785E-3</v>
      </c>
    </row>
    <row r="158" spans="2:9" x14ac:dyDescent="0.25">
      <c r="B158" s="165" t="s">
        <v>125</v>
      </c>
      <c r="C158" s="166">
        <v>42</v>
      </c>
      <c r="D158" s="166">
        <v>170</v>
      </c>
      <c r="E158" s="166">
        <v>186</v>
      </c>
      <c r="F158" s="166">
        <v>249</v>
      </c>
      <c r="G158" s="166">
        <v>160</v>
      </c>
      <c r="H158" s="167">
        <f t="shared" si="22"/>
        <v>-0.35742971887550201</v>
      </c>
      <c r="I158" s="167">
        <f t="shared" si="23"/>
        <v>3.0311469291639906E-4</v>
      </c>
    </row>
    <row r="159" spans="2:9" x14ac:dyDescent="0.25">
      <c r="B159" s="165" t="s">
        <v>121</v>
      </c>
      <c r="C159" s="166">
        <v>36</v>
      </c>
      <c r="D159" s="166">
        <v>244</v>
      </c>
      <c r="E159" s="166">
        <v>302</v>
      </c>
      <c r="F159" s="166">
        <v>245</v>
      </c>
      <c r="G159" s="166">
        <v>146</v>
      </c>
      <c r="H159" s="167">
        <f t="shared" si="22"/>
        <v>-0.40408163265306118</v>
      </c>
      <c r="I159" s="167">
        <f t="shared" si="23"/>
        <v>2.7659215728621415E-4</v>
      </c>
    </row>
    <row r="160" spans="2:9" x14ac:dyDescent="0.25">
      <c r="B160" s="165" t="s">
        <v>130</v>
      </c>
      <c r="C160" s="166">
        <v>5</v>
      </c>
      <c r="D160" s="166">
        <v>28</v>
      </c>
      <c r="E160" s="166">
        <v>53</v>
      </c>
      <c r="F160" s="166">
        <v>34</v>
      </c>
      <c r="G160" s="166">
        <v>21</v>
      </c>
      <c r="H160" s="167">
        <f t="shared" si="22"/>
        <v>-0.38235294117647056</v>
      </c>
      <c r="I160" s="167">
        <f t="shared" si="23"/>
        <v>3.9783803445277379E-5</v>
      </c>
    </row>
    <row r="161" spans="2:9" x14ac:dyDescent="0.25">
      <c r="B161" s="165" t="s">
        <v>133</v>
      </c>
      <c r="C161" s="166">
        <v>7</v>
      </c>
      <c r="D161" s="166">
        <v>55</v>
      </c>
      <c r="E161" s="166">
        <v>103</v>
      </c>
      <c r="F161" s="166">
        <v>25</v>
      </c>
      <c r="G161" s="166">
        <v>50</v>
      </c>
      <c r="H161" s="167">
        <f t="shared" si="22"/>
        <v>1</v>
      </c>
      <c r="I161" s="167">
        <f t="shared" si="23"/>
        <v>9.472334153637471E-5</v>
      </c>
    </row>
    <row r="162" spans="2:9" x14ac:dyDescent="0.25">
      <c r="B162" s="170" t="s">
        <v>147</v>
      </c>
      <c r="C162" s="171">
        <f>C154-SUM(C155:C161)</f>
        <v>541</v>
      </c>
      <c r="D162" s="171">
        <f>D154-SUM(D155:D161)</f>
        <v>997</v>
      </c>
      <c r="E162" s="171">
        <f>E154-SUM(E155:E161)</f>
        <v>1098</v>
      </c>
      <c r="F162" s="171">
        <f>F154-SUM(F155:F161)</f>
        <v>1334</v>
      </c>
      <c r="G162" s="171">
        <f>G154-SUM(G155:G161)</f>
        <v>996</v>
      </c>
      <c r="H162" s="172">
        <f t="shared" si="22"/>
        <v>-0.25337331334332835</v>
      </c>
      <c r="I162" s="172">
        <f t="shared" si="23"/>
        <v>1.8868889634045842E-3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D8468-F10F-4CF8-8112-907079CF7E6B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3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O4" s="283" t="s">
        <v>268</v>
      </c>
      <c r="P4" s="283"/>
      <c r="Q4" s="283"/>
      <c r="R4" s="283"/>
      <c r="S4" s="283"/>
      <c r="T4" s="283"/>
      <c r="U4" s="283"/>
      <c r="V4" s="283"/>
      <c r="W4" s="283"/>
      <c r="X4" s="283"/>
    </row>
    <row r="5" spans="1:24" ht="6" customHeight="1" x14ac:dyDescent="0.25"/>
    <row r="6" spans="1:24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L6" s="314"/>
    </row>
    <row r="7" spans="1:24" s="148" customFormat="1" ht="72" customHeight="1" x14ac:dyDescent="0.25">
      <c r="B7" s="149"/>
      <c r="C7" s="174" t="s">
        <v>269</v>
      </c>
      <c r="D7" s="174" t="s">
        <v>260</v>
      </c>
      <c r="E7" s="174" t="s">
        <v>261</v>
      </c>
      <c r="F7" s="174" t="s">
        <v>262</v>
      </c>
      <c r="G7" s="174" t="s">
        <v>263</v>
      </c>
      <c r="H7" s="174" t="s">
        <v>264</v>
      </c>
      <c r="I7" s="174" t="s">
        <v>265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260</v>
      </c>
      <c r="Q7" s="174" t="s">
        <v>261</v>
      </c>
      <c r="R7" s="174" t="s">
        <v>262</v>
      </c>
      <c r="S7" s="174" t="s">
        <v>263</v>
      </c>
      <c r="T7" s="174" t="s">
        <v>264</v>
      </c>
      <c r="U7" s="174" t="s">
        <v>265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52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70</v>
      </c>
      <c r="C9" s="178">
        <v>1895139</v>
      </c>
      <c r="D9" s="178">
        <v>1198031</v>
      </c>
      <c r="E9" s="178">
        <v>300978</v>
      </c>
      <c r="F9" s="178">
        <v>1711410</v>
      </c>
      <c r="G9" s="178">
        <v>2026391</v>
      </c>
      <c r="H9" s="178">
        <v>2139392</v>
      </c>
      <c r="I9" s="178">
        <v>2114687</v>
      </c>
      <c r="J9" s="179">
        <f>IFERROR(I9/H9-1,"-")</f>
        <v>-1.1547673357664268E-2</v>
      </c>
      <c r="K9" s="178">
        <f t="shared" ref="K9:K21" si="0">I9-H9</f>
        <v>-24705</v>
      </c>
      <c r="L9" s="179">
        <f t="shared" ref="L9:L21" si="1">I9/I$9</f>
        <v>1</v>
      </c>
      <c r="O9" s="158" t="s">
        <v>70</v>
      </c>
      <c r="P9" s="178">
        <v>44636</v>
      </c>
      <c r="Q9" s="178">
        <v>16007</v>
      </c>
      <c r="R9" s="178">
        <v>74430</v>
      </c>
      <c r="S9" s="178">
        <v>94963</v>
      </c>
      <c r="T9" s="178">
        <v>90035</v>
      </c>
      <c r="U9" s="178">
        <v>97511</v>
      </c>
      <c r="V9" s="179">
        <f>IFERROR(U9/T9-1,"-")</f>
        <v>8.3034375520630865E-2</v>
      </c>
      <c r="W9" s="178">
        <f>U9-T9</f>
        <v>7476</v>
      </c>
      <c r="X9" s="179">
        <f t="shared" ref="X9:X21" si="2">U9/U$9</f>
        <v>1</v>
      </c>
    </row>
    <row r="10" spans="1:24" x14ac:dyDescent="0.25">
      <c r="A10" s="1" t="s">
        <v>98</v>
      </c>
      <c r="B10" s="161" t="s">
        <v>99</v>
      </c>
      <c r="C10" s="162">
        <v>283084</v>
      </c>
      <c r="D10" s="162">
        <v>163202</v>
      </c>
      <c r="E10" s="162">
        <v>139561</v>
      </c>
      <c r="F10" s="162">
        <v>274119</v>
      </c>
      <c r="G10" s="162">
        <v>311661</v>
      </c>
      <c r="H10" s="162">
        <v>287774</v>
      </c>
      <c r="I10" s="162">
        <v>293227</v>
      </c>
      <c r="J10" s="180">
        <f>IFERROR(I10/H10-1,"-")</f>
        <v>1.8948897398653131E-2</v>
      </c>
      <c r="K10" s="161">
        <f t="shared" si="0"/>
        <v>5453</v>
      </c>
      <c r="L10" s="163">
        <f t="shared" si="1"/>
        <v>0.13866212824876684</v>
      </c>
      <c r="O10" s="161" t="s">
        <v>99</v>
      </c>
      <c r="P10" s="162">
        <v>9051</v>
      </c>
      <c r="Q10" s="162">
        <v>8595</v>
      </c>
      <c r="R10" s="162">
        <v>12402</v>
      </c>
      <c r="S10" s="162">
        <v>16919</v>
      </c>
      <c r="T10" s="162">
        <v>12986</v>
      </c>
      <c r="U10" s="162">
        <v>14967</v>
      </c>
      <c r="V10" s="180">
        <f>IFERROR(U10/T10-1,"-")</f>
        <v>0.15254889881410749</v>
      </c>
      <c r="W10" s="161">
        <f t="shared" ref="W10:W20" si="3">U10-T10</f>
        <v>1981</v>
      </c>
      <c r="X10" s="163">
        <f t="shared" si="2"/>
        <v>0.15349037544482161</v>
      </c>
    </row>
    <row r="11" spans="1:24" x14ac:dyDescent="0.25">
      <c r="A11" s="164" t="s">
        <v>105</v>
      </c>
      <c r="B11" s="165" t="s">
        <v>105</v>
      </c>
      <c r="C11" s="166">
        <v>95478</v>
      </c>
      <c r="D11" s="166">
        <v>56449</v>
      </c>
      <c r="E11" s="166">
        <v>98818</v>
      </c>
      <c r="F11" s="166">
        <v>113075</v>
      </c>
      <c r="G11" s="166">
        <v>118947</v>
      </c>
      <c r="H11" s="166">
        <v>101768</v>
      </c>
      <c r="I11" s="166">
        <v>99107</v>
      </c>
      <c r="J11" s="181">
        <f>IFERROR(I11/H11-1,"-")</f>
        <v>-2.6147708513481693E-2</v>
      </c>
      <c r="K11" s="165">
        <f t="shared" si="0"/>
        <v>-2661</v>
      </c>
      <c r="L11" s="167">
        <f t="shared" si="1"/>
        <v>4.6866037385201689E-2</v>
      </c>
      <c r="O11" s="165" t="s">
        <v>105</v>
      </c>
      <c r="P11" s="166">
        <v>1581</v>
      </c>
      <c r="Q11" s="166">
        <v>8163</v>
      </c>
      <c r="R11" s="166">
        <v>5593</v>
      </c>
      <c r="S11" s="166">
        <v>7210</v>
      </c>
      <c r="T11" s="166">
        <v>3439</v>
      </c>
      <c r="U11" s="166">
        <v>4588</v>
      </c>
      <c r="V11" s="181">
        <f>IFERROR(U11/T11-1,"-")</f>
        <v>0.33410875254434425</v>
      </c>
      <c r="W11" s="165">
        <f t="shared" si="3"/>
        <v>1149</v>
      </c>
      <c r="X11" s="167">
        <f t="shared" si="2"/>
        <v>4.7051101926962088E-2</v>
      </c>
    </row>
    <row r="12" spans="1:24" x14ac:dyDescent="0.25">
      <c r="A12" s="164" t="s">
        <v>102</v>
      </c>
      <c r="B12" s="165" t="s">
        <v>102</v>
      </c>
      <c r="C12" s="166">
        <v>187606</v>
      </c>
      <c r="D12" s="166">
        <v>106753</v>
      </c>
      <c r="E12" s="166">
        <v>40743</v>
      </c>
      <c r="F12" s="166">
        <v>161044</v>
      </c>
      <c r="G12" s="166">
        <v>192714</v>
      </c>
      <c r="H12" s="166">
        <v>186006</v>
      </c>
      <c r="I12" s="166">
        <v>194120</v>
      </c>
      <c r="J12" s="181">
        <f>IFERROR(I12/H12-1,"-")</f>
        <v>4.3622248744664249E-2</v>
      </c>
      <c r="K12" s="165">
        <f t="shared" si="0"/>
        <v>8114</v>
      </c>
      <c r="L12" s="167">
        <f t="shared" si="1"/>
        <v>9.1796090863565147E-2</v>
      </c>
      <c r="O12" s="165" t="s">
        <v>102</v>
      </c>
      <c r="P12" s="166">
        <v>7470</v>
      </c>
      <c r="Q12" s="166">
        <v>432</v>
      </c>
      <c r="R12" s="166">
        <v>6809</v>
      </c>
      <c r="S12" s="166">
        <v>9709</v>
      </c>
      <c r="T12" s="166">
        <v>9547</v>
      </c>
      <c r="U12" s="166">
        <v>10379</v>
      </c>
      <c r="V12" s="181">
        <f>IFERROR(U12/T12-1,"-")</f>
        <v>8.7147795118885485E-2</v>
      </c>
      <c r="W12" s="165">
        <f t="shared" si="3"/>
        <v>832</v>
      </c>
      <c r="X12" s="167">
        <f t="shared" si="2"/>
        <v>0.10643927351785952</v>
      </c>
    </row>
    <row r="13" spans="1:24" x14ac:dyDescent="0.25">
      <c r="A13" s="1"/>
      <c r="B13" s="161" t="s">
        <v>109</v>
      </c>
      <c r="C13" s="162">
        <v>1612055</v>
      </c>
      <c r="D13" s="162">
        <v>1034829</v>
      </c>
      <c r="E13" s="162">
        <v>161417</v>
      </c>
      <c r="F13" s="162">
        <v>1437291</v>
      </c>
      <c r="G13" s="162">
        <v>1714730</v>
      </c>
      <c r="H13" s="162">
        <v>1851618</v>
      </c>
      <c r="I13" s="162">
        <v>1821460</v>
      </c>
      <c r="J13" s="180">
        <f>IFERROR(I13/H13-1,"-")</f>
        <v>-1.6287376769938522E-2</v>
      </c>
      <c r="K13" s="161">
        <f t="shared" si="0"/>
        <v>-30158</v>
      </c>
      <c r="L13" s="163">
        <f t="shared" si="1"/>
        <v>0.86133787175123311</v>
      </c>
      <c r="O13" s="161" t="s">
        <v>109</v>
      </c>
      <c r="P13" s="162">
        <v>35585</v>
      </c>
      <c r="Q13" s="162">
        <v>7412</v>
      </c>
      <c r="R13" s="162">
        <v>62028</v>
      </c>
      <c r="S13" s="162">
        <v>78044</v>
      </c>
      <c r="T13" s="162">
        <v>77049</v>
      </c>
      <c r="U13" s="162">
        <v>82544</v>
      </c>
      <c r="V13" s="180">
        <f>IFERROR(U13/T13-1,"-")</f>
        <v>7.131825202144082E-2</v>
      </c>
      <c r="W13" s="161">
        <f t="shared" si="3"/>
        <v>5495</v>
      </c>
      <c r="X13" s="163">
        <f t="shared" si="2"/>
        <v>0.84650962455517842</v>
      </c>
    </row>
    <row r="14" spans="1:24" s="57" customFormat="1" x14ac:dyDescent="0.25">
      <c r="B14" s="165" t="s">
        <v>112</v>
      </c>
      <c r="C14" s="166">
        <v>669945</v>
      </c>
      <c r="D14" s="166">
        <v>424155</v>
      </c>
      <c r="E14" s="166">
        <v>10010</v>
      </c>
      <c r="F14" s="166">
        <v>576618</v>
      </c>
      <c r="G14" s="166">
        <v>714301</v>
      </c>
      <c r="H14" s="166">
        <v>773583</v>
      </c>
      <c r="I14" s="166">
        <v>772740</v>
      </c>
      <c r="J14" s="181">
        <f t="shared" ref="J14:J21" si="4">IFERROR(I14/H14-1,"-")</f>
        <v>-1.0897343917847246E-3</v>
      </c>
      <c r="K14" s="165">
        <f t="shared" si="0"/>
        <v>-843</v>
      </c>
      <c r="L14" s="167">
        <f t="shared" si="1"/>
        <v>0.36541578020766191</v>
      </c>
      <c r="O14" s="165" t="s">
        <v>112</v>
      </c>
      <c r="P14" s="166">
        <v>19611</v>
      </c>
      <c r="Q14" s="166">
        <v>1903</v>
      </c>
      <c r="R14" s="166">
        <v>33626</v>
      </c>
      <c r="S14" s="166">
        <v>48062</v>
      </c>
      <c r="T14" s="166">
        <v>44675</v>
      </c>
      <c r="U14" s="166">
        <v>45551</v>
      </c>
      <c r="V14" s="181">
        <f t="shared" ref="V14:V21" si="5">IFERROR(U14/T14-1,"-")</f>
        <v>1.9608282036933433E-2</v>
      </c>
      <c r="W14" s="165">
        <f t="shared" si="3"/>
        <v>876</v>
      </c>
      <c r="X14" s="167">
        <f t="shared" si="2"/>
        <v>0.46713704094922626</v>
      </c>
    </row>
    <row r="15" spans="1:24" s="57" customFormat="1" x14ac:dyDescent="0.25">
      <c r="B15" s="165" t="s">
        <v>115</v>
      </c>
      <c r="C15" s="166">
        <v>226252</v>
      </c>
      <c r="D15" s="166">
        <v>134689</v>
      </c>
      <c r="E15" s="166">
        <v>24400</v>
      </c>
      <c r="F15" s="166">
        <v>162919</v>
      </c>
      <c r="G15" s="166">
        <v>196251</v>
      </c>
      <c r="H15" s="166">
        <v>215414</v>
      </c>
      <c r="I15" s="166">
        <v>207490</v>
      </c>
      <c r="J15" s="181">
        <f t="shared" si="4"/>
        <v>-3.6784981477526957E-2</v>
      </c>
      <c r="K15" s="165">
        <f t="shared" si="0"/>
        <v>-7924</v>
      </c>
      <c r="L15" s="167">
        <f t="shared" si="1"/>
        <v>9.8118539528544893E-2</v>
      </c>
      <c r="O15" s="165" t="s">
        <v>115</v>
      </c>
      <c r="P15" s="166">
        <v>2289</v>
      </c>
      <c r="Q15" s="166">
        <v>1563</v>
      </c>
      <c r="R15" s="166">
        <v>3625</v>
      </c>
      <c r="S15" s="166">
        <v>4350</v>
      </c>
      <c r="T15" s="166">
        <v>3904</v>
      </c>
      <c r="U15" s="166">
        <v>4616</v>
      </c>
      <c r="V15" s="181">
        <f t="shared" si="5"/>
        <v>0.18237704918032782</v>
      </c>
      <c r="W15" s="165">
        <f t="shared" si="3"/>
        <v>712</v>
      </c>
      <c r="X15" s="167">
        <f t="shared" si="2"/>
        <v>4.7338249018059504E-2</v>
      </c>
    </row>
    <row r="16" spans="1:24" x14ac:dyDescent="0.25">
      <c r="A16" s="1"/>
      <c r="B16" s="165" t="s">
        <v>118</v>
      </c>
      <c r="C16" s="166">
        <v>70164</v>
      </c>
      <c r="D16" s="166">
        <v>44764</v>
      </c>
      <c r="E16" s="166">
        <v>30328</v>
      </c>
      <c r="F16" s="166">
        <v>76993</v>
      </c>
      <c r="G16" s="166">
        <v>93751</v>
      </c>
      <c r="H16" s="166">
        <v>101533</v>
      </c>
      <c r="I16" s="166">
        <v>90603</v>
      </c>
      <c r="J16" s="181">
        <f t="shared" si="4"/>
        <v>-0.10764972964454911</v>
      </c>
      <c r="K16" s="165">
        <f t="shared" si="0"/>
        <v>-10930</v>
      </c>
      <c r="L16" s="167">
        <f t="shared" si="1"/>
        <v>4.2844638473684284E-2</v>
      </c>
      <c r="O16" s="165" t="s">
        <v>118</v>
      </c>
      <c r="P16" s="166">
        <v>1751</v>
      </c>
      <c r="Q16" s="166">
        <v>1721</v>
      </c>
      <c r="R16" s="166">
        <v>4148</v>
      </c>
      <c r="S16" s="166">
        <v>6969</v>
      </c>
      <c r="T16" s="166">
        <v>4815</v>
      </c>
      <c r="U16" s="166">
        <v>6251</v>
      </c>
      <c r="V16" s="181">
        <f t="shared" si="5"/>
        <v>0.29823468328141223</v>
      </c>
      <c r="W16" s="165">
        <f t="shared" si="3"/>
        <v>1436</v>
      </c>
      <c r="X16" s="167">
        <f t="shared" si="2"/>
        <v>6.410558808749782E-2</v>
      </c>
    </row>
    <row r="17" spans="1:24" x14ac:dyDescent="0.25">
      <c r="A17" s="1"/>
      <c r="B17" s="165" t="s">
        <v>125</v>
      </c>
      <c r="C17" s="166">
        <v>56517</v>
      </c>
      <c r="D17" s="166">
        <v>34076</v>
      </c>
      <c r="E17" s="166">
        <v>2526</v>
      </c>
      <c r="F17" s="166">
        <v>72875</v>
      </c>
      <c r="G17" s="166">
        <v>65213</v>
      </c>
      <c r="H17" s="166">
        <v>68178</v>
      </c>
      <c r="I17" s="166">
        <v>67019</v>
      </c>
      <c r="J17" s="181">
        <f t="shared" si="4"/>
        <v>-1.6999618645310854E-2</v>
      </c>
      <c r="K17" s="165">
        <f t="shared" si="0"/>
        <v>-1159</v>
      </c>
      <c r="L17" s="167">
        <f t="shared" si="1"/>
        <v>3.1692160589250326E-2</v>
      </c>
      <c r="O17" s="165" t="s">
        <v>125</v>
      </c>
      <c r="P17" s="166">
        <v>686</v>
      </c>
      <c r="Q17" s="166">
        <v>111</v>
      </c>
      <c r="R17" s="166">
        <v>3003</v>
      </c>
      <c r="S17" s="166">
        <v>2906</v>
      </c>
      <c r="T17" s="166">
        <v>3140</v>
      </c>
      <c r="U17" s="166">
        <v>3264</v>
      </c>
      <c r="V17" s="181">
        <f t="shared" si="5"/>
        <v>3.9490445859872603E-2</v>
      </c>
      <c r="W17" s="165">
        <f t="shared" si="3"/>
        <v>124</v>
      </c>
      <c r="X17" s="167">
        <f t="shared" si="2"/>
        <v>3.3473146619355763E-2</v>
      </c>
    </row>
    <row r="18" spans="1:24" x14ac:dyDescent="0.25">
      <c r="A18" s="1"/>
      <c r="B18" s="165" t="s">
        <v>121</v>
      </c>
      <c r="C18" s="166">
        <v>57839</v>
      </c>
      <c r="D18" s="166">
        <v>38356</v>
      </c>
      <c r="E18" s="166">
        <v>5234</v>
      </c>
      <c r="F18" s="166">
        <v>67237</v>
      </c>
      <c r="G18" s="166">
        <v>60571</v>
      </c>
      <c r="H18" s="166">
        <v>68351</v>
      </c>
      <c r="I18" s="166">
        <v>61824</v>
      </c>
      <c r="J18" s="181">
        <f t="shared" si="4"/>
        <v>-9.5492384895612403E-2</v>
      </c>
      <c r="K18" s="165">
        <f t="shared" si="0"/>
        <v>-6527</v>
      </c>
      <c r="L18" s="167">
        <f t="shared" si="1"/>
        <v>2.923553225607383E-2</v>
      </c>
      <c r="O18" s="165" t="s">
        <v>121</v>
      </c>
      <c r="P18" s="166">
        <v>1071</v>
      </c>
      <c r="Q18" s="166">
        <v>207</v>
      </c>
      <c r="R18" s="166">
        <v>2726</v>
      </c>
      <c r="S18" s="166">
        <v>2212</v>
      </c>
      <c r="T18" s="166">
        <v>2520</v>
      </c>
      <c r="U18" s="166">
        <v>2372</v>
      </c>
      <c r="V18" s="181">
        <f t="shared" si="5"/>
        <v>-5.8730158730158744E-2</v>
      </c>
      <c r="W18" s="165">
        <f t="shared" si="3"/>
        <v>-148</v>
      </c>
      <c r="X18" s="167">
        <f t="shared" si="2"/>
        <v>2.4325460717252414E-2</v>
      </c>
    </row>
    <row r="19" spans="1:24" x14ac:dyDescent="0.25">
      <c r="A19" s="1"/>
      <c r="B19" s="165" t="s">
        <v>130</v>
      </c>
      <c r="C19" s="166">
        <v>51549</v>
      </c>
      <c r="D19" s="166">
        <v>35444</v>
      </c>
      <c r="E19" s="166">
        <v>505</v>
      </c>
      <c r="F19" s="166">
        <v>38456</v>
      </c>
      <c r="G19" s="166">
        <v>49303</v>
      </c>
      <c r="H19" s="166">
        <v>44960</v>
      </c>
      <c r="I19" s="166">
        <v>42497</v>
      </c>
      <c r="J19" s="181">
        <f t="shared" si="4"/>
        <v>-5.4782028469750887E-2</v>
      </c>
      <c r="K19" s="165">
        <f t="shared" si="0"/>
        <v>-2463</v>
      </c>
      <c r="L19" s="167">
        <f t="shared" si="1"/>
        <v>2.0096118243503647E-2</v>
      </c>
      <c r="O19" s="165" t="s">
        <v>130</v>
      </c>
      <c r="P19" s="166">
        <v>440</v>
      </c>
      <c r="Q19" s="166">
        <v>4</v>
      </c>
      <c r="R19" s="166">
        <v>541</v>
      </c>
      <c r="S19" s="166">
        <v>800</v>
      </c>
      <c r="T19" s="166">
        <v>1154</v>
      </c>
      <c r="U19" s="166">
        <v>934</v>
      </c>
      <c r="V19" s="181">
        <f t="shared" si="5"/>
        <v>-0.19064124783362213</v>
      </c>
      <c r="W19" s="165">
        <f t="shared" si="3"/>
        <v>-220</v>
      </c>
      <c r="X19" s="167">
        <f t="shared" si="2"/>
        <v>9.578406538749475E-3</v>
      </c>
    </row>
    <row r="20" spans="1:24" x14ac:dyDescent="0.25">
      <c r="A20" s="164" t="s">
        <v>146</v>
      </c>
      <c r="B20" s="165" t="s">
        <v>133</v>
      </c>
      <c r="C20" s="166">
        <v>70967</v>
      </c>
      <c r="D20" s="166">
        <v>51500</v>
      </c>
      <c r="E20" s="166">
        <v>2947</v>
      </c>
      <c r="F20" s="166">
        <v>31715</v>
      </c>
      <c r="G20" s="166">
        <v>46024</v>
      </c>
      <c r="H20" s="166">
        <v>51238</v>
      </c>
      <c r="I20" s="166">
        <v>39946</v>
      </c>
      <c r="J20" s="181">
        <f t="shared" si="4"/>
        <v>-0.22038330926265659</v>
      </c>
      <c r="K20" s="165">
        <f t="shared" si="0"/>
        <v>-11292</v>
      </c>
      <c r="L20" s="167">
        <f t="shared" si="1"/>
        <v>1.8889793146692632E-2</v>
      </c>
      <c r="O20" s="165" t="s">
        <v>133</v>
      </c>
      <c r="P20" s="166">
        <v>1160</v>
      </c>
      <c r="Q20" s="166">
        <v>4</v>
      </c>
      <c r="R20" s="166">
        <v>791</v>
      </c>
      <c r="S20" s="166">
        <v>559</v>
      </c>
      <c r="T20" s="166">
        <v>1352</v>
      </c>
      <c r="U20" s="166">
        <v>797</v>
      </c>
      <c r="V20" s="181">
        <f t="shared" si="5"/>
        <v>-0.41050295857988162</v>
      </c>
      <c r="W20" s="165">
        <f t="shared" si="3"/>
        <v>-555</v>
      </c>
      <c r="X20" s="167">
        <f t="shared" si="2"/>
        <v>8.1734368430228382E-3</v>
      </c>
    </row>
    <row r="21" spans="1:24" x14ac:dyDescent="0.25">
      <c r="A21" s="169" t="s">
        <v>147</v>
      </c>
      <c r="B21" s="170" t="s">
        <v>147</v>
      </c>
      <c r="C21" s="171">
        <f t="shared" ref="C21" si="6">C13-SUM(C14:C20)</f>
        <v>408822</v>
      </c>
      <c r="D21" s="171">
        <f t="shared" ref="D21:I21" si="7">D13-SUM(D14:D20)</f>
        <v>271845</v>
      </c>
      <c r="E21" s="171">
        <f t="shared" si="7"/>
        <v>85467</v>
      </c>
      <c r="F21" s="171">
        <f t="shared" si="7"/>
        <v>410478</v>
      </c>
      <c r="G21" s="171">
        <f t="shared" si="7"/>
        <v>489316</v>
      </c>
      <c r="H21" s="171">
        <f t="shared" si="7"/>
        <v>528361</v>
      </c>
      <c r="I21" s="171">
        <f t="shared" si="7"/>
        <v>539341</v>
      </c>
      <c r="J21" s="182">
        <f t="shared" si="4"/>
        <v>2.0781246155564093E-2</v>
      </c>
      <c r="K21" s="170">
        <f t="shared" si="0"/>
        <v>10980</v>
      </c>
      <c r="L21" s="172">
        <f t="shared" si="1"/>
        <v>0.25504530930582164</v>
      </c>
      <c r="O21" s="170" t="s">
        <v>147</v>
      </c>
      <c r="P21" s="171">
        <f t="shared" ref="P21:U21" si="8">P13-SUM(P14:P20)</f>
        <v>8577</v>
      </c>
      <c r="Q21" s="171">
        <f t="shared" si="8"/>
        <v>1899</v>
      </c>
      <c r="R21" s="171">
        <f t="shared" si="8"/>
        <v>13568</v>
      </c>
      <c r="S21" s="171">
        <f t="shared" si="8"/>
        <v>12186</v>
      </c>
      <c r="T21" s="171">
        <f t="shared" si="8"/>
        <v>15489</v>
      </c>
      <c r="U21" s="171">
        <f t="shared" si="8"/>
        <v>18759</v>
      </c>
      <c r="V21" s="182">
        <f t="shared" si="5"/>
        <v>0.21111756730582987</v>
      </c>
      <c r="W21" s="170">
        <f>U21-T21</f>
        <v>3270</v>
      </c>
      <c r="X21" s="172">
        <f t="shared" si="2"/>
        <v>0.19237829578201435</v>
      </c>
    </row>
    <row r="22" spans="1:24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70</v>
      </c>
      <c r="C23" s="178">
        <v>695199</v>
      </c>
      <c r="D23" s="178">
        <v>439711</v>
      </c>
      <c r="E23" s="178">
        <v>108123</v>
      </c>
      <c r="F23" s="178">
        <v>647133</v>
      </c>
      <c r="G23" s="178">
        <v>736259</v>
      </c>
      <c r="H23" s="178">
        <v>778566</v>
      </c>
      <c r="I23" s="178">
        <v>744690</v>
      </c>
      <c r="J23" s="179">
        <f>IFERROR(I23/H23-1,"-")</f>
        <v>-4.3510762093387112E-2</v>
      </c>
      <c r="K23" s="178">
        <f>I23-H23</f>
        <v>-33876</v>
      </c>
      <c r="L23" s="179">
        <f t="shared" ref="L23:L35" si="9">I23/I$9</f>
        <v>0.3521514058581719</v>
      </c>
    </row>
    <row r="24" spans="1:24" x14ac:dyDescent="0.25">
      <c r="A24" s="1" t="s">
        <v>98</v>
      </c>
      <c r="B24" s="161" t="s">
        <v>99</v>
      </c>
      <c r="C24" s="162">
        <v>48400</v>
      </c>
      <c r="D24" s="162">
        <v>24401</v>
      </c>
      <c r="E24" s="162">
        <v>49585</v>
      </c>
      <c r="F24" s="162">
        <v>49953</v>
      </c>
      <c r="G24" s="162">
        <v>47875</v>
      </c>
      <c r="H24" s="162">
        <v>40238</v>
      </c>
      <c r="I24" s="162">
        <v>36260</v>
      </c>
      <c r="J24" s="180">
        <f>IFERROR(I24/H24-1,"-")</f>
        <v>-9.8861772453899266E-2</v>
      </c>
      <c r="K24" s="161">
        <f t="shared" ref="K24:K34" si="10">I24-H24</f>
        <v>-3978</v>
      </c>
      <c r="L24" s="163">
        <f t="shared" si="9"/>
        <v>1.714674559402881E-2</v>
      </c>
    </row>
    <row r="25" spans="1:24" x14ac:dyDescent="0.25">
      <c r="A25" s="164" t="s">
        <v>105</v>
      </c>
      <c r="B25" s="165" t="s">
        <v>105</v>
      </c>
      <c r="C25" s="166">
        <v>20357</v>
      </c>
      <c r="D25" s="166">
        <v>10723</v>
      </c>
      <c r="E25" s="166">
        <v>33557</v>
      </c>
      <c r="F25" s="166">
        <v>21912</v>
      </c>
      <c r="G25" s="166">
        <v>19370</v>
      </c>
      <c r="H25" s="166">
        <v>14273</v>
      </c>
      <c r="I25" s="166">
        <v>13417</v>
      </c>
      <c r="J25" s="181">
        <f>IFERROR(I25/H25-1,"-")</f>
        <v>-5.9973376304911397E-2</v>
      </c>
      <c r="K25" s="165">
        <f t="shared" si="10"/>
        <v>-856</v>
      </c>
      <c r="L25" s="167">
        <f t="shared" si="9"/>
        <v>6.3446741763674716E-3</v>
      </c>
    </row>
    <row r="26" spans="1:24" x14ac:dyDescent="0.25">
      <c r="A26" s="164" t="s">
        <v>102</v>
      </c>
      <c r="B26" s="165" t="s">
        <v>102</v>
      </c>
      <c r="C26" s="166">
        <v>28043</v>
      </c>
      <c r="D26" s="166">
        <v>13678</v>
      </c>
      <c r="E26" s="166">
        <v>16028</v>
      </c>
      <c r="F26" s="166">
        <v>28041</v>
      </c>
      <c r="G26" s="166">
        <v>28505</v>
      </c>
      <c r="H26" s="166">
        <v>25965</v>
      </c>
      <c r="I26" s="166">
        <v>22843</v>
      </c>
      <c r="J26" s="181">
        <f>IFERROR(I26/H26-1,"-")</f>
        <v>-0.12023878297708457</v>
      </c>
      <c r="K26" s="165">
        <f t="shared" si="10"/>
        <v>-3122</v>
      </c>
      <c r="L26" s="167">
        <f t="shared" si="9"/>
        <v>1.0802071417661338E-2</v>
      </c>
    </row>
    <row r="27" spans="1:24" x14ac:dyDescent="0.25">
      <c r="A27" s="1"/>
      <c r="B27" s="161" t="s">
        <v>109</v>
      </c>
      <c r="C27" s="162">
        <v>646799</v>
      </c>
      <c r="D27" s="162">
        <v>415310</v>
      </c>
      <c r="E27" s="162">
        <v>58538</v>
      </c>
      <c r="F27" s="162">
        <v>597180</v>
      </c>
      <c r="G27" s="162">
        <v>688384</v>
      </c>
      <c r="H27" s="162">
        <v>738328</v>
      </c>
      <c r="I27" s="162">
        <v>708430</v>
      </c>
      <c r="J27" s="180">
        <f>IFERROR(I27/H27-1,"-")</f>
        <v>-4.0494197700750911E-2</v>
      </c>
      <c r="K27" s="161">
        <f t="shared" si="10"/>
        <v>-29898</v>
      </c>
      <c r="L27" s="163">
        <f t="shared" si="9"/>
        <v>0.33500466026414311</v>
      </c>
    </row>
    <row r="28" spans="1:24" s="57" customFormat="1" x14ac:dyDescent="0.25">
      <c r="B28" s="165" t="s">
        <v>112</v>
      </c>
      <c r="C28" s="166">
        <v>307862</v>
      </c>
      <c r="D28" s="166">
        <v>190725</v>
      </c>
      <c r="E28" s="166">
        <v>3348</v>
      </c>
      <c r="F28" s="166">
        <v>268684</v>
      </c>
      <c r="G28" s="166">
        <v>326659</v>
      </c>
      <c r="H28" s="166">
        <v>351626</v>
      </c>
      <c r="I28" s="166">
        <v>348224</v>
      </c>
      <c r="J28" s="181">
        <f t="shared" ref="J28:J35" si="11">IFERROR(I28/H28-1,"-")</f>
        <v>-9.6750524705226937E-3</v>
      </c>
      <c r="K28" s="165">
        <f t="shared" si="10"/>
        <v>-3402</v>
      </c>
      <c r="L28" s="167">
        <f t="shared" si="9"/>
        <v>0.16466928675496659</v>
      </c>
    </row>
    <row r="29" spans="1:24" s="57" customFormat="1" x14ac:dyDescent="0.25">
      <c r="B29" s="165" t="s">
        <v>115</v>
      </c>
      <c r="C29" s="166">
        <v>82696</v>
      </c>
      <c r="D29" s="166">
        <v>50910</v>
      </c>
      <c r="E29" s="166">
        <v>9195</v>
      </c>
      <c r="F29" s="166">
        <v>65908</v>
      </c>
      <c r="G29" s="166">
        <v>75487</v>
      </c>
      <c r="H29" s="166">
        <v>79727</v>
      </c>
      <c r="I29" s="166">
        <v>73548</v>
      </c>
      <c r="J29" s="181">
        <f t="shared" si="11"/>
        <v>-7.7501975491364283E-2</v>
      </c>
      <c r="K29" s="165">
        <f t="shared" si="10"/>
        <v>-6179</v>
      </c>
      <c r="L29" s="167">
        <f t="shared" si="9"/>
        <v>3.4779615139261741E-2</v>
      </c>
    </row>
    <row r="30" spans="1:24" x14ac:dyDescent="0.25">
      <c r="A30" s="1"/>
      <c r="B30" s="165" t="s">
        <v>118</v>
      </c>
      <c r="C30" s="166">
        <v>23160</v>
      </c>
      <c r="D30" s="166">
        <v>16130</v>
      </c>
      <c r="E30" s="166">
        <v>11290</v>
      </c>
      <c r="F30" s="166">
        <v>25875</v>
      </c>
      <c r="G30" s="166">
        <v>28348</v>
      </c>
      <c r="H30" s="166">
        <v>30329</v>
      </c>
      <c r="I30" s="166">
        <v>22505</v>
      </c>
      <c r="J30" s="181">
        <f t="shared" si="11"/>
        <v>-0.25797091892248347</v>
      </c>
      <c r="K30" s="165">
        <f t="shared" si="10"/>
        <v>-7824</v>
      </c>
      <c r="L30" s="167">
        <f t="shared" si="9"/>
        <v>1.0642236888958035E-2</v>
      </c>
    </row>
    <row r="31" spans="1:24" x14ac:dyDescent="0.25">
      <c r="A31" s="1"/>
      <c r="B31" s="165" t="s">
        <v>125</v>
      </c>
      <c r="C31" s="166">
        <v>25250</v>
      </c>
      <c r="D31" s="166">
        <v>15632</v>
      </c>
      <c r="E31" s="166">
        <v>879</v>
      </c>
      <c r="F31" s="166">
        <v>33744</v>
      </c>
      <c r="G31" s="166">
        <v>27987</v>
      </c>
      <c r="H31" s="166">
        <v>27624</v>
      </c>
      <c r="I31" s="166">
        <v>27413</v>
      </c>
      <c r="J31" s="181">
        <f t="shared" si="11"/>
        <v>-7.638285548798196E-3</v>
      </c>
      <c r="K31" s="165">
        <f t="shared" si="10"/>
        <v>-211</v>
      </c>
      <c r="L31" s="167">
        <f t="shared" si="9"/>
        <v>1.2963147737703027E-2</v>
      </c>
    </row>
    <row r="32" spans="1:24" x14ac:dyDescent="0.25">
      <c r="A32" s="1"/>
      <c r="B32" s="165" t="s">
        <v>121</v>
      </c>
      <c r="C32" s="166">
        <v>31824</v>
      </c>
      <c r="D32" s="166">
        <v>20897</v>
      </c>
      <c r="E32" s="166">
        <v>2726</v>
      </c>
      <c r="F32" s="166">
        <v>39829</v>
      </c>
      <c r="G32" s="166">
        <v>32878</v>
      </c>
      <c r="H32" s="166">
        <v>35710</v>
      </c>
      <c r="I32" s="166">
        <v>34166</v>
      </c>
      <c r="J32" s="181">
        <f t="shared" si="11"/>
        <v>-4.3237188462615483E-2</v>
      </c>
      <c r="K32" s="165">
        <f t="shared" si="10"/>
        <v>-1544</v>
      </c>
      <c r="L32" s="167">
        <f t="shared" si="9"/>
        <v>1.6156528129221959E-2</v>
      </c>
    </row>
    <row r="33" spans="1:12" x14ac:dyDescent="0.25">
      <c r="A33" s="1"/>
      <c r="B33" s="165" t="s">
        <v>130</v>
      </c>
      <c r="C33" s="166">
        <v>20358</v>
      </c>
      <c r="D33" s="166">
        <v>14159</v>
      </c>
      <c r="E33" s="166">
        <v>116</v>
      </c>
      <c r="F33" s="166">
        <v>14805</v>
      </c>
      <c r="G33" s="166">
        <v>17304</v>
      </c>
      <c r="H33" s="166">
        <v>16003</v>
      </c>
      <c r="I33" s="166">
        <v>14281</v>
      </c>
      <c r="J33" s="181">
        <f t="shared" si="11"/>
        <v>-0.10760482409548211</v>
      </c>
      <c r="K33" s="165">
        <f t="shared" si="10"/>
        <v>-1722</v>
      </c>
      <c r="L33" s="167">
        <f t="shared" si="9"/>
        <v>6.7532452793250255E-3</v>
      </c>
    </row>
    <row r="34" spans="1:12" x14ac:dyDescent="0.25">
      <c r="A34" s="164" t="s">
        <v>146</v>
      </c>
      <c r="B34" s="165" t="s">
        <v>133</v>
      </c>
      <c r="C34" s="166">
        <v>21441</v>
      </c>
      <c r="D34" s="166">
        <v>16043</v>
      </c>
      <c r="E34" s="166">
        <v>351</v>
      </c>
      <c r="F34" s="166">
        <v>9555</v>
      </c>
      <c r="G34" s="166">
        <v>15946</v>
      </c>
      <c r="H34" s="166">
        <v>16740</v>
      </c>
      <c r="I34" s="166">
        <v>13220</v>
      </c>
      <c r="J34" s="181">
        <f t="shared" si="11"/>
        <v>-0.21027479091995216</v>
      </c>
      <c r="K34" s="165">
        <f t="shared" si="10"/>
        <v>-3520</v>
      </c>
      <c r="L34" s="167">
        <f t="shared" si="9"/>
        <v>6.2515161818273816E-3</v>
      </c>
    </row>
    <row r="35" spans="1:12" x14ac:dyDescent="0.25">
      <c r="A35" s="169" t="s">
        <v>147</v>
      </c>
      <c r="B35" s="170" t="s">
        <v>147</v>
      </c>
      <c r="C35" s="171">
        <f t="shared" ref="C35" si="12">C27-SUM(C28:C34)</f>
        <v>134208</v>
      </c>
      <c r="D35" s="171">
        <f t="shared" ref="D35:I35" si="13">D27-SUM(D28:D34)</f>
        <v>90814</v>
      </c>
      <c r="E35" s="171">
        <f t="shared" si="13"/>
        <v>30633</v>
      </c>
      <c r="F35" s="171">
        <f t="shared" si="13"/>
        <v>138780</v>
      </c>
      <c r="G35" s="171">
        <f t="shared" si="13"/>
        <v>163775</v>
      </c>
      <c r="H35" s="171">
        <f t="shared" si="13"/>
        <v>180569</v>
      </c>
      <c r="I35" s="171">
        <f t="shared" si="13"/>
        <v>175073</v>
      </c>
      <c r="J35" s="182">
        <f t="shared" si="11"/>
        <v>-3.0437118220735582E-2</v>
      </c>
      <c r="K35" s="170">
        <f>I35-H35</f>
        <v>-5496</v>
      </c>
      <c r="L35" s="172">
        <f t="shared" si="9"/>
        <v>8.2789084152879361E-2</v>
      </c>
    </row>
    <row r="36" spans="1:12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70</v>
      </c>
      <c r="C37" s="178">
        <v>527411</v>
      </c>
      <c r="D37" s="178">
        <v>324285</v>
      </c>
      <c r="E37" s="178">
        <v>53047</v>
      </c>
      <c r="F37" s="178">
        <v>453532</v>
      </c>
      <c r="G37" s="178">
        <v>525656</v>
      </c>
      <c r="H37" s="178">
        <v>548980</v>
      </c>
      <c r="I37" s="178">
        <v>557236</v>
      </c>
      <c r="J37" s="179">
        <f>IFERROR(I37/H37-1,"-")</f>
        <v>1.5038799227658606E-2</v>
      </c>
      <c r="K37" s="178">
        <f>I37-H37</f>
        <v>8256</v>
      </c>
      <c r="L37" s="179">
        <f t="shared" ref="L37:L49" si="14">I37/I$9</f>
        <v>0.26350755454589736</v>
      </c>
    </row>
    <row r="38" spans="1:12" x14ac:dyDescent="0.25">
      <c r="A38" s="1" t="s">
        <v>98</v>
      </c>
      <c r="B38" s="161" t="s">
        <v>99</v>
      </c>
      <c r="C38" s="162">
        <v>36243</v>
      </c>
      <c r="D38" s="162">
        <v>17239</v>
      </c>
      <c r="E38" s="162">
        <v>15667</v>
      </c>
      <c r="F38" s="162">
        <v>32225</v>
      </c>
      <c r="G38" s="162">
        <v>32004</v>
      </c>
      <c r="H38" s="162">
        <v>30163</v>
      </c>
      <c r="I38" s="162">
        <v>33296</v>
      </c>
      <c r="J38" s="180">
        <f>IFERROR(I38/H38-1,"-")</f>
        <v>0.10386897854987898</v>
      </c>
      <c r="K38" s="161">
        <f t="shared" ref="K38:K48" si="15">I38-H38</f>
        <v>3133</v>
      </c>
      <c r="L38" s="163">
        <f t="shared" si="14"/>
        <v>1.5745119726938313E-2</v>
      </c>
    </row>
    <row r="39" spans="1:12" x14ac:dyDescent="0.25">
      <c r="A39" s="164" t="s">
        <v>105</v>
      </c>
      <c r="B39" s="165" t="s">
        <v>105</v>
      </c>
      <c r="C39" s="166">
        <v>10791</v>
      </c>
      <c r="D39" s="166">
        <v>6178</v>
      </c>
      <c r="E39" s="166">
        <v>12689</v>
      </c>
      <c r="F39" s="166">
        <v>12389</v>
      </c>
      <c r="G39" s="166">
        <v>11235</v>
      </c>
      <c r="H39" s="166">
        <v>12428</v>
      </c>
      <c r="I39" s="166">
        <v>13054</v>
      </c>
      <c r="J39" s="181">
        <f>IFERROR(I39/H39-1,"-")</f>
        <v>5.0370131960090214E-2</v>
      </c>
      <c r="K39" s="165">
        <f t="shared" si="15"/>
        <v>626</v>
      </c>
      <c r="L39" s="167">
        <f t="shared" si="14"/>
        <v>6.1730175671387772E-3</v>
      </c>
    </row>
    <row r="40" spans="1:12" x14ac:dyDescent="0.25">
      <c r="A40" s="164" t="s">
        <v>102</v>
      </c>
      <c r="B40" s="165" t="s">
        <v>102</v>
      </c>
      <c r="C40" s="166">
        <v>25452</v>
      </c>
      <c r="D40" s="166">
        <v>11061</v>
      </c>
      <c r="E40" s="166">
        <v>2978</v>
      </c>
      <c r="F40" s="166">
        <v>19836</v>
      </c>
      <c r="G40" s="166">
        <v>20769</v>
      </c>
      <c r="H40" s="166">
        <v>17735</v>
      </c>
      <c r="I40" s="166">
        <v>20242</v>
      </c>
      <c r="J40" s="181">
        <f>IFERROR(I40/H40-1,"-")</f>
        <v>0.14135889484071051</v>
      </c>
      <c r="K40" s="165">
        <f t="shared" si="15"/>
        <v>2507</v>
      </c>
      <c r="L40" s="167">
        <f t="shared" si="14"/>
        <v>9.5721021597995355E-3</v>
      </c>
    </row>
    <row r="41" spans="1:12" x14ac:dyDescent="0.25">
      <c r="A41" s="1"/>
      <c r="B41" s="161" t="s">
        <v>109</v>
      </c>
      <c r="C41" s="162">
        <v>491168</v>
      </c>
      <c r="D41" s="162">
        <v>307046</v>
      </c>
      <c r="E41" s="162">
        <v>37380</v>
      </c>
      <c r="F41" s="162">
        <v>421307</v>
      </c>
      <c r="G41" s="162">
        <v>493652</v>
      </c>
      <c r="H41" s="162">
        <v>518817</v>
      </c>
      <c r="I41" s="162">
        <v>523940</v>
      </c>
      <c r="J41" s="180">
        <f>IFERROR(I41/H41-1,"-")</f>
        <v>9.8743873080489042E-3</v>
      </c>
      <c r="K41" s="161">
        <f t="shared" si="15"/>
        <v>5123</v>
      </c>
      <c r="L41" s="163">
        <f t="shared" si="14"/>
        <v>0.24776243481895902</v>
      </c>
    </row>
    <row r="42" spans="1:12" s="57" customFormat="1" x14ac:dyDescent="0.25">
      <c r="B42" s="165" t="s">
        <v>112</v>
      </c>
      <c r="C42" s="166">
        <v>229833</v>
      </c>
      <c r="D42" s="166">
        <v>140970</v>
      </c>
      <c r="E42" s="166">
        <v>1880</v>
      </c>
      <c r="F42" s="166">
        <v>181930</v>
      </c>
      <c r="G42" s="166">
        <v>224284</v>
      </c>
      <c r="H42" s="166">
        <v>241786</v>
      </c>
      <c r="I42" s="166">
        <v>243528</v>
      </c>
      <c r="J42" s="181">
        <f t="shared" ref="J42:J49" si="16">IFERROR(I42/H42-1,"-")</f>
        <v>7.2047182218986094E-3</v>
      </c>
      <c r="K42" s="165">
        <f t="shared" si="15"/>
        <v>1742</v>
      </c>
      <c r="L42" s="167">
        <f t="shared" si="14"/>
        <v>0.11516030504750821</v>
      </c>
    </row>
    <row r="43" spans="1:12" s="57" customFormat="1" x14ac:dyDescent="0.25">
      <c r="B43" s="165" t="s">
        <v>115</v>
      </c>
      <c r="C43" s="166">
        <v>25812</v>
      </c>
      <c r="D43" s="166">
        <v>14886</v>
      </c>
      <c r="E43" s="166">
        <v>3043</v>
      </c>
      <c r="F43" s="166">
        <v>17261</v>
      </c>
      <c r="G43" s="166">
        <v>21600</v>
      </c>
      <c r="H43" s="166">
        <v>21429</v>
      </c>
      <c r="I43" s="166">
        <v>21899</v>
      </c>
      <c r="J43" s="181">
        <f t="shared" si="16"/>
        <v>2.1932894675439796E-2</v>
      </c>
      <c r="K43" s="165">
        <f t="shared" si="15"/>
        <v>470</v>
      </c>
      <c r="L43" s="167">
        <f t="shared" si="14"/>
        <v>1.0355669657022528E-2</v>
      </c>
    </row>
    <row r="44" spans="1:12" x14ac:dyDescent="0.25">
      <c r="A44" s="1"/>
      <c r="B44" s="165" t="s">
        <v>118</v>
      </c>
      <c r="C44" s="166">
        <v>10698</v>
      </c>
      <c r="D44" s="166">
        <v>7059</v>
      </c>
      <c r="E44" s="166">
        <v>4790</v>
      </c>
      <c r="F44" s="166">
        <v>10942</v>
      </c>
      <c r="G44" s="166">
        <v>12726</v>
      </c>
      <c r="H44" s="166">
        <v>12719</v>
      </c>
      <c r="I44" s="166">
        <v>13008</v>
      </c>
      <c r="J44" s="181">
        <f t="shared" si="16"/>
        <v>2.2721912100007957E-2</v>
      </c>
      <c r="K44" s="165">
        <f t="shared" si="15"/>
        <v>289</v>
      </c>
      <c r="L44" s="167">
        <f t="shared" si="14"/>
        <v>6.1512649389720555E-3</v>
      </c>
    </row>
    <row r="45" spans="1:12" x14ac:dyDescent="0.25">
      <c r="A45" s="1"/>
      <c r="B45" s="165" t="s">
        <v>125</v>
      </c>
      <c r="C45" s="166">
        <v>21937</v>
      </c>
      <c r="D45" s="166">
        <v>13054</v>
      </c>
      <c r="E45" s="166">
        <v>655</v>
      </c>
      <c r="F45" s="166">
        <v>23636</v>
      </c>
      <c r="G45" s="166">
        <v>22033</v>
      </c>
      <c r="H45" s="166">
        <v>22474</v>
      </c>
      <c r="I45" s="166">
        <v>21273</v>
      </c>
      <c r="J45" s="181">
        <f t="shared" si="16"/>
        <v>-5.3439530123698509E-2</v>
      </c>
      <c r="K45" s="165">
        <f t="shared" si="15"/>
        <v>-1201</v>
      </c>
      <c r="L45" s="167">
        <f t="shared" si="14"/>
        <v>1.0059644760666708E-2</v>
      </c>
    </row>
    <row r="46" spans="1:12" x14ac:dyDescent="0.25">
      <c r="A46" s="1"/>
      <c r="B46" s="165" t="s">
        <v>121</v>
      </c>
      <c r="C46" s="166">
        <v>16813</v>
      </c>
      <c r="D46" s="166">
        <v>11786</v>
      </c>
      <c r="E46" s="166">
        <v>759</v>
      </c>
      <c r="F46" s="166">
        <v>15897</v>
      </c>
      <c r="G46" s="166">
        <v>17179</v>
      </c>
      <c r="H46" s="166">
        <v>20208</v>
      </c>
      <c r="I46" s="166">
        <v>15591</v>
      </c>
      <c r="J46" s="181">
        <f t="shared" si="16"/>
        <v>-0.22847387173396672</v>
      </c>
      <c r="K46" s="165">
        <f t="shared" si="15"/>
        <v>-4617</v>
      </c>
      <c r="L46" s="167">
        <f t="shared" si="14"/>
        <v>7.3727222988555757E-3</v>
      </c>
    </row>
    <row r="47" spans="1:12" x14ac:dyDescent="0.25">
      <c r="A47" s="1"/>
      <c r="B47" s="165" t="s">
        <v>130</v>
      </c>
      <c r="C47" s="166">
        <v>20055</v>
      </c>
      <c r="D47" s="166">
        <v>12179</v>
      </c>
      <c r="E47" s="166">
        <v>216</v>
      </c>
      <c r="F47" s="166">
        <v>14473</v>
      </c>
      <c r="G47" s="166">
        <v>16852</v>
      </c>
      <c r="H47" s="166">
        <v>15559</v>
      </c>
      <c r="I47" s="166">
        <v>16043</v>
      </c>
      <c r="J47" s="181">
        <f t="shared" si="16"/>
        <v>3.1107397647663682E-2</v>
      </c>
      <c r="K47" s="165">
        <f t="shared" si="15"/>
        <v>484</v>
      </c>
      <c r="L47" s="167">
        <f t="shared" si="14"/>
        <v>7.5864655147546657E-3</v>
      </c>
    </row>
    <row r="48" spans="1:12" x14ac:dyDescent="0.25">
      <c r="A48" s="164" t="s">
        <v>146</v>
      </c>
      <c r="B48" s="165" t="s">
        <v>133</v>
      </c>
      <c r="C48" s="166">
        <v>30557</v>
      </c>
      <c r="D48" s="166">
        <v>20180</v>
      </c>
      <c r="E48" s="166">
        <v>2065</v>
      </c>
      <c r="F48" s="166">
        <v>14435</v>
      </c>
      <c r="G48" s="166">
        <v>17411</v>
      </c>
      <c r="H48" s="166">
        <v>19482</v>
      </c>
      <c r="I48" s="166">
        <v>15247</v>
      </c>
      <c r="J48" s="181">
        <f t="shared" si="16"/>
        <v>-0.21738014577558773</v>
      </c>
      <c r="K48" s="165">
        <f t="shared" si="15"/>
        <v>-4235</v>
      </c>
      <c r="L48" s="167">
        <f t="shared" si="14"/>
        <v>7.2100504708261792E-3</v>
      </c>
    </row>
    <row r="49" spans="1:12" x14ac:dyDescent="0.25">
      <c r="A49" s="169" t="s">
        <v>147</v>
      </c>
      <c r="B49" s="170" t="s">
        <v>147</v>
      </c>
      <c r="C49" s="171">
        <f t="shared" ref="C49" si="17">C41-SUM(C42:C48)</f>
        <v>135463</v>
      </c>
      <c r="D49" s="171">
        <f t="shared" ref="D49:I49" si="18">D41-SUM(D42:D48)</f>
        <v>86932</v>
      </c>
      <c r="E49" s="171">
        <f t="shared" si="18"/>
        <v>23972</v>
      </c>
      <c r="F49" s="171">
        <f t="shared" si="18"/>
        <v>142733</v>
      </c>
      <c r="G49" s="171">
        <f t="shared" si="18"/>
        <v>161567</v>
      </c>
      <c r="H49" s="171">
        <f t="shared" si="18"/>
        <v>165160</v>
      </c>
      <c r="I49" s="171">
        <f t="shared" si="18"/>
        <v>177351</v>
      </c>
      <c r="J49" s="182">
        <f t="shared" si="16"/>
        <v>7.3813271978687256E-2</v>
      </c>
      <c r="K49" s="170">
        <f>I49-H49</f>
        <v>12191</v>
      </c>
      <c r="L49" s="172">
        <f t="shared" si="14"/>
        <v>8.3866312130353102E-2</v>
      </c>
    </row>
    <row r="50" spans="1:12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70</v>
      </c>
      <c r="C51" s="178">
        <v>18853</v>
      </c>
      <c r="D51" s="178">
        <v>11900</v>
      </c>
      <c r="E51" s="178">
        <v>2749</v>
      </c>
      <c r="F51" s="178">
        <v>13399</v>
      </c>
      <c r="G51" s="178">
        <v>22430</v>
      </c>
      <c r="H51" s="178">
        <v>20862</v>
      </c>
      <c r="I51" s="178">
        <v>17744</v>
      </c>
      <c r="J51" s="179">
        <f>IFERROR(I51/H51-1,"-")</f>
        <v>-0.14945834531684399</v>
      </c>
      <c r="K51" s="178">
        <f>I51-H51</f>
        <v>-3118</v>
      </c>
      <c r="L51" s="179">
        <f t="shared" ref="L51:L63" si="19">I51/I$9</f>
        <v>8.3908398737023489E-3</v>
      </c>
    </row>
    <row r="52" spans="1:12" x14ac:dyDescent="0.25">
      <c r="A52" s="1" t="s">
        <v>98</v>
      </c>
      <c r="B52" s="161" t="s">
        <v>99</v>
      </c>
      <c r="C52" s="162">
        <v>3473</v>
      </c>
      <c r="D52" s="162">
        <v>1180</v>
      </c>
      <c r="E52" s="162">
        <v>550</v>
      </c>
      <c r="F52" s="162">
        <v>1121</v>
      </c>
      <c r="G52" s="162">
        <v>8792</v>
      </c>
      <c r="H52" s="162">
        <v>5169</v>
      </c>
      <c r="I52" s="162">
        <v>3089</v>
      </c>
      <c r="J52" s="180">
        <f>IFERROR(I52/H52-1,"-")</f>
        <v>-0.40239891661830141</v>
      </c>
      <c r="K52" s="161">
        <f t="shared" ref="K52:K62" si="20">I52-H52</f>
        <v>-2080</v>
      </c>
      <c r="L52" s="163">
        <f t="shared" si="19"/>
        <v>1.4607362697174569E-3</v>
      </c>
    </row>
    <row r="53" spans="1:12" x14ac:dyDescent="0.25">
      <c r="A53" s="164" t="s">
        <v>105</v>
      </c>
      <c r="B53" s="165" t="s">
        <v>105</v>
      </c>
      <c r="C53" s="166">
        <v>1964</v>
      </c>
      <c r="D53" s="166">
        <v>576</v>
      </c>
      <c r="E53" s="166">
        <v>246</v>
      </c>
      <c r="F53" s="166">
        <v>233</v>
      </c>
      <c r="G53" s="166">
        <v>6395</v>
      </c>
      <c r="H53" s="166">
        <v>3391</v>
      </c>
      <c r="I53" s="166">
        <v>1929</v>
      </c>
      <c r="J53" s="181">
        <f>IFERROR(I53/H53-1,"-")</f>
        <v>-0.43114125626658806</v>
      </c>
      <c r="K53" s="165">
        <f t="shared" si="20"/>
        <v>-1462</v>
      </c>
      <c r="L53" s="167">
        <f t="shared" si="19"/>
        <v>9.1219173333926011E-4</v>
      </c>
    </row>
    <row r="54" spans="1:12" x14ac:dyDescent="0.25">
      <c r="A54" s="164" t="s">
        <v>102</v>
      </c>
      <c r="B54" s="165" t="s">
        <v>102</v>
      </c>
      <c r="C54" s="166">
        <v>1509</v>
      </c>
      <c r="D54" s="166">
        <v>604</v>
      </c>
      <c r="E54" s="166">
        <v>304</v>
      </c>
      <c r="F54" s="166">
        <v>888</v>
      </c>
      <c r="G54" s="166">
        <v>2397</v>
      </c>
      <c r="H54" s="166">
        <v>1778</v>
      </c>
      <c r="I54" s="166">
        <v>1160</v>
      </c>
      <c r="J54" s="181">
        <f>IFERROR(I54/H54-1,"-")</f>
        <v>-0.34758155230596177</v>
      </c>
      <c r="K54" s="165">
        <f t="shared" si="20"/>
        <v>-618</v>
      </c>
      <c r="L54" s="167">
        <f t="shared" si="19"/>
        <v>5.4854453637819683E-4</v>
      </c>
    </row>
    <row r="55" spans="1:12" x14ac:dyDescent="0.25">
      <c r="A55" s="1"/>
      <c r="B55" s="161" t="s">
        <v>109</v>
      </c>
      <c r="C55" s="162">
        <v>15380</v>
      </c>
      <c r="D55" s="162">
        <v>10720</v>
      </c>
      <c r="E55" s="162">
        <v>2199</v>
      </c>
      <c r="F55" s="162">
        <v>12278</v>
      </c>
      <c r="G55" s="162">
        <v>13638</v>
      </c>
      <c r="H55" s="162">
        <v>15693</v>
      </c>
      <c r="I55" s="162">
        <v>14655</v>
      </c>
      <c r="J55" s="180">
        <f>IFERROR(I55/H55-1,"-")</f>
        <v>-6.6144140699675003E-2</v>
      </c>
      <c r="K55" s="161">
        <f t="shared" si="20"/>
        <v>-1038</v>
      </c>
      <c r="L55" s="163">
        <f t="shared" si="19"/>
        <v>6.9301036039848924E-3</v>
      </c>
    </row>
    <row r="56" spans="1:12" s="57" customFormat="1" x14ac:dyDescent="0.25">
      <c r="B56" s="165" t="s">
        <v>112</v>
      </c>
      <c r="C56" s="166">
        <v>4087</v>
      </c>
      <c r="D56" s="166">
        <v>3648</v>
      </c>
      <c r="E56" s="166">
        <v>50</v>
      </c>
      <c r="F56" s="166">
        <v>4068</v>
      </c>
      <c r="G56" s="166">
        <v>3913</v>
      </c>
      <c r="H56" s="166">
        <v>4332</v>
      </c>
      <c r="I56" s="166">
        <v>4998</v>
      </c>
      <c r="J56" s="181">
        <f t="shared" ref="J56:J63" si="21">IFERROR(I56/H56-1,"-")</f>
        <v>0.15373961218836563</v>
      </c>
      <c r="K56" s="165">
        <f t="shared" si="20"/>
        <v>666</v>
      </c>
      <c r="L56" s="167">
        <f t="shared" si="19"/>
        <v>2.3634703386364035E-3</v>
      </c>
    </row>
    <row r="57" spans="1:12" s="57" customFormat="1" x14ac:dyDescent="0.25">
      <c r="B57" s="165" t="s">
        <v>115</v>
      </c>
      <c r="C57" s="166">
        <v>4621</v>
      </c>
      <c r="D57" s="166">
        <v>2760</v>
      </c>
      <c r="E57" s="166">
        <v>947</v>
      </c>
      <c r="F57" s="166">
        <v>3440</v>
      </c>
      <c r="G57" s="166">
        <v>2761</v>
      </c>
      <c r="H57" s="166">
        <v>3780</v>
      </c>
      <c r="I57" s="166">
        <v>3439</v>
      </c>
      <c r="J57" s="181">
        <f t="shared" si="21"/>
        <v>-9.0211640211640187E-2</v>
      </c>
      <c r="K57" s="165">
        <f t="shared" si="20"/>
        <v>-341</v>
      </c>
      <c r="L57" s="167">
        <f t="shared" si="19"/>
        <v>1.6262453970729473E-3</v>
      </c>
    </row>
    <row r="58" spans="1:12" x14ac:dyDescent="0.25">
      <c r="A58" s="1"/>
      <c r="B58" s="165" t="s">
        <v>118</v>
      </c>
      <c r="C58" s="166">
        <v>1000</v>
      </c>
      <c r="D58" s="166">
        <v>468</v>
      </c>
      <c r="E58" s="166">
        <v>273</v>
      </c>
      <c r="F58" s="166">
        <v>852</v>
      </c>
      <c r="G58" s="166">
        <v>1358</v>
      </c>
      <c r="H58" s="166">
        <v>1136</v>
      </c>
      <c r="I58" s="166">
        <v>775</v>
      </c>
      <c r="J58" s="181">
        <f t="shared" si="21"/>
        <v>-0.31778169014084512</v>
      </c>
      <c r="K58" s="165">
        <f t="shared" si="20"/>
        <v>-361</v>
      </c>
      <c r="L58" s="167">
        <f t="shared" si="19"/>
        <v>3.664844962871574E-4</v>
      </c>
    </row>
    <row r="59" spans="1:12" x14ac:dyDescent="0.25">
      <c r="A59" s="1"/>
      <c r="B59" s="165" t="s">
        <v>125</v>
      </c>
      <c r="C59" s="166">
        <v>417</v>
      </c>
      <c r="D59" s="166">
        <v>223</v>
      </c>
      <c r="E59" s="166">
        <v>43</v>
      </c>
      <c r="F59" s="166">
        <v>345</v>
      </c>
      <c r="G59" s="166">
        <v>324</v>
      </c>
      <c r="H59" s="166">
        <v>598</v>
      </c>
      <c r="I59" s="166">
        <v>438</v>
      </c>
      <c r="J59" s="181">
        <f t="shared" si="21"/>
        <v>-0.26755852842809369</v>
      </c>
      <c r="K59" s="165">
        <f t="shared" si="20"/>
        <v>-160</v>
      </c>
      <c r="L59" s="167">
        <f t="shared" si="19"/>
        <v>2.0712285080487088E-4</v>
      </c>
    </row>
    <row r="60" spans="1:12" x14ac:dyDescent="0.25">
      <c r="A60" s="1"/>
      <c r="B60" s="165" t="s">
        <v>121</v>
      </c>
      <c r="C60" s="166">
        <v>449</v>
      </c>
      <c r="D60" s="166">
        <v>213</v>
      </c>
      <c r="E60" s="166">
        <v>51</v>
      </c>
      <c r="F60" s="166">
        <v>356</v>
      </c>
      <c r="G60" s="166">
        <v>329</v>
      </c>
      <c r="H60" s="166">
        <v>438</v>
      </c>
      <c r="I60" s="166">
        <v>419</v>
      </c>
      <c r="J60" s="181">
        <f t="shared" si="21"/>
        <v>-4.337899543378998E-2</v>
      </c>
      <c r="K60" s="165">
        <f t="shared" si="20"/>
        <v>-19</v>
      </c>
      <c r="L60" s="167">
        <f t="shared" si="19"/>
        <v>1.9813806960557284E-4</v>
      </c>
    </row>
    <row r="61" spans="1:12" x14ac:dyDescent="0.25">
      <c r="A61" s="1"/>
      <c r="B61" s="165" t="s">
        <v>130</v>
      </c>
      <c r="C61" s="166">
        <v>179</v>
      </c>
      <c r="D61" s="166">
        <v>147</v>
      </c>
      <c r="E61" s="166">
        <v>17</v>
      </c>
      <c r="F61" s="166">
        <v>53</v>
      </c>
      <c r="G61" s="166">
        <v>157</v>
      </c>
      <c r="H61" s="166">
        <v>93</v>
      </c>
      <c r="I61" s="166">
        <v>169</v>
      </c>
      <c r="J61" s="181">
        <f t="shared" si="21"/>
        <v>0.81720430107526876</v>
      </c>
      <c r="K61" s="165">
        <f t="shared" si="20"/>
        <v>76</v>
      </c>
      <c r="L61" s="167">
        <f t="shared" si="19"/>
        <v>7.9917264351651098E-5</v>
      </c>
    </row>
    <row r="62" spans="1:12" x14ac:dyDescent="0.25">
      <c r="A62" s="164" t="s">
        <v>146</v>
      </c>
      <c r="B62" s="165" t="s">
        <v>133</v>
      </c>
      <c r="C62" s="166">
        <v>274</v>
      </c>
      <c r="D62" s="166">
        <v>253</v>
      </c>
      <c r="E62" s="166">
        <v>14</v>
      </c>
      <c r="F62" s="166">
        <v>92</v>
      </c>
      <c r="G62" s="166">
        <v>153</v>
      </c>
      <c r="H62" s="166">
        <v>96</v>
      </c>
      <c r="I62" s="166">
        <v>129</v>
      </c>
      <c r="J62" s="181">
        <f t="shared" si="21"/>
        <v>0.34375</v>
      </c>
      <c r="K62" s="165">
        <f t="shared" si="20"/>
        <v>33</v>
      </c>
      <c r="L62" s="167">
        <f t="shared" si="19"/>
        <v>6.1001935511023615E-5</v>
      </c>
    </row>
    <row r="63" spans="1:12" x14ac:dyDescent="0.25">
      <c r="A63" s="169" t="s">
        <v>147</v>
      </c>
      <c r="B63" s="170" t="s">
        <v>147</v>
      </c>
      <c r="C63" s="171">
        <f t="shared" ref="C63" si="22">C55-SUM(C56:C62)</f>
        <v>4353</v>
      </c>
      <c r="D63" s="171">
        <f t="shared" ref="D63:I63" si="23">D55-SUM(D56:D62)</f>
        <v>3008</v>
      </c>
      <c r="E63" s="171">
        <f t="shared" si="23"/>
        <v>804</v>
      </c>
      <c r="F63" s="171">
        <f t="shared" si="23"/>
        <v>3072</v>
      </c>
      <c r="G63" s="171">
        <f t="shared" si="23"/>
        <v>4643</v>
      </c>
      <c r="H63" s="171">
        <f t="shared" si="23"/>
        <v>5220</v>
      </c>
      <c r="I63" s="171">
        <f t="shared" si="23"/>
        <v>4288</v>
      </c>
      <c r="J63" s="182">
        <f t="shared" si="21"/>
        <v>-0.17854406130268197</v>
      </c>
      <c r="K63" s="170">
        <f>I63-H63</f>
        <v>-932</v>
      </c>
      <c r="L63" s="172">
        <f t="shared" si="19"/>
        <v>2.0277232517152658E-3</v>
      </c>
    </row>
    <row r="64" spans="1:12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70</v>
      </c>
      <c r="C65" s="178">
        <v>49342</v>
      </c>
      <c r="D65" s="178">
        <v>29538</v>
      </c>
      <c r="E65" s="178">
        <v>11875</v>
      </c>
      <c r="F65" s="178">
        <v>52343</v>
      </c>
      <c r="G65" s="178">
        <v>75567</v>
      </c>
      <c r="H65" s="178">
        <v>92107</v>
      </c>
      <c r="I65" s="178">
        <v>71768</v>
      </c>
      <c r="J65" s="179">
        <f>IFERROR(I65/H65-1,"-")</f>
        <v>-0.22081926455101131</v>
      </c>
      <c r="K65" s="178">
        <f>I65-H65</f>
        <v>-20339</v>
      </c>
      <c r="L65" s="179">
        <f t="shared" ref="L65:L77" si="24">I65/I$9</f>
        <v>3.3937883005853819E-2</v>
      </c>
    </row>
    <row r="66" spans="1:12" x14ac:dyDescent="0.25">
      <c r="A66" s="1" t="s">
        <v>98</v>
      </c>
      <c r="B66" s="161" t="s">
        <v>99</v>
      </c>
      <c r="C66" s="162">
        <v>7436</v>
      </c>
      <c r="D66" s="162">
        <v>6589</v>
      </c>
      <c r="E66" s="162">
        <v>4877</v>
      </c>
      <c r="F66" s="162">
        <v>10249</v>
      </c>
      <c r="G66" s="162">
        <v>7100</v>
      </c>
      <c r="H66" s="162">
        <v>13468</v>
      </c>
      <c r="I66" s="162">
        <v>9407</v>
      </c>
      <c r="J66" s="180">
        <f>IFERROR(I66/H66-1,"-")</f>
        <v>-0.30152955152955152</v>
      </c>
      <c r="K66" s="161">
        <f t="shared" ref="K66:K76" si="25">I66-H66</f>
        <v>-4061</v>
      </c>
      <c r="L66" s="163">
        <f t="shared" si="24"/>
        <v>4.4484124600945672E-3</v>
      </c>
    </row>
    <row r="67" spans="1:12" x14ac:dyDescent="0.25">
      <c r="A67" s="164" t="s">
        <v>105</v>
      </c>
      <c r="B67" s="165" t="s">
        <v>105</v>
      </c>
      <c r="C67" s="166">
        <v>2895</v>
      </c>
      <c r="D67" s="166">
        <v>2565</v>
      </c>
      <c r="E67" s="166">
        <v>4794</v>
      </c>
      <c r="F67" s="166">
        <v>6752</v>
      </c>
      <c r="G67" s="166">
        <v>5086</v>
      </c>
      <c r="H67" s="166">
        <v>4916</v>
      </c>
      <c r="I67" s="166">
        <v>2506</v>
      </c>
      <c r="J67" s="181">
        <f>IFERROR(I67/H67-1,"-")</f>
        <v>-0.49023596419853543</v>
      </c>
      <c r="K67" s="165">
        <f t="shared" si="25"/>
        <v>-2410</v>
      </c>
      <c r="L67" s="167">
        <f t="shared" si="24"/>
        <v>1.1850453518653114E-3</v>
      </c>
    </row>
    <row r="68" spans="1:12" x14ac:dyDescent="0.25">
      <c r="A68" s="164" t="s">
        <v>102</v>
      </c>
      <c r="B68" s="165" t="s">
        <v>102</v>
      </c>
      <c r="C68" s="166">
        <v>4541</v>
      </c>
      <c r="D68" s="166">
        <v>4024</v>
      </c>
      <c r="E68" s="166">
        <v>83</v>
      </c>
      <c r="F68" s="166">
        <v>3497</v>
      </c>
      <c r="G68" s="166">
        <v>2014</v>
      </c>
      <c r="H68" s="166">
        <v>8552</v>
      </c>
      <c r="I68" s="166">
        <v>6901</v>
      </c>
      <c r="J68" s="181">
        <f>IFERROR(I68/H68-1,"-")</f>
        <v>-0.19305425631431239</v>
      </c>
      <c r="K68" s="165">
        <f t="shared" si="25"/>
        <v>-1651</v>
      </c>
      <c r="L68" s="167">
        <f t="shared" si="24"/>
        <v>3.2633671082292555E-3</v>
      </c>
    </row>
    <row r="69" spans="1:12" x14ac:dyDescent="0.25">
      <c r="A69" s="1"/>
      <c r="B69" s="161" t="s">
        <v>109</v>
      </c>
      <c r="C69" s="162">
        <v>41906</v>
      </c>
      <c r="D69" s="162">
        <v>22949</v>
      </c>
      <c r="E69" s="162">
        <v>6998</v>
      </c>
      <c r="F69" s="162">
        <v>42094</v>
      </c>
      <c r="G69" s="162">
        <v>68467</v>
      </c>
      <c r="H69" s="162">
        <v>78639</v>
      </c>
      <c r="I69" s="162">
        <v>62361</v>
      </c>
      <c r="J69" s="180">
        <f>IFERROR(I69/H69-1,"-")</f>
        <v>-0.20699652844008698</v>
      </c>
      <c r="K69" s="161">
        <f t="shared" si="25"/>
        <v>-16278</v>
      </c>
      <c r="L69" s="163">
        <f t="shared" si="24"/>
        <v>2.9489470545759254E-2</v>
      </c>
    </row>
    <row r="70" spans="1:12" s="57" customFormat="1" x14ac:dyDescent="0.25">
      <c r="B70" s="165" t="s">
        <v>112</v>
      </c>
      <c r="C70" s="166">
        <v>18370</v>
      </c>
      <c r="D70" s="166">
        <v>9198</v>
      </c>
      <c r="E70" s="166">
        <v>541</v>
      </c>
      <c r="F70" s="166">
        <v>17050</v>
      </c>
      <c r="G70" s="166">
        <v>24021</v>
      </c>
      <c r="H70" s="166">
        <v>28531</v>
      </c>
      <c r="I70" s="166">
        <v>28908</v>
      </c>
      <c r="J70" s="181">
        <f t="shared" ref="J70:J77" si="26">IFERROR(I70/H70-1,"-")</f>
        <v>1.3213697381795342E-2</v>
      </c>
      <c r="K70" s="165">
        <f t="shared" si="25"/>
        <v>377</v>
      </c>
      <c r="L70" s="167">
        <f t="shared" si="24"/>
        <v>1.3670108153121479E-2</v>
      </c>
    </row>
    <row r="71" spans="1:12" s="57" customFormat="1" x14ac:dyDescent="0.25">
      <c r="B71" s="165" t="s">
        <v>115</v>
      </c>
      <c r="C71" s="166">
        <v>5182</v>
      </c>
      <c r="D71" s="166">
        <v>2626</v>
      </c>
      <c r="E71" s="166">
        <v>1564</v>
      </c>
      <c r="F71" s="166">
        <v>5188</v>
      </c>
      <c r="G71" s="166">
        <v>4209</v>
      </c>
      <c r="H71" s="166">
        <v>5835</v>
      </c>
      <c r="I71" s="166">
        <v>5238</v>
      </c>
      <c r="J71" s="181">
        <f t="shared" si="26"/>
        <v>-0.10231362467866323</v>
      </c>
      <c r="K71" s="165">
        <f t="shared" si="25"/>
        <v>-597</v>
      </c>
      <c r="L71" s="167">
        <f t="shared" si="24"/>
        <v>2.4769623116801683E-3</v>
      </c>
    </row>
    <row r="72" spans="1:12" x14ac:dyDescent="0.25">
      <c r="A72" s="1"/>
      <c r="B72" s="165" t="s">
        <v>118</v>
      </c>
      <c r="C72" s="166">
        <v>4374</v>
      </c>
      <c r="D72" s="166">
        <v>2915</v>
      </c>
      <c r="E72" s="166">
        <v>784</v>
      </c>
      <c r="F72" s="166">
        <v>4386</v>
      </c>
      <c r="G72" s="166">
        <v>9271</v>
      </c>
      <c r="H72" s="166">
        <v>9786</v>
      </c>
      <c r="I72" s="166">
        <v>3758</v>
      </c>
      <c r="J72" s="181">
        <f t="shared" si="26"/>
        <v>-0.61598201512364603</v>
      </c>
      <c r="K72" s="165">
        <f t="shared" si="25"/>
        <v>-6028</v>
      </c>
      <c r="L72" s="167">
        <f t="shared" si="24"/>
        <v>1.7770951445769516E-3</v>
      </c>
    </row>
    <row r="73" spans="1:12" x14ac:dyDescent="0.25">
      <c r="A73" s="1"/>
      <c r="B73" s="165" t="s">
        <v>125</v>
      </c>
      <c r="C73" s="166">
        <v>969</v>
      </c>
      <c r="D73" s="166">
        <v>233</v>
      </c>
      <c r="E73" s="166">
        <v>95</v>
      </c>
      <c r="F73" s="166">
        <v>1710</v>
      </c>
      <c r="G73" s="166">
        <v>1852</v>
      </c>
      <c r="H73" s="166">
        <v>2964</v>
      </c>
      <c r="I73" s="166">
        <v>2444</v>
      </c>
      <c r="J73" s="181">
        <f t="shared" si="26"/>
        <v>-0.17543859649122806</v>
      </c>
      <c r="K73" s="165">
        <f t="shared" si="25"/>
        <v>-520</v>
      </c>
      <c r="L73" s="167">
        <f t="shared" si="24"/>
        <v>1.1557265921623388E-3</v>
      </c>
    </row>
    <row r="74" spans="1:12" x14ac:dyDescent="0.25">
      <c r="A74" s="1"/>
      <c r="B74" s="165" t="s">
        <v>121</v>
      </c>
      <c r="C74" s="166">
        <v>1028</v>
      </c>
      <c r="D74" s="166">
        <v>590</v>
      </c>
      <c r="E74" s="166">
        <v>608</v>
      </c>
      <c r="F74" s="166">
        <v>1589</v>
      </c>
      <c r="G74" s="166">
        <v>1307</v>
      </c>
      <c r="H74" s="166">
        <v>1695</v>
      </c>
      <c r="I74" s="166">
        <v>1426</v>
      </c>
      <c r="J74" s="181">
        <f t="shared" si="26"/>
        <v>-0.1587020648967552</v>
      </c>
      <c r="K74" s="165">
        <f t="shared" si="25"/>
        <v>-269</v>
      </c>
      <c r="L74" s="167">
        <f t="shared" si="24"/>
        <v>6.7433147316836963E-4</v>
      </c>
    </row>
    <row r="75" spans="1:12" x14ac:dyDescent="0.25">
      <c r="A75" s="1"/>
      <c r="B75" s="165" t="s">
        <v>130</v>
      </c>
      <c r="C75" s="166">
        <v>1281</v>
      </c>
      <c r="D75" s="166">
        <v>833</v>
      </c>
      <c r="E75" s="166">
        <v>1</v>
      </c>
      <c r="F75" s="166">
        <v>1380</v>
      </c>
      <c r="G75" s="166">
        <v>3909</v>
      </c>
      <c r="H75" s="166">
        <v>2827</v>
      </c>
      <c r="I75" s="166">
        <v>1701</v>
      </c>
      <c r="J75" s="181">
        <f t="shared" si="26"/>
        <v>-0.39830208701804037</v>
      </c>
      <c r="K75" s="165">
        <f t="shared" si="25"/>
        <v>-1126</v>
      </c>
      <c r="L75" s="167">
        <f t="shared" si="24"/>
        <v>8.0437435894768349E-4</v>
      </c>
    </row>
    <row r="76" spans="1:12" x14ac:dyDescent="0.25">
      <c r="A76" s="164" t="s">
        <v>146</v>
      </c>
      <c r="B76" s="165" t="s">
        <v>133</v>
      </c>
      <c r="C76" s="166">
        <v>1426</v>
      </c>
      <c r="D76" s="166">
        <v>961</v>
      </c>
      <c r="E76" s="166">
        <v>0</v>
      </c>
      <c r="F76" s="166">
        <v>368</v>
      </c>
      <c r="G76" s="166">
        <v>1031</v>
      </c>
      <c r="H76" s="166">
        <v>2026</v>
      </c>
      <c r="I76" s="166">
        <v>2180</v>
      </c>
      <c r="J76" s="181">
        <f t="shared" si="26"/>
        <v>7.6011846001974304E-2</v>
      </c>
      <c r="K76" s="165">
        <f t="shared" si="25"/>
        <v>154</v>
      </c>
      <c r="L76" s="167">
        <f t="shared" si="24"/>
        <v>1.0308854218141976E-3</v>
      </c>
    </row>
    <row r="77" spans="1:12" x14ac:dyDescent="0.25">
      <c r="A77" s="169" t="s">
        <v>147</v>
      </c>
      <c r="B77" s="170" t="s">
        <v>147</v>
      </c>
      <c r="C77" s="171">
        <f t="shared" ref="C77" si="27">C69-SUM(C70:C76)</f>
        <v>9276</v>
      </c>
      <c r="D77" s="171">
        <f t="shared" ref="D77:I77" si="28">D69-SUM(D70:D76)</f>
        <v>5593</v>
      </c>
      <c r="E77" s="171">
        <f t="shared" si="28"/>
        <v>3405</v>
      </c>
      <c r="F77" s="171">
        <f t="shared" si="28"/>
        <v>10423</v>
      </c>
      <c r="G77" s="171">
        <f t="shared" si="28"/>
        <v>22867</v>
      </c>
      <c r="H77" s="171">
        <f t="shared" si="28"/>
        <v>24975</v>
      </c>
      <c r="I77" s="171">
        <f t="shared" si="28"/>
        <v>16706</v>
      </c>
      <c r="J77" s="182">
        <f t="shared" si="26"/>
        <v>-0.33109109109109114</v>
      </c>
      <c r="K77" s="170">
        <f>I77-H77</f>
        <v>-8269</v>
      </c>
      <c r="L77" s="172">
        <f t="shared" si="24"/>
        <v>7.8999870902880659E-3</v>
      </c>
    </row>
    <row r="78" spans="1:12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70</v>
      </c>
      <c r="C79" s="178">
        <v>295122</v>
      </c>
      <c r="D79" s="178">
        <v>183101</v>
      </c>
      <c r="E79" s="178">
        <v>30364</v>
      </c>
      <c r="F79" s="178">
        <v>240241</v>
      </c>
      <c r="G79" s="178">
        <v>297116</v>
      </c>
      <c r="H79" s="178">
        <v>327775</v>
      </c>
      <c r="I79" s="178">
        <v>343207</v>
      </c>
      <c r="J79" s="179">
        <f>IFERROR(I79/H79-1,"-")</f>
        <v>4.7081076958279233E-2</v>
      </c>
      <c r="K79" s="178">
        <f>I79-H79</f>
        <v>15432</v>
      </c>
      <c r="L79" s="179">
        <f t="shared" ref="L79:L91" si="29">I79/I$9</f>
        <v>0.16229683163513087</v>
      </c>
    </row>
    <row r="80" spans="1:12" x14ac:dyDescent="0.25">
      <c r="A80" s="1" t="s">
        <v>98</v>
      </c>
      <c r="B80" s="161" t="s">
        <v>99</v>
      </c>
      <c r="C80" s="162">
        <v>98275</v>
      </c>
      <c r="D80" s="162">
        <v>56011</v>
      </c>
      <c r="E80" s="162">
        <v>13482</v>
      </c>
      <c r="F80" s="162">
        <v>93029</v>
      </c>
      <c r="G80" s="162">
        <v>104273</v>
      </c>
      <c r="H80" s="162">
        <v>99829</v>
      </c>
      <c r="I80" s="162">
        <v>108214</v>
      </c>
      <c r="J80" s="180">
        <f>IFERROR(I80/H80-1,"-")</f>
        <v>8.3993629105770795E-2</v>
      </c>
      <c r="K80" s="161">
        <f t="shared" ref="K80:K90" si="30">I80-H80</f>
        <v>8385</v>
      </c>
      <c r="L80" s="163">
        <f t="shared" si="29"/>
        <v>5.1172584878991546E-2</v>
      </c>
    </row>
    <row r="81" spans="1:12" x14ac:dyDescent="0.25">
      <c r="A81" s="164" t="s">
        <v>105</v>
      </c>
      <c r="B81" s="165" t="s">
        <v>105</v>
      </c>
      <c r="C81" s="166">
        <v>15737</v>
      </c>
      <c r="D81" s="166">
        <v>9469</v>
      </c>
      <c r="E81" s="166">
        <v>6596</v>
      </c>
      <c r="F81" s="166">
        <v>25228</v>
      </c>
      <c r="G81" s="166">
        <v>22192</v>
      </c>
      <c r="H81" s="166">
        <v>21609</v>
      </c>
      <c r="I81" s="166">
        <v>21116</v>
      </c>
      <c r="J81" s="181">
        <f>IFERROR(I81/H81-1,"-")</f>
        <v>-2.2814568004072333E-2</v>
      </c>
      <c r="K81" s="165">
        <f t="shared" si="30"/>
        <v>-493</v>
      </c>
      <c r="L81" s="167">
        <f t="shared" si="29"/>
        <v>9.985402094967245E-3</v>
      </c>
    </row>
    <row r="82" spans="1:12" x14ac:dyDescent="0.25">
      <c r="A82" s="164" t="s">
        <v>102</v>
      </c>
      <c r="B82" s="165" t="s">
        <v>102</v>
      </c>
      <c r="C82" s="166">
        <v>82538</v>
      </c>
      <c r="D82" s="166">
        <v>46542</v>
      </c>
      <c r="E82" s="166">
        <v>6886</v>
      </c>
      <c r="F82" s="166">
        <v>67801</v>
      </c>
      <c r="G82" s="166">
        <v>82081</v>
      </c>
      <c r="H82" s="166">
        <v>78220</v>
      </c>
      <c r="I82" s="166">
        <v>87098</v>
      </c>
      <c r="J82" s="181">
        <f>IFERROR(I82/H82-1,"-")</f>
        <v>0.11350038353362302</v>
      </c>
      <c r="K82" s="165">
        <f t="shared" si="30"/>
        <v>8878</v>
      </c>
      <c r="L82" s="167">
        <f t="shared" si="29"/>
        <v>4.11871827840243E-2</v>
      </c>
    </row>
    <row r="83" spans="1:12" x14ac:dyDescent="0.25">
      <c r="A83" s="1"/>
      <c r="B83" s="161" t="s">
        <v>109</v>
      </c>
      <c r="C83" s="162">
        <v>196847</v>
      </c>
      <c r="D83" s="162">
        <v>127090</v>
      </c>
      <c r="E83" s="162">
        <v>16882</v>
      </c>
      <c r="F83" s="162">
        <v>147212</v>
      </c>
      <c r="G83" s="162">
        <v>192843</v>
      </c>
      <c r="H83" s="162">
        <v>227946</v>
      </c>
      <c r="I83" s="162">
        <v>234993</v>
      </c>
      <c r="J83" s="180">
        <f>IFERROR(I83/H83-1,"-")</f>
        <v>3.0915216761864706E-2</v>
      </c>
      <c r="K83" s="161">
        <f t="shared" si="30"/>
        <v>7047</v>
      </c>
      <c r="L83" s="163">
        <f t="shared" si="29"/>
        <v>0.11112424675613933</v>
      </c>
    </row>
    <row r="84" spans="1:12" s="57" customFormat="1" x14ac:dyDescent="0.25">
      <c r="B84" s="165" t="s">
        <v>112</v>
      </c>
      <c r="C84" s="166">
        <v>29870</v>
      </c>
      <c r="D84" s="166">
        <v>21229</v>
      </c>
      <c r="E84" s="166">
        <v>1209</v>
      </c>
      <c r="F84" s="166">
        <v>23380</v>
      </c>
      <c r="G84" s="166">
        <v>34508</v>
      </c>
      <c r="H84" s="166">
        <v>41935</v>
      </c>
      <c r="I84" s="166">
        <v>42405</v>
      </c>
      <c r="J84" s="181">
        <f t="shared" ref="J84:J91" si="31">IFERROR(I84/H84-1,"-")</f>
        <v>1.1207821628711034E-2</v>
      </c>
      <c r="K84" s="165">
        <f t="shared" si="30"/>
        <v>470</v>
      </c>
      <c r="L84" s="167">
        <f t="shared" si="29"/>
        <v>2.0052612987170204E-2</v>
      </c>
    </row>
    <row r="85" spans="1:12" s="57" customFormat="1" x14ac:dyDescent="0.25">
      <c r="B85" s="165" t="s">
        <v>115</v>
      </c>
      <c r="C85" s="166">
        <v>79812</v>
      </c>
      <c r="D85" s="166">
        <v>46896</v>
      </c>
      <c r="E85" s="166">
        <v>3880</v>
      </c>
      <c r="F85" s="166">
        <v>48943</v>
      </c>
      <c r="G85" s="166">
        <v>63366</v>
      </c>
      <c r="H85" s="166">
        <v>73427</v>
      </c>
      <c r="I85" s="166">
        <v>72352</v>
      </c>
      <c r="J85" s="181">
        <f t="shared" si="31"/>
        <v>-1.4640391136775288E-2</v>
      </c>
      <c r="K85" s="165">
        <f t="shared" si="30"/>
        <v>-1075</v>
      </c>
      <c r="L85" s="167">
        <f t="shared" si="29"/>
        <v>3.4214046806926982E-2</v>
      </c>
    </row>
    <row r="86" spans="1:12" x14ac:dyDescent="0.25">
      <c r="A86" s="1"/>
      <c r="B86" s="165" t="s">
        <v>118</v>
      </c>
      <c r="C86" s="166">
        <v>9605</v>
      </c>
      <c r="D86" s="166">
        <v>6810</v>
      </c>
      <c r="E86" s="166">
        <v>3499</v>
      </c>
      <c r="F86" s="166">
        <v>12985</v>
      </c>
      <c r="G86" s="166">
        <v>16370</v>
      </c>
      <c r="H86" s="166">
        <v>22309</v>
      </c>
      <c r="I86" s="166">
        <v>23090</v>
      </c>
      <c r="J86" s="181">
        <f t="shared" si="31"/>
        <v>3.5008292617329406E-2</v>
      </c>
      <c r="K86" s="165">
        <f t="shared" si="30"/>
        <v>781</v>
      </c>
      <c r="L86" s="167">
        <f t="shared" si="29"/>
        <v>1.0918873573252212E-2</v>
      </c>
    </row>
    <row r="87" spans="1:12" x14ac:dyDescent="0.25">
      <c r="A87" s="1"/>
      <c r="B87" s="165" t="s">
        <v>125</v>
      </c>
      <c r="C87" s="166">
        <v>3071</v>
      </c>
      <c r="D87" s="166">
        <v>1878</v>
      </c>
      <c r="E87" s="166">
        <v>218</v>
      </c>
      <c r="F87" s="166">
        <v>4324</v>
      </c>
      <c r="G87" s="166">
        <v>3824</v>
      </c>
      <c r="H87" s="166">
        <v>5572</v>
      </c>
      <c r="I87" s="166">
        <v>6561</v>
      </c>
      <c r="J87" s="181">
        <f t="shared" si="31"/>
        <v>0.17749461593682692</v>
      </c>
      <c r="K87" s="165">
        <f t="shared" si="30"/>
        <v>989</v>
      </c>
      <c r="L87" s="167">
        <f t="shared" si="29"/>
        <v>3.1025868130839223E-3</v>
      </c>
    </row>
    <row r="88" spans="1:12" x14ac:dyDescent="0.25">
      <c r="A88" s="1"/>
      <c r="B88" s="165" t="s">
        <v>121</v>
      </c>
      <c r="C88" s="166">
        <v>2440</v>
      </c>
      <c r="D88" s="166">
        <v>1330</v>
      </c>
      <c r="E88" s="166">
        <v>228</v>
      </c>
      <c r="F88" s="166">
        <v>2538</v>
      </c>
      <c r="G88" s="166">
        <v>2351</v>
      </c>
      <c r="H88" s="166">
        <v>2906</v>
      </c>
      <c r="I88" s="166">
        <v>3382</v>
      </c>
      <c r="J88" s="181">
        <f t="shared" si="31"/>
        <v>0.16379903647625604</v>
      </c>
      <c r="K88" s="165">
        <f t="shared" si="30"/>
        <v>476</v>
      </c>
      <c r="L88" s="167">
        <f t="shared" si="29"/>
        <v>1.5992910534750532E-3</v>
      </c>
    </row>
    <row r="89" spans="1:12" x14ac:dyDescent="0.25">
      <c r="A89" s="1"/>
      <c r="B89" s="165" t="s">
        <v>130</v>
      </c>
      <c r="C89" s="166">
        <v>5857</v>
      </c>
      <c r="D89" s="166">
        <v>4100</v>
      </c>
      <c r="E89" s="166">
        <v>72</v>
      </c>
      <c r="F89" s="166">
        <v>3965</v>
      </c>
      <c r="G89" s="166">
        <v>6255</v>
      </c>
      <c r="H89" s="166">
        <v>5526</v>
      </c>
      <c r="I89" s="166">
        <v>5578</v>
      </c>
      <c r="J89" s="181">
        <f t="shared" si="31"/>
        <v>9.4100615273253752E-3</v>
      </c>
      <c r="K89" s="165">
        <f t="shared" si="30"/>
        <v>52</v>
      </c>
      <c r="L89" s="167">
        <f t="shared" si="29"/>
        <v>2.637742606825502E-3</v>
      </c>
    </row>
    <row r="90" spans="1:12" x14ac:dyDescent="0.25">
      <c r="A90" s="164" t="s">
        <v>146</v>
      </c>
      <c r="B90" s="165" t="s">
        <v>133</v>
      </c>
      <c r="C90" s="166">
        <v>8483</v>
      </c>
      <c r="D90" s="166">
        <v>6540</v>
      </c>
      <c r="E90" s="166">
        <v>313</v>
      </c>
      <c r="F90" s="166">
        <v>3880</v>
      </c>
      <c r="G90" s="166">
        <v>6731</v>
      </c>
      <c r="H90" s="166">
        <v>7474</v>
      </c>
      <c r="I90" s="166">
        <v>5162</v>
      </c>
      <c r="J90" s="181">
        <f t="shared" si="31"/>
        <v>-0.30933904201230933</v>
      </c>
      <c r="K90" s="165">
        <f t="shared" si="30"/>
        <v>-2312</v>
      </c>
      <c r="L90" s="167">
        <f t="shared" si="29"/>
        <v>2.4410231868829762E-3</v>
      </c>
    </row>
    <row r="91" spans="1:12" x14ac:dyDescent="0.25">
      <c r="A91" s="169" t="s">
        <v>147</v>
      </c>
      <c r="B91" s="170" t="s">
        <v>147</v>
      </c>
      <c r="C91" s="171">
        <f t="shared" ref="C91" si="32">C83-SUM(C84:C90)</f>
        <v>57709</v>
      </c>
      <c r="D91" s="171">
        <f t="shared" ref="D91:I91" si="33">D83-SUM(D84:D90)</f>
        <v>38307</v>
      </c>
      <c r="E91" s="171">
        <f t="shared" si="33"/>
        <v>7463</v>
      </c>
      <c r="F91" s="171">
        <f t="shared" si="33"/>
        <v>47197</v>
      </c>
      <c r="G91" s="171">
        <f t="shared" si="33"/>
        <v>59438</v>
      </c>
      <c r="H91" s="171">
        <f t="shared" si="33"/>
        <v>68797</v>
      </c>
      <c r="I91" s="171">
        <f t="shared" si="33"/>
        <v>76463</v>
      </c>
      <c r="J91" s="182">
        <f t="shared" si="31"/>
        <v>0.11142927743942321</v>
      </c>
      <c r="K91" s="170">
        <f>I91-H91</f>
        <v>7666</v>
      </c>
      <c r="L91" s="172">
        <f t="shared" si="29"/>
        <v>3.6158069728522473E-2</v>
      </c>
    </row>
    <row r="92" spans="1:12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70</v>
      </c>
      <c r="C93" s="178">
        <v>20100</v>
      </c>
      <c r="D93" s="178">
        <v>13511</v>
      </c>
      <c r="E93" s="178">
        <v>6917</v>
      </c>
      <c r="F93" s="178">
        <v>17534</v>
      </c>
      <c r="G93" s="178">
        <v>22576</v>
      </c>
      <c r="H93" s="178">
        <v>21474</v>
      </c>
      <c r="I93" s="178">
        <v>20344</v>
      </c>
      <c r="J93" s="179">
        <f>IFERROR(I93/H93-1,"-")</f>
        <v>-5.2621775169973017E-2</v>
      </c>
      <c r="K93" s="178">
        <f>I93-H93</f>
        <v>-1130</v>
      </c>
      <c r="L93" s="179">
        <f t="shared" ref="L93:L105" si="34">I93/I$9</f>
        <v>9.6203362483431362E-3</v>
      </c>
    </row>
    <row r="94" spans="1:12" x14ac:dyDescent="0.25">
      <c r="A94" s="1" t="s">
        <v>98</v>
      </c>
      <c r="B94" s="161" t="s">
        <v>99</v>
      </c>
      <c r="C94" s="162">
        <v>11422</v>
      </c>
      <c r="D94" s="162">
        <v>7669</v>
      </c>
      <c r="E94" s="162">
        <v>3829</v>
      </c>
      <c r="F94" s="162">
        <v>9624</v>
      </c>
      <c r="G94" s="162">
        <v>13402</v>
      </c>
      <c r="H94" s="162">
        <v>10519</v>
      </c>
      <c r="I94" s="162">
        <v>10355</v>
      </c>
      <c r="J94" s="180">
        <f>IFERROR(I94/H94-1,"-")</f>
        <v>-1.5590835630763356E-2</v>
      </c>
      <c r="K94" s="161">
        <f t="shared" ref="K94:K104" si="35">I94-H94</f>
        <v>-164</v>
      </c>
      <c r="L94" s="163">
        <f t="shared" si="34"/>
        <v>4.8967057536174387E-3</v>
      </c>
    </row>
    <row r="95" spans="1:12" x14ac:dyDescent="0.25">
      <c r="A95" s="164" t="s">
        <v>105</v>
      </c>
      <c r="B95" s="165" t="s">
        <v>105</v>
      </c>
      <c r="C95" s="166">
        <v>5317</v>
      </c>
      <c r="D95" s="166">
        <v>4352</v>
      </c>
      <c r="E95" s="166">
        <v>2144</v>
      </c>
      <c r="F95" s="166">
        <v>4668</v>
      </c>
      <c r="G95" s="166">
        <v>3830</v>
      </c>
      <c r="H95" s="166">
        <v>2527</v>
      </c>
      <c r="I95" s="166">
        <v>3051</v>
      </c>
      <c r="J95" s="181">
        <f>IFERROR(I95/H95-1,"-")</f>
        <v>0.20736050652948168</v>
      </c>
      <c r="K95" s="165">
        <f t="shared" si="35"/>
        <v>524</v>
      </c>
      <c r="L95" s="167">
        <f t="shared" si="34"/>
        <v>1.4427667073188609E-3</v>
      </c>
    </row>
    <row r="96" spans="1:12" x14ac:dyDescent="0.25">
      <c r="A96" s="164" t="s">
        <v>102</v>
      </c>
      <c r="B96" s="165" t="s">
        <v>102</v>
      </c>
      <c r="C96" s="166">
        <v>6105</v>
      </c>
      <c r="D96" s="166">
        <v>3317</v>
      </c>
      <c r="E96" s="166">
        <v>1685</v>
      </c>
      <c r="F96" s="166">
        <v>4956</v>
      </c>
      <c r="G96" s="166">
        <v>9572</v>
      </c>
      <c r="H96" s="166">
        <v>7992</v>
      </c>
      <c r="I96" s="166">
        <v>7304</v>
      </c>
      <c r="J96" s="181">
        <f>IFERROR(I96/H96-1,"-")</f>
        <v>-8.6086086086086033E-2</v>
      </c>
      <c r="K96" s="165">
        <f t="shared" si="35"/>
        <v>-688</v>
      </c>
      <c r="L96" s="167">
        <f t="shared" si="34"/>
        <v>3.4539390462985774E-3</v>
      </c>
    </row>
    <row r="97" spans="1:12" x14ac:dyDescent="0.25">
      <c r="A97" s="1"/>
      <c r="B97" s="161" t="s">
        <v>109</v>
      </c>
      <c r="C97" s="162">
        <v>8678</v>
      </c>
      <c r="D97" s="162">
        <v>5842</v>
      </c>
      <c r="E97" s="162">
        <v>3088</v>
      </c>
      <c r="F97" s="162">
        <v>7910</v>
      </c>
      <c r="G97" s="162">
        <v>9174</v>
      </c>
      <c r="H97" s="162">
        <v>10955</v>
      </c>
      <c r="I97" s="162">
        <v>9989</v>
      </c>
      <c r="J97" s="180">
        <f>IFERROR(I97/H97-1,"-")</f>
        <v>-8.8178913738019116E-2</v>
      </c>
      <c r="K97" s="161">
        <f t="shared" si="35"/>
        <v>-966</v>
      </c>
      <c r="L97" s="163">
        <f t="shared" si="34"/>
        <v>4.7236304947256974E-3</v>
      </c>
    </row>
    <row r="98" spans="1:12" s="57" customFormat="1" x14ac:dyDescent="0.25">
      <c r="B98" s="165" t="s">
        <v>112</v>
      </c>
      <c r="C98" s="166">
        <v>1266</v>
      </c>
      <c r="D98" s="166">
        <v>1092</v>
      </c>
      <c r="E98" s="166">
        <v>102</v>
      </c>
      <c r="F98" s="166">
        <v>1172</v>
      </c>
      <c r="G98" s="166">
        <v>1456</v>
      </c>
      <c r="H98" s="166">
        <v>1762</v>
      </c>
      <c r="I98" s="166">
        <v>1433</v>
      </c>
      <c r="J98" s="181">
        <f t="shared" ref="J98:J105" si="36">IFERROR(I98/H98-1,"-")</f>
        <v>-0.18671963677639047</v>
      </c>
      <c r="K98" s="165">
        <f t="shared" si="35"/>
        <v>-329</v>
      </c>
      <c r="L98" s="167">
        <f t="shared" si="34"/>
        <v>6.776416557154794E-4</v>
      </c>
    </row>
    <row r="99" spans="1:12" s="57" customFormat="1" x14ac:dyDescent="0.25">
      <c r="B99" s="165" t="s">
        <v>115</v>
      </c>
      <c r="C99" s="166">
        <v>2254</v>
      </c>
      <c r="D99" s="166">
        <v>1303</v>
      </c>
      <c r="E99" s="166">
        <v>512</v>
      </c>
      <c r="F99" s="166">
        <v>1764</v>
      </c>
      <c r="G99" s="166">
        <v>2011</v>
      </c>
      <c r="H99" s="166">
        <v>2431</v>
      </c>
      <c r="I99" s="166">
        <v>2183</v>
      </c>
      <c r="J99" s="181">
        <f t="shared" si="36"/>
        <v>-0.10201563142739611</v>
      </c>
      <c r="K99" s="165">
        <f t="shared" si="35"/>
        <v>-248</v>
      </c>
      <c r="L99" s="167">
        <f t="shared" si="34"/>
        <v>1.0323040714772446E-3</v>
      </c>
    </row>
    <row r="100" spans="1:12" x14ac:dyDescent="0.25">
      <c r="A100" s="1"/>
      <c r="B100" s="165" t="s">
        <v>118</v>
      </c>
      <c r="C100" s="166">
        <v>1596</v>
      </c>
      <c r="D100" s="166">
        <v>1217</v>
      </c>
      <c r="E100" s="166">
        <v>1367</v>
      </c>
      <c r="F100" s="166">
        <v>1469</v>
      </c>
      <c r="G100" s="166">
        <v>1690</v>
      </c>
      <c r="H100" s="166">
        <v>1755</v>
      </c>
      <c r="I100" s="166">
        <v>1679</v>
      </c>
      <c r="J100" s="181">
        <f t="shared" si="36"/>
        <v>-4.3304843304843299E-2</v>
      </c>
      <c r="K100" s="165">
        <f t="shared" si="35"/>
        <v>-76</v>
      </c>
      <c r="L100" s="167">
        <f t="shared" si="34"/>
        <v>7.9397092808533836E-4</v>
      </c>
    </row>
    <row r="101" spans="1:12" x14ac:dyDescent="0.25">
      <c r="A101" s="1"/>
      <c r="B101" s="165" t="s">
        <v>125</v>
      </c>
      <c r="C101" s="166">
        <v>286</v>
      </c>
      <c r="D101" s="166">
        <v>278</v>
      </c>
      <c r="E101" s="166">
        <v>54</v>
      </c>
      <c r="F101" s="166">
        <v>549</v>
      </c>
      <c r="G101" s="166">
        <v>503</v>
      </c>
      <c r="H101" s="166">
        <v>572</v>
      </c>
      <c r="I101" s="166">
        <v>495</v>
      </c>
      <c r="J101" s="181">
        <f t="shared" si="36"/>
        <v>-0.13461538461538458</v>
      </c>
      <c r="K101" s="165">
        <f t="shared" si="35"/>
        <v>-77</v>
      </c>
      <c r="L101" s="167">
        <f t="shared" si="34"/>
        <v>2.3407719440276503E-4</v>
      </c>
    </row>
    <row r="102" spans="1:12" x14ac:dyDescent="0.25">
      <c r="A102" s="1"/>
      <c r="B102" s="165" t="s">
        <v>121</v>
      </c>
      <c r="C102" s="166">
        <v>264</v>
      </c>
      <c r="D102" s="166">
        <v>141</v>
      </c>
      <c r="E102" s="166">
        <v>87</v>
      </c>
      <c r="F102" s="166">
        <v>337</v>
      </c>
      <c r="G102" s="166">
        <v>243</v>
      </c>
      <c r="H102" s="166">
        <v>485</v>
      </c>
      <c r="I102" s="166">
        <v>463</v>
      </c>
      <c r="J102" s="181">
        <f t="shared" si="36"/>
        <v>-4.5360824742267991E-2</v>
      </c>
      <c r="K102" s="165">
        <f t="shared" si="35"/>
        <v>-22</v>
      </c>
      <c r="L102" s="167">
        <f t="shared" si="34"/>
        <v>2.1894493133026307E-4</v>
      </c>
    </row>
    <row r="103" spans="1:12" x14ac:dyDescent="0.25">
      <c r="A103" s="1"/>
      <c r="B103" s="165" t="s">
        <v>130</v>
      </c>
      <c r="C103" s="166">
        <v>110</v>
      </c>
      <c r="D103" s="166">
        <v>125</v>
      </c>
      <c r="E103" s="166">
        <v>15</v>
      </c>
      <c r="F103" s="166">
        <v>169</v>
      </c>
      <c r="G103" s="166">
        <v>86</v>
      </c>
      <c r="H103" s="166">
        <v>116</v>
      </c>
      <c r="I103" s="166">
        <v>122</v>
      </c>
      <c r="J103" s="181">
        <f t="shared" si="36"/>
        <v>5.1724137931034475E-2</v>
      </c>
      <c r="K103" s="165">
        <f t="shared" si="35"/>
        <v>6</v>
      </c>
      <c r="L103" s="167">
        <f t="shared" si="34"/>
        <v>5.7691752963913808E-5</v>
      </c>
    </row>
    <row r="104" spans="1:12" x14ac:dyDescent="0.25">
      <c r="A104" s="164" t="s">
        <v>146</v>
      </c>
      <c r="B104" s="165" t="s">
        <v>133</v>
      </c>
      <c r="C104" s="166">
        <v>107</v>
      </c>
      <c r="D104" s="166">
        <v>70</v>
      </c>
      <c r="E104" s="166">
        <v>26</v>
      </c>
      <c r="F104" s="166">
        <v>71</v>
      </c>
      <c r="G104" s="166">
        <v>143</v>
      </c>
      <c r="H104" s="166">
        <v>302</v>
      </c>
      <c r="I104" s="166">
        <v>132</v>
      </c>
      <c r="J104" s="181">
        <f t="shared" si="36"/>
        <v>-0.5629139072847682</v>
      </c>
      <c r="K104" s="165">
        <f t="shared" si="35"/>
        <v>-170</v>
      </c>
      <c r="L104" s="167">
        <f t="shared" si="34"/>
        <v>6.2420585174070674E-5</v>
      </c>
    </row>
    <row r="105" spans="1:12" x14ac:dyDescent="0.25">
      <c r="A105" s="169" t="s">
        <v>147</v>
      </c>
      <c r="B105" s="170" t="s">
        <v>147</v>
      </c>
      <c r="C105" s="171">
        <f t="shared" ref="C105" si="37">C97-SUM(C98:C104)</f>
        <v>2795</v>
      </c>
      <c r="D105" s="171">
        <f t="shared" ref="D105:I105" si="38">D97-SUM(D98:D104)</f>
        <v>1616</v>
      </c>
      <c r="E105" s="171">
        <f t="shared" si="38"/>
        <v>925</v>
      </c>
      <c r="F105" s="171">
        <f t="shared" si="38"/>
        <v>2379</v>
      </c>
      <c r="G105" s="171">
        <f t="shared" si="38"/>
        <v>3042</v>
      </c>
      <c r="H105" s="171">
        <f t="shared" si="38"/>
        <v>3532</v>
      </c>
      <c r="I105" s="171">
        <f t="shared" si="38"/>
        <v>3482</v>
      </c>
      <c r="J105" s="182">
        <f t="shared" si="36"/>
        <v>-1.4156285390713452E-2</v>
      </c>
      <c r="K105" s="170">
        <f>I105-H105</f>
        <v>-50</v>
      </c>
      <c r="L105" s="172">
        <f t="shared" si="34"/>
        <v>1.6465793755766219E-3</v>
      </c>
    </row>
    <row r="106" spans="1:12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70</v>
      </c>
      <c r="C107" s="178">
        <v>58013</v>
      </c>
      <c r="D107" s="178">
        <v>44636</v>
      </c>
      <c r="E107" s="178">
        <v>16007</v>
      </c>
      <c r="F107" s="178">
        <v>74430</v>
      </c>
      <c r="G107" s="178">
        <v>94963</v>
      </c>
      <c r="H107" s="178">
        <v>90035</v>
      </c>
      <c r="I107" s="178">
        <v>97511</v>
      </c>
      <c r="J107" s="179">
        <f>IFERROR(I107/H107-1,"-")</f>
        <v>8.3034375520630865E-2</v>
      </c>
      <c r="K107" s="178">
        <f>I107-H107</f>
        <v>7476</v>
      </c>
      <c r="L107" s="179">
        <f t="shared" ref="L107:L119" si="39">I107/I$9</f>
        <v>4.6111315764460648E-2</v>
      </c>
    </row>
    <row r="108" spans="1:12" x14ac:dyDescent="0.25">
      <c r="A108" s="1" t="s">
        <v>98</v>
      </c>
      <c r="B108" s="161" t="s">
        <v>99</v>
      </c>
      <c r="C108" s="162">
        <v>7418</v>
      </c>
      <c r="D108" s="162">
        <v>9051</v>
      </c>
      <c r="E108" s="162">
        <v>8595</v>
      </c>
      <c r="F108" s="162">
        <v>12402</v>
      </c>
      <c r="G108" s="162">
        <v>16919</v>
      </c>
      <c r="H108" s="162">
        <v>12986</v>
      </c>
      <c r="I108" s="162">
        <v>14967</v>
      </c>
      <c r="J108" s="180">
        <f>IFERROR(I108/H108-1,"-")</f>
        <v>0.15254889881410749</v>
      </c>
      <c r="K108" s="161">
        <f t="shared" ref="K108:K118" si="40">I108-H108</f>
        <v>1981</v>
      </c>
      <c r="L108" s="163">
        <f t="shared" si="39"/>
        <v>7.0776431689417866E-3</v>
      </c>
    </row>
    <row r="109" spans="1:12" x14ac:dyDescent="0.25">
      <c r="A109" s="164" t="s">
        <v>105</v>
      </c>
      <c r="B109" s="165" t="s">
        <v>105</v>
      </c>
      <c r="C109" s="166">
        <v>2338</v>
      </c>
      <c r="D109" s="166">
        <v>1581</v>
      </c>
      <c r="E109" s="166">
        <v>8163</v>
      </c>
      <c r="F109" s="166">
        <v>5593</v>
      </c>
      <c r="G109" s="166">
        <v>7210</v>
      </c>
      <c r="H109" s="166">
        <v>3439</v>
      </c>
      <c r="I109" s="166">
        <v>4588</v>
      </c>
      <c r="J109" s="181">
        <f>IFERROR(I109/H109-1,"-")</f>
        <v>0.33410875254434425</v>
      </c>
      <c r="K109" s="165">
        <f t="shared" si="40"/>
        <v>1149</v>
      </c>
      <c r="L109" s="167">
        <f t="shared" si="39"/>
        <v>2.1695882180199719E-3</v>
      </c>
    </row>
    <row r="110" spans="1:12" x14ac:dyDescent="0.25">
      <c r="A110" s="164" t="s">
        <v>102</v>
      </c>
      <c r="B110" s="165" t="s">
        <v>102</v>
      </c>
      <c r="C110" s="166">
        <v>5080</v>
      </c>
      <c r="D110" s="166">
        <v>7470</v>
      </c>
      <c r="E110" s="166">
        <v>432</v>
      </c>
      <c r="F110" s="166">
        <v>6809</v>
      </c>
      <c r="G110" s="166">
        <v>9709</v>
      </c>
      <c r="H110" s="166">
        <v>9547</v>
      </c>
      <c r="I110" s="166">
        <v>10379</v>
      </c>
      <c r="J110" s="181">
        <f>IFERROR(I110/H110-1,"-")</f>
        <v>8.7147795118885485E-2</v>
      </c>
      <c r="K110" s="165">
        <f t="shared" si="40"/>
        <v>832</v>
      </c>
      <c r="L110" s="167">
        <f t="shared" si="39"/>
        <v>4.9080549509218146E-3</v>
      </c>
    </row>
    <row r="111" spans="1:12" x14ac:dyDescent="0.25">
      <c r="A111" s="1"/>
      <c r="B111" s="161" t="s">
        <v>109</v>
      </c>
      <c r="C111" s="162">
        <v>50595</v>
      </c>
      <c r="D111" s="162">
        <v>35585</v>
      </c>
      <c r="E111" s="162">
        <v>7412</v>
      </c>
      <c r="F111" s="162">
        <v>62028</v>
      </c>
      <c r="G111" s="162">
        <v>78044</v>
      </c>
      <c r="H111" s="162">
        <v>77049</v>
      </c>
      <c r="I111" s="162">
        <v>82544</v>
      </c>
      <c r="J111" s="180">
        <f>IFERROR(I111/H111-1,"-")</f>
        <v>7.131825202144082E-2</v>
      </c>
      <c r="K111" s="161">
        <f t="shared" si="40"/>
        <v>5495</v>
      </c>
      <c r="L111" s="163">
        <f t="shared" si="39"/>
        <v>3.9033672595518862E-2</v>
      </c>
    </row>
    <row r="112" spans="1:12" s="57" customFormat="1" x14ac:dyDescent="0.25">
      <c r="B112" s="165" t="s">
        <v>112</v>
      </c>
      <c r="C112" s="166">
        <v>26206</v>
      </c>
      <c r="D112" s="166">
        <v>19611</v>
      </c>
      <c r="E112" s="166">
        <v>1903</v>
      </c>
      <c r="F112" s="166">
        <v>33626</v>
      </c>
      <c r="G112" s="166">
        <v>48062</v>
      </c>
      <c r="H112" s="166">
        <v>44675</v>
      </c>
      <c r="I112" s="166">
        <v>45551</v>
      </c>
      <c r="J112" s="181">
        <f t="shared" ref="J112:J119" si="41">IFERROR(I112/H112-1,"-")</f>
        <v>1.9608282036933433E-2</v>
      </c>
      <c r="K112" s="165">
        <f t="shared" si="40"/>
        <v>876</v>
      </c>
      <c r="L112" s="167">
        <f t="shared" si="39"/>
        <v>2.1540303600485557E-2</v>
      </c>
    </row>
    <row r="113" spans="1:12" s="57" customFormat="1" x14ac:dyDescent="0.25">
      <c r="B113" s="165" t="s">
        <v>115</v>
      </c>
      <c r="C113" s="166">
        <v>5485</v>
      </c>
      <c r="D113" s="166">
        <v>2289</v>
      </c>
      <c r="E113" s="166">
        <v>1563</v>
      </c>
      <c r="F113" s="166">
        <v>3625</v>
      </c>
      <c r="G113" s="166">
        <v>4350</v>
      </c>
      <c r="H113" s="166">
        <v>3904</v>
      </c>
      <c r="I113" s="166">
        <v>4616</v>
      </c>
      <c r="J113" s="181">
        <f t="shared" si="41"/>
        <v>0.18237704918032782</v>
      </c>
      <c r="K113" s="165">
        <f t="shared" si="40"/>
        <v>712</v>
      </c>
      <c r="L113" s="167">
        <f t="shared" si="39"/>
        <v>2.182828948208411E-3</v>
      </c>
    </row>
    <row r="114" spans="1:12" x14ac:dyDescent="0.25">
      <c r="A114" s="1"/>
      <c r="B114" s="165" t="s">
        <v>118</v>
      </c>
      <c r="C114" s="166">
        <v>5574</v>
      </c>
      <c r="D114" s="166">
        <v>1751</v>
      </c>
      <c r="E114" s="166">
        <v>1721</v>
      </c>
      <c r="F114" s="166">
        <v>4148</v>
      </c>
      <c r="G114" s="166">
        <v>6969</v>
      </c>
      <c r="H114" s="166">
        <v>4815</v>
      </c>
      <c r="I114" s="166">
        <v>6251</v>
      </c>
      <c r="J114" s="181">
        <f t="shared" si="41"/>
        <v>0.29823468328141223</v>
      </c>
      <c r="K114" s="165">
        <f t="shared" si="40"/>
        <v>1436</v>
      </c>
      <c r="L114" s="167">
        <f t="shared" si="39"/>
        <v>2.9559930145690591E-3</v>
      </c>
    </row>
    <row r="115" spans="1:12" x14ac:dyDescent="0.25">
      <c r="A115" s="1"/>
      <c r="B115" s="165" t="s">
        <v>125</v>
      </c>
      <c r="C115" s="166">
        <v>1341</v>
      </c>
      <c r="D115" s="166">
        <v>686</v>
      </c>
      <c r="E115" s="166">
        <v>111</v>
      </c>
      <c r="F115" s="166">
        <v>3003</v>
      </c>
      <c r="G115" s="166">
        <v>2906</v>
      </c>
      <c r="H115" s="166">
        <v>3140</v>
      </c>
      <c r="I115" s="166">
        <v>3264</v>
      </c>
      <c r="J115" s="181">
        <f t="shared" si="41"/>
        <v>3.9490445859872603E-2</v>
      </c>
      <c r="K115" s="165">
        <f t="shared" si="40"/>
        <v>124</v>
      </c>
      <c r="L115" s="167">
        <f t="shared" si="39"/>
        <v>1.5434908333952023E-3</v>
      </c>
    </row>
    <row r="116" spans="1:12" x14ac:dyDescent="0.25">
      <c r="A116" s="1"/>
      <c r="B116" s="165" t="s">
        <v>121</v>
      </c>
      <c r="C116" s="166">
        <v>1555</v>
      </c>
      <c r="D116" s="166">
        <v>1071</v>
      </c>
      <c r="E116" s="166">
        <v>207</v>
      </c>
      <c r="F116" s="166">
        <v>2726</v>
      </c>
      <c r="G116" s="166">
        <v>2212</v>
      </c>
      <c r="H116" s="166">
        <v>2520</v>
      </c>
      <c r="I116" s="166">
        <v>2372</v>
      </c>
      <c r="J116" s="181">
        <f t="shared" si="41"/>
        <v>-5.8730158730158744E-2</v>
      </c>
      <c r="K116" s="165">
        <f t="shared" si="40"/>
        <v>-148</v>
      </c>
      <c r="L116" s="167">
        <f t="shared" si="39"/>
        <v>1.1216790002492095E-3</v>
      </c>
    </row>
    <row r="117" spans="1:12" x14ac:dyDescent="0.25">
      <c r="A117" s="1"/>
      <c r="B117" s="165" t="s">
        <v>130</v>
      </c>
      <c r="C117" s="166">
        <v>525</v>
      </c>
      <c r="D117" s="166">
        <v>440</v>
      </c>
      <c r="E117" s="166">
        <v>4</v>
      </c>
      <c r="F117" s="166">
        <v>541</v>
      </c>
      <c r="G117" s="166">
        <v>800</v>
      </c>
      <c r="H117" s="166">
        <v>1154</v>
      </c>
      <c r="I117" s="166">
        <v>934</v>
      </c>
      <c r="J117" s="181">
        <f t="shared" si="41"/>
        <v>-0.19064124783362213</v>
      </c>
      <c r="K117" s="165">
        <f t="shared" si="40"/>
        <v>-220</v>
      </c>
      <c r="L117" s="167">
        <f t="shared" si="39"/>
        <v>4.4167292842865161E-4</v>
      </c>
    </row>
    <row r="118" spans="1:12" x14ac:dyDescent="0.25">
      <c r="A118" s="164" t="s">
        <v>146</v>
      </c>
      <c r="B118" s="165" t="s">
        <v>133</v>
      </c>
      <c r="C118" s="166">
        <v>980</v>
      </c>
      <c r="D118" s="166">
        <v>1160</v>
      </c>
      <c r="E118" s="166">
        <v>4</v>
      </c>
      <c r="F118" s="166">
        <v>791</v>
      </c>
      <c r="G118" s="166">
        <v>559</v>
      </c>
      <c r="H118" s="166">
        <v>1352</v>
      </c>
      <c r="I118" s="166">
        <v>797</v>
      </c>
      <c r="J118" s="181">
        <f t="shared" si="41"/>
        <v>-0.41050295857988162</v>
      </c>
      <c r="K118" s="165">
        <f t="shared" si="40"/>
        <v>-555</v>
      </c>
      <c r="L118" s="167">
        <f t="shared" si="39"/>
        <v>3.7688792714950253E-4</v>
      </c>
    </row>
    <row r="119" spans="1:12" x14ac:dyDescent="0.25">
      <c r="A119" s="169" t="s">
        <v>147</v>
      </c>
      <c r="B119" s="170" t="s">
        <v>147</v>
      </c>
      <c r="C119" s="171">
        <f t="shared" ref="C119" si="42">C111-SUM(C112:C118)</f>
        <v>8929</v>
      </c>
      <c r="D119" s="171">
        <f t="shared" ref="D119:I119" si="43">D111-SUM(D112:D118)</f>
        <v>8577</v>
      </c>
      <c r="E119" s="171">
        <f t="shared" si="43"/>
        <v>1899</v>
      </c>
      <c r="F119" s="171">
        <f t="shared" si="43"/>
        <v>13568</v>
      </c>
      <c r="G119" s="171">
        <f t="shared" si="43"/>
        <v>12186</v>
      </c>
      <c r="H119" s="171">
        <f t="shared" si="43"/>
        <v>15489</v>
      </c>
      <c r="I119" s="171">
        <f t="shared" si="43"/>
        <v>18759</v>
      </c>
      <c r="J119" s="182">
        <f t="shared" si="41"/>
        <v>0.21111756730582987</v>
      </c>
      <c r="K119" s="170">
        <f>I119-H119</f>
        <v>3270</v>
      </c>
      <c r="L119" s="172">
        <f t="shared" si="39"/>
        <v>8.870816343033272E-3</v>
      </c>
    </row>
    <row r="120" spans="1:12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70</v>
      </c>
      <c r="C121" s="178">
        <v>83988</v>
      </c>
      <c r="D121" s="178">
        <v>55825</v>
      </c>
      <c r="E121" s="178">
        <v>33575</v>
      </c>
      <c r="F121" s="178">
        <v>72145</v>
      </c>
      <c r="G121" s="178">
        <v>94906</v>
      </c>
      <c r="H121" s="178">
        <v>93060</v>
      </c>
      <c r="I121" s="178">
        <v>102316</v>
      </c>
      <c r="J121" s="179">
        <f>IFERROR(I121/H121-1,"-")</f>
        <v>9.9462712228669758E-2</v>
      </c>
      <c r="K121" s="178">
        <f>I121-H121</f>
        <v>9256</v>
      </c>
      <c r="L121" s="179">
        <f t="shared" ref="L121:L133" si="44">I121/I$9</f>
        <v>4.8383519641441025E-2</v>
      </c>
    </row>
    <row r="122" spans="1:12" x14ac:dyDescent="0.25">
      <c r="A122" s="1" t="s">
        <v>98</v>
      </c>
      <c r="B122" s="161" t="s">
        <v>99</v>
      </c>
      <c r="C122" s="162">
        <v>39755</v>
      </c>
      <c r="D122" s="162">
        <v>28023</v>
      </c>
      <c r="E122" s="162">
        <v>20437</v>
      </c>
      <c r="F122" s="162">
        <v>38992</v>
      </c>
      <c r="G122" s="162">
        <v>51752</v>
      </c>
      <c r="H122" s="162">
        <v>49827</v>
      </c>
      <c r="I122" s="162">
        <v>56290</v>
      </c>
      <c r="J122" s="180">
        <f>IFERROR(I122/H122-1,"-")</f>
        <v>0.12970879242177946</v>
      </c>
      <c r="K122" s="161">
        <f t="shared" ref="K122:K132" si="45">I122-H122</f>
        <v>6463</v>
      </c>
      <c r="L122" s="163">
        <f t="shared" si="44"/>
        <v>2.6618596510973019E-2</v>
      </c>
    </row>
    <row r="123" spans="1:12" x14ac:dyDescent="0.25">
      <c r="A123" s="164" t="s">
        <v>105</v>
      </c>
      <c r="B123" s="165" t="s">
        <v>105</v>
      </c>
      <c r="C123" s="166">
        <v>18498</v>
      </c>
      <c r="D123" s="166">
        <v>14178</v>
      </c>
      <c r="E123" s="166">
        <v>10772</v>
      </c>
      <c r="F123" s="166">
        <v>18595</v>
      </c>
      <c r="G123" s="166">
        <v>23547</v>
      </c>
      <c r="H123" s="166">
        <v>21592</v>
      </c>
      <c r="I123" s="166">
        <v>26667</v>
      </c>
      <c r="J123" s="181">
        <f>IFERROR(I123/H123-1,"-")</f>
        <v>0.23504075583549455</v>
      </c>
      <c r="K123" s="165">
        <f t="shared" si="45"/>
        <v>5075</v>
      </c>
      <c r="L123" s="167">
        <f t="shared" si="44"/>
        <v>1.2610376854825325E-2</v>
      </c>
    </row>
    <row r="124" spans="1:12" x14ac:dyDescent="0.25">
      <c r="A124" s="164" t="s">
        <v>102</v>
      </c>
      <c r="B124" s="165" t="s">
        <v>102</v>
      </c>
      <c r="C124" s="166">
        <v>21257</v>
      </c>
      <c r="D124" s="166">
        <v>13845</v>
      </c>
      <c r="E124" s="166">
        <v>9665</v>
      </c>
      <c r="F124" s="166">
        <v>20397</v>
      </c>
      <c r="G124" s="166">
        <v>28205</v>
      </c>
      <c r="H124" s="166">
        <v>28235</v>
      </c>
      <c r="I124" s="166">
        <v>29623</v>
      </c>
      <c r="J124" s="181">
        <f>IFERROR(I124/H124-1,"-")</f>
        <v>4.9158845404639662E-2</v>
      </c>
      <c r="K124" s="165">
        <f t="shared" si="45"/>
        <v>1388</v>
      </c>
      <c r="L124" s="167">
        <f t="shared" si="44"/>
        <v>1.4008219656147694E-2</v>
      </c>
    </row>
    <row r="125" spans="1:12" x14ac:dyDescent="0.25">
      <c r="A125" s="1"/>
      <c r="B125" s="161" t="s">
        <v>109</v>
      </c>
      <c r="C125" s="162">
        <v>44233</v>
      </c>
      <c r="D125" s="162">
        <v>27802</v>
      </c>
      <c r="E125" s="162">
        <v>13138</v>
      </c>
      <c r="F125" s="162">
        <v>33153</v>
      </c>
      <c r="G125" s="162">
        <v>43154</v>
      </c>
      <c r="H125" s="162">
        <v>43233</v>
      </c>
      <c r="I125" s="162">
        <v>46026</v>
      </c>
      <c r="J125" s="180">
        <f>IFERROR(I125/H125-1,"-")</f>
        <v>6.4603427936992475E-2</v>
      </c>
      <c r="K125" s="161">
        <f t="shared" si="45"/>
        <v>2793</v>
      </c>
      <c r="L125" s="163">
        <f t="shared" si="44"/>
        <v>2.1764923130468006E-2</v>
      </c>
    </row>
    <row r="126" spans="1:12" s="57" customFormat="1" x14ac:dyDescent="0.25">
      <c r="B126" s="165" t="s">
        <v>112</v>
      </c>
      <c r="C126" s="166">
        <v>4821</v>
      </c>
      <c r="D126" s="166">
        <v>3076</v>
      </c>
      <c r="E126" s="166">
        <v>380</v>
      </c>
      <c r="F126" s="166">
        <v>3428</v>
      </c>
      <c r="G126" s="166">
        <v>5037</v>
      </c>
      <c r="H126" s="166">
        <v>5398</v>
      </c>
      <c r="I126" s="166">
        <v>4971</v>
      </c>
      <c r="J126" s="181">
        <f t="shared" ref="J126:J133" si="46">IFERROR(I126/H126-1,"-")</f>
        <v>-7.9103371619118179E-2</v>
      </c>
      <c r="K126" s="165">
        <f t="shared" si="45"/>
        <v>-427</v>
      </c>
      <c r="L126" s="167">
        <f t="shared" si="44"/>
        <v>2.3507024916689799E-3</v>
      </c>
    </row>
    <row r="127" spans="1:12" s="57" customFormat="1" x14ac:dyDescent="0.25">
      <c r="B127" s="165" t="s">
        <v>115</v>
      </c>
      <c r="C127" s="166">
        <v>5214</v>
      </c>
      <c r="D127" s="166">
        <v>3190</v>
      </c>
      <c r="E127" s="166">
        <v>1455</v>
      </c>
      <c r="F127" s="166">
        <v>4249</v>
      </c>
      <c r="G127" s="166">
        <v>7179</v>
      </c>
      <c r="H127" s="166">
        <v>6868</v>
      </c>
      <c r="I127" s="166">
        <v>7718</v>
      </c>
      <c r="J127" s="181">
        <f t="shared" si="46"/>
        <v>0.12376237623762387</v>
      </c>
      <c r="K127" s="165">
        <f t="shared" si="45"/>
        <v>850</v>
      </c>
      <c r="L127" s="167">
        <f t="shared" si="44"/>
        <v>3.6497126997990718E-3</v>
      </c>
    </row>
    <row r="128" spans="1:12" x14ac:dyDescent="0.25">
      <c r="A128" s="1"/>
      <c r="B128" s="165" t="s">
        <v>118</v>
      </c>
      <c r="C128" s="166">
        <v>2726</v>
      </c>
      <c r="D128" s="166">
        <v>2062</v>
      </c>
      <c r="E128" s="166">
        <v>1785</v>
      </c>
      <c r="F128" s="166">
        <v>3286</v>
      </c>
      <c r="G128" s="166">
        <v>3688</v>
      </c>
      <c r="H128" s="166">
        <v>3390</v>
      </c>
      <c r="I128" s="166">
        <v>3485</v>
      </c>
      <c r="J128" s="181">
        <f t="shared" si="46"/>
        <v>2.8023598820059004E-2</v>
      </c>
      <c r="K128" s="165">
        <f t="shared" si="45"/>
        <v>95</v>
      </c>
      <c r="L128" s="167">
        <f t="shared" si="44"/>
        <v>1.647998025239669E-3</v>
      </c>
    </row>
    <row r="129" spans="1:12" x14ac:dyDescent="0.25">
      <c r="A129" s="1"/>
      <c r="B129" s="165" t="s">
        <v>125</v>
      </c>
      <c r="C129" s="166">
        <v>759</v>
      </c>
      <c r="D129" s="166">
        <v>560</v>
      </c>
      <c r="E129" s="166">
        <v>186</v>
      </c>
      <c r="F129" s="166">
        <v>978</v>
      </c>
      <c r="G129" s="166">
        <v>1045</v>
      </c>
      <c r="H129" s="166">
        <v>1076</v>
      </c>
      <c r="I129" s="166">
        <v>1155</v>
      </c>
      <c r="J129" s="181">
        <f t="shared" si="46"/>
        <v>7.3420074349442421E-2</v>
      </c>
      <c r="K129" s="165">
        <f t="shared" si="45"/>
        <v>79</v>
      </c>
      <c r="L129" s="167">
        <f t="shared" si="44"/>
        <v>5.4618012027311846E-4</v>
      </c>
    </row>
    <row r="130" spans="1:12" x14ac:dyDescent="0.25">
      <c r="A130" s="1"/>
      <c r="B130" s="165" t="s">
        <v>121</v>
      </c>
      <c r="C130" s="166">
        <v>576</v>
      </c>
      <c r="D130" s="166">
        <v>480</v>
      </c>
      <c r="E130" s="166">
        <v>153</v>
      </c>
      <c r="F130" s="166">
        <v>715</v>
      </c>
      <c r="G130" s="166">
        <v>829</v>
      </c>
      <c r="H130" s="166">
        <v>811</v>
      </c>
      <c r="I130" s="166">
        <v>919</v>
      </c>
      <c r="J130" s="181">
        <f t="shared" si="46"/>
        <v>0.13316892725030827</v>
      </c>
      <c r="K130" s="165">
        <f t="shared" si="45"/>
        <v>108</v>
      </c>
      <c r="L130" s="167">
        <f t="shared" si="44"/>
        <v>4.3457968011341631E-4</v>
      </c>
    </row>
    <row r="131" spans="1:12" x14ac:dyDescent="0.25">
      <c r="A131" s="1"/>
      <c r="B131" s="165" t="s">
        <v>130</v>
      </c>
      <c r="C131" s="166">
        <v>1026</v>
      </c>
      <c r="D131" s="166">
        <v>673</v>
      </c>
      <c r="E131" s="166">
        <v>17</v>
      </c>
      <c r="F131" s="166">
        <v>543</v>
      </c>
      <c r="G131" s="166">
        <v>765</v>
      </c>
      <c r="H131" s="166">
        <v>870</v>
      </c>
      <c r="I131" s="166">
        <v>695</v>
      </c>
      <c r="J131" s="181">
        <f t="shared" si="46"/>
        <v>-0.20114942528735635</v>
      </c>
      <c r="K131" s="165">
        <f t="shared" si="45"/>
        <v>-175</v>
      </c>
      <c r="L131" s="167">
        <f t="shared" si="44"/>
        <v>3.2865383860590242E-4</v>
      </c>
    </row>
    <row r="132" spans="1:12" x14ac:dyDescent="0.25">
      <c r="A132" s="164" t="s">
        <v>146</v>
      </c>
      <c r="B132" s="165" t="s">
        <v>133</v>
      </c>
      <c r="C132" s="166">
        <v>1558</v>
      </c>
      <c r="D132" s="166">
        <v>1018</v>
      </c>
      <c r="E132" s="166">
        <v>94</v>
      </c>
      <c r="F132" s="166">
        <v>962</v>
      </c>
      <c r="G132" s="166">
        <v>1420</v>
      </c>
      <c r="H132" s="166">
        <v>1355</v>
      </c>
      <c r="I132" s="166">
        <v>1321</v>
      </c>
      <c r="J132" s="181">
        <f t="shared" si="46"/>
        <v>-2.5092250922509218E-2</v>
      </c>
      <c r="K132" s="165">
        <f t="shared" si="45"/>
        <v>-34</v>
      </c>
      <c r="L132" s="167">
        <f t="shared" si="44"/>
        <v>6.2467873496172249E-4</v>
      </c>
    </row>
    <row r="133" spans="1:12" x14ac:dyDescent="0.25">
      <c r="A133" s="169" t="s">
        <v>147</v>
      </c>
      <c r="B133" s="170" t="s">
        <v>147</v>
      </c>
      <c r="C133" s="171">
        <f t="shared" ref="C133" si="47">C125-SUM(C126:C132)</f>
        <v>27553</v>
      </c>
      <c r="D133" s="171">
        <f t="shared" ref="D133:I133" si="48">D125-SUM(D126:D132)</f>
        <v>16743</v>
      </c>
      <c r="E133" s="171">
        <f t="shared" si="48"/>
        <v>9068</v>
      </c>
      <c r="F133" s="171">
        <f t="shared" si="48"/>
        <v>18992</v>
      </c>
      <c r="G133" s="171">
        <f t="shared" si="48"/>
        <v>23191</v>
      </c>
      <c r="H133" s="171">
        <f t="shared" si="48"/>
        <v>23465</v>
      </c>
      <c r="I133" s="171">
        <f t="shared" si="48"/>
        <v>25762</v>
      </c>
      <c r="J133" s="182">
        <f t="shared" si="46"/>
        <v>9.7890475175793634E-2</v>
      </c>
      <c r="K133" s="170">
        <f>I133-H133</f>
        <v>2297</v>
      </c>
      <c r="L133" s="172">
        <f t="shared" si="44"/>
        <v>1.2182417539806128E-2</v>
      </c>
    </row>
    <row r="134" spans="1:12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70</v>
      </c>
      <c r="C135" s="178">
        <v>97092</v>
      </c>
      <c r="D135" s="178">
        <v>65963</v>
      </c>
      <c r="E135" s="178">
        <v>25757</v>
      </c>
      <c r="F135" s="178">
        <v>98992</v>
      </c>
      <c r="G135" s="178">
        <v>108701</v>
      </c>
      <c r="H135" s="178">
        <v>115706</v>
      </c>
      <c r="I135" s="178">
        <v>112386</v>
      </c>
      <c r="J135" s="179">
        <f>IFERROR(I135/H135-1,"-")</f>
        <v>-2.8693412614730462E-2</v>
      </c>
      <c r="K135" s="178">
        <f>I135-H135</f>
        <v>-3320</v>
      </c>
      <c r="L135" s="179">
        <f t="shared" ref="L135:L147" si="49">I135/I$9</f>
        <v>5.3145453677068993E-2</v>
      </c>
    </row>
    <row r="136" spans="1:12" x14ac:dyDescent="0.25">
      <c r="A136" s="1" t="s">
        <v>98</v>
      </c>
      <c r="B136" s="161" t="s">
        <v>99</v>
      </c>
      <c r="C136" s="162">
        <v>13072</v>
      </c>
      <c r="D136" s="162">
        <v>2995</v>
      </c>
      <c r="E136" s="162">
        <v>14339</v>
      </c>
      <c r="F136" s="162">
        <v>7276</v>
      </c>
      <c r="G136" s="162">
        <v>9404</v>
      </c>
      <c r="H136" s="162">
        <v>6632</v>
      </c>
      <c r="I136" s="162">
        <v>5177</v>
      </c>
      <c r="J136" s="180">
        <f>IFERROR(I136/H136-1,"-")</f>
        <v>-0.21939083232810619</v>
      </c>
      <c r="K136" s="161">
        <f t="shared" ref="K136:K146" si="50">I136-H136</f>
        <v>-1455</v>
      </c>
      <c r="L136" s="163">
        <f t="shared" si="49"/>
        <v>2.4481164351982114E-3</v>
      </c>
    </row>
    <row r="137" spans="1:12" x14ac:dyDescent="0.25">
      <c r="A137" s="164" t="s">
        <v>105</v>
      </c>
      <c r="B137" s="165" t="s">
        <v>105</v>
      </c>
      <c r="C137" s="166">
        <v>7755</v>
      </c>
      <c r="D137" s="166">
        <v>1936</v>
      </c>
      <c r="E137" s="166">
        <v>12667</v>
      </c>
      <c r="F137" s="166">
        <v>4598</v>
      </c>
      <c r="G137" s="166">
        <v>6199</v>
      </c>
      <c r="H137" s="166">
        <v>3880</v>
      </c>
      <c r="I137" s="166">
        <v>2051</v>
      </c>
      <c r="J137" s="181">
        <f>IFERROR(I137/H137-1,"-")</f>
        <v>-0.47139175257731958</v>
      </c>
      <c r="K137" s="165">
        <f t="shared" si="50"/>
        <v>-1829</v>
      </c>
      <c r="L137" s="167">
        <f t="shared" si="49"/>
        <v>9.69883486303174E-4</v>
      </c>
    </row>
    <row r="138" spans="1:12" x14ac:dyDescent="0.25">
      <c r="A138" s="164" t="s">
        <v>102</v>
      </c>
      <c r="B138" s="165" t="s">
        <v>102</v>
      </c>
      <c r="C138" s="166">
        <v>5317</v>
      </c>
      <c r="D138" s="166">
        <v>1059</v>
      </c>
      <c r="E138" s="166">
        <v>1672</v>
      </c>
      <c r="F138" s="166">
        <v>2678</v>
      </c>
      <c r="G138" s="166">
        <v>3205</v>
      </c>
      <c r="H138" s="166">
        <v>2752</v>
      </c>
      <c r="I138" s="166">
        <v>3126</v>
      </c>
      <c r="J138" s="181">
        <f>IFERROR(I138/H138-1,"-")</f>
        <v>0.13590116279069764</v>
      </c>
      <c r="K138" s="165">
        <f t="shared" si="50"/>
        <v>374</v>
      </c>
      <c r="L138" s="167">
        <f t="shared" si="49"/>
        <v>1.4782329488950375E-3</v>
      </c>
    </row>
    <row r="139" spans="1:12" x14ac:dyDescent="0.25">
      <c r="A139" s="1"/>
      <c r="B139" s="161" t="s">
        <v>109</v>
      </c>
      <c r="C139" s="162">
        <v>84020</v>
      </c>
      <c r="D139" s="162">
        <v>62968</v>
      </c>
      <c r="E139" s="162">
        <v>11418</v>
      </c>
      <c r="F139" s="162">
        <v>91716</v>
      </c>
      <c r="G139" s="162">
        <v>99297</v>
      </c>
      <c r="H139" s="162">
        <v>109074</v>
      </c>
      <c r="I139" s="162">
        <v>107209</v>
      </c>
      <c r="J139" s="180">
        <f>IFERROR(I139/H139-1,"-")</f>
        <v>-1.7098483598291025E-2</v>
      </c>
      <c r="K139" s="161">
        <f t="shared" si="50"/>
        <v>-1865</v>
      </c>
      <c r="L139" s="163">
        <f t="shared" si="49"/>
        <v>5.0697337241870782E-2</v>
      </c>
    </row>
    <row r="140" spans="1:12" s="57" customFormat="1" x14ac:dyDescent="0.25">
      <c r="B140" s="165" t="s">
        <v>112</v>
      </c>
      <c r="C140" s="166">
        <v>37458</v>
      </c>
      <c r="D140" s="166">
        <v>28766</v>
      </c>
      <c r="E140" s="166">
        <v>432</v>
      </c>
      <c r="F140" s="166">
        <v>35795</v>
      </c>
      <c r="G140" s="166">
        <v>37197</v>
      </c>
      <c r="H140" s="166">
        <v>43781</v>
      </c>
      <c r="I140" s="166">
        <v>45363</v>
      </c>
      <c r="J140" s="181">
        <f t="shared" ref="J140:J147" si="51">IFERROR(I140/H140-1,"-")</f>
        <v>3.6134396199264618E-2</v>
      </c>
      <c r="K140" s="165">
        <f t="shared" si="50"/>
        <v>1582</v>
      </c>
      <c r="L140" s="167">
        <f t="shared" si="49"/>
        <v>2.1451401554934607E-2</v>
      </c>
    </row>
    <row r="141" spans="1:12" s="57" customFormat="1" x14ac:dyDescent="0.25">
      <c r="B141" s="165" t="s">
        <v>115</v>
      </c>
      <c r="C141" s="166">
        <v>5903</v>
      </c>
      <c r="D141" s="166">
        <v>4028</v>
      </c>
      <c r="E141" s="166">
        <v>1238</v>
      </c>
      <c r="F141" s="166">
        <v>6746</v>
      </c>
      <c r="G141" s="166">
        <v>8886</v>
      </c>
      <c r="H141" s="166">
        <v>10992</v>
      </c>
      <c r="I141" s="166">
        <v>9839</v>
      </c>
      <c r="J141" s="181">
        <f t="shared" si="51"/>
        <v>-0.10489446870451236</v>
      </c>
      <c r="K141" s="165">
        <f t="shared" si="50"/>
        <v>-1153</v>
      </c>
      <c r="L141" s="167">
        <f t="shared" si="49"/>
        <v>4.6526980115733441E-3</v>
      </c>
    </row>
    <row r="142" spans="1:12" x14ac:dyDescent="0.25">
      <c r="A142" s="1"/>
      <c r="B142" s="165" t="s">
        <v>118</v>
      </c>
      <c r="C142" s="166">
        <v>7707</v>
      </c>
      <c r="D142" s="166">
        <v>4260</v>
      </c>
      <c r="E142" s="166">
        <v>3712</v>
      </c>
      <c r="F142" s="166">
        <v>10664</v>
      </c>
      <c r="G142" s="166">
        <v>9691</v>
      </c>
      <c r="H142" s="166">
        <v>10950</v>
      </c>
      <c r="I142" s="166">
        <v>9275</v>
      </c>
      <c r="J142" s="181">
        <f t="shared" si="51"/>
        <v>-0.15296803652968038</v>
      </c>
      <c r="K142" s="165">
        <f t="shared" si="50"/>
        <v>-1675</v>
      </c>
      <c r="L142" s="167">
        <f t="shared" si="49"/>
        <v>4.3859918749204968E-3</v>
      </c>
    </row>
    <row r="143" spans="1:12" x14ac:dyDescent="0.25">
      <c r="A143" s="1"/>
      <c r="B143" s="165" t="s">
        <v>125</v>
      </c>
      <c r="C143" s="166">
        <v>1740</v>
      </c>
      <c r="D143" s="166">
        <v>933</v>
      </c>
      <c r="E143" s="166">
        <v>146</v>
      </c>
      <c r="F143" s="166">
        <v>3918</v>
      </c>
      <c r="G143" s="166">
        <v>3812</v>
      </c>
      <c r="H143" s="166">
        <v>2886</v>
      </c>
      <c r="I143" s="166">
        <v>2730</v>
      </c>
      <c r="J143" s="181">
        <f t="shared" si="51"/>
        <v>-5.4054054054054057E-2</v>
      </c>
      <c r="K143" s="165">
        <f t="shared" si="50"/>
        <v>-156</v>
      </c>
      <c r="L143" s="167">
        <f t="shared" si="49"/>
        <v>1.2909711933728255E-3</v>
      </c>
    </row>
    <row r="144" spans="1:12" x14ac:dyDescent="0.25">
      <c r="A144" s="1"/>
      <c r="B144" s="165" t="s">
        <v>121</v>
      </c>
      <c r="C144" s="166">
        <v>1737</v>
      </c>
      <c r="D144" s="166">
        <v>1112</v>
      </c>
      <c r="E144" s="166">
        <v>270</v>
      </c>
      <c r="F144" s="166">
        <v>2235</v>
      </c>
      <c r="G144" s="166">
        <v>1875</v>
      </c>
      <c r="H144" s="166">
        <v>2309</v>
      </c>
      <c r="I144" s="166">
        <v>1949</v>
      </c>
      <c r="J144" s="181">
        <f t="shared" si="51"/>
        <v>-0.15591165006496321</v>
      </c>
      <c r="K144" s="165">
        <f t="shared" si="50"/>
        <v>-360</v>
      </c>
      <c r="L144" s="167">
        <f t="shared" si="49"/>
        <v>9.2164939775957384E-4</v>
      </c>
    </row>
    <row r="145" spans="1:12" x14ac:dyDescent="0.25">
      <c r="A145" s="1"/>
      <c r="B145" s="165" t="s">
        <v>130</v>
      </c>
      <c r="C145" s="166">
        <v>1809</v>
      </c>
      <c r="D145" s="166">
        <v>2356</v>
      </c>
      <c r="E145" s="166">
        <v>26</v>
      </c>
      <c r="F145" s="166">
        <v>2250</v>
      </c>
      <c r="G145" s="166">
        <v>2734</v>
      </c>
      <c r="H145" s="166">
        <v>2465</v>
      </c>
      <c r="I145" s="166">
        <v>2661</v>
      </c>
      <c r="J145" s="181">
        <f t="shared" si="51"/>
        <v>7.9513184584178553E-2</v>
      </c>
      <c r="K145" s="165">
        <f t="shared" si="50"/>
        <v>196</v>
      </c>
      <c r="L145" s="167">
        <f t="shared" si="49"/>
        <v>1.258342251122743E-3</v>
      </c>
    </row>
    <row r="146" spans="1:12" x14ac:dyDescent="0.25">
      <c r="A146" s="164" t="s">
        <v>146</v>
      </c>
      <c r="B146" s="165" t="s">
        <v>133</v>
      </c>
      <c r="C146" s="166">
        <v>5357</v>
      </c>
      <c r="D146" s="166">
        <v>4700</v>
      </c>
      <c r="E146" s="166">
        <v>46</v>
      </c>
      <c r="F146" s="166">
        <v>1087</v>
      </c>
      <c r="G146" s="166">
        <v>1972</v>
      </c>
      <c r="H146" s="166">
        <v>1825</v>
      </c>
      <c r="I146" s="166">
        <v>1304</v>
      </c>
      <c r="J146" s="181">
        <f t="shared" si="51"/>
        <v>-0.28547945205479452</v>
      </c>
      <c r="K146" s="165">
        <f t="shared" si="50"/>
        <v>-521</v>
      </c>
      <c r="L146" s="167">
        <f t="shared" si="49"/>
        <v>6.1663972020445574E-4</v>
      </c>
    </row>
    <row r="147" spans="1:12" x14ac:dyDescent="0.25">
      <c r="A147" s="169" t="s">
        <v>147</v>
      </c>
      <c r="B147" s="170" t="s">
        <v>147</v>
      </c>
      <c r="C147" s="171">
        <f t="shared" ref="C147" si="52">C139-SUM(C140:C146)</f>
        <v>22309</v>
      </c>
      <c r="D147" s="171">
        <f t="shared" ref="D147:I147" si="53">D139-SUM(D140:D146)</f>
        <v>16813</v>
      </c>
      <c r="E147" s="171">
        <f t="shared" si="53"/>
        <v>5548</v>
      </c>
      <c r="F147" s="171">
        <f t="shared" si="53"/>
        <v>29021</v>
      </c>
      <c r="G147" s="171">
        <f t="shared" si="53"/>
        <v>33130</v>
      </c>
      <c r="H147" s="171">
        <f t="shared" si="53"/>
        <v>33866</v>
      </c>
      <c r="I147" s="171">
        <f t="shared" si="53"/>
        <v>34088</v>
      </c>
      <c r="J147" s="182">
        <f t="shared" si="51"/>
        <v>6.555247150534349E-3</v>
      </c>
      <c r="K147" s="170">
        <f>I147-H147</f>
        <v>222</v>
      </c>
      <c r="L147" s="172">
        <f t="shared" si="49"/>
        <v>1.6119643237982737E-2</v>
      </c>
    </row>
    <row r="148" spans="1:12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70</v>
      </c>
      <c r="C149" s="178">
        <v>50019</v>
      </c>
      <c r="D149" s="178">
        <v>29561</v>
      </c>
      <c r="E149" s="178">
        <v>12564</v>
      </c>
      <c r="F149" s="178">
        <v>41661</v>
      </c>
      <c r="G149" s="178">
        <v>48217</v>
      </c>
      <c r="H149" s="178">
        <v>50827</v>
      </c>
      <c r="I149" s="178">
        <v>47485</v>
      </c>
      <c r="J149" s="179">
        <f>IFERROR(I149/H149-1,"-")</f>
        <v>-6.5752454404155225E-2</v>
      </c>
      <c r="K149" s="178">
        <f>I149-H149</f>
        <v>-3342</v>
      </c>
      <c r="L149" s="179">
        <f t="shared" ref="L149:L161" si="54">I149/I$9</f>
        <v>2.2454859749929897E-2</v>
      </c>
    </row>
    <row r="150" spans="1:12" x14ac:dyDescent="0.25">
      <c r="A150" s="1" t="s">
        <v>98</v>
      </c>
      <c r="B150" s="161" t="s">
        <v>99</v>
      </c>
      <c r="C150" s="162">
        <v>17590</v>
      </c>
      <c r="D150" s="162">
        <v>10044</v>
      </c>
      <c r="E150" s="162">
        <v>8200</v>
      </c>
      <c r="F150" s="162">
        <v>19248</v>
      </c>
      <c r="G150" s="162">
        <v>20140</v>
      </c>
      <c r="H150" s="162">
        <v>18943</v>
      </c>
      <c r="I150" s="162">
        <v>16172</v>
      </c>
      <c r="J150" s="180">
        <f>IFERROR(I150/H150-1,"-")</f>
        <v>-0.14628094810748038</v>
      </c>
      <c r="K150" s="161">
        <f t="shared" ref="K150:K160" si="55">I150-H150</f>
        <v>-2771</v>
      </c>
      <c r="L150" s="163">
        <f t="shared" si="54"/>
        <v>7.6474674502656891E-3</v>
      </c>
    </row>
    <row r="151" spans="1:12" x14ac:dyDescent="0.25">
      <c r="A151" s="164" t="s">
        <v>105</v>
      </c>
      <c r="B151" s="165" t="s">
        <v>105</v>
      </c>
      <c r="C151" s="166">
        <v>9826</v>
      </c>
      <c r="D151" s="166">
        <v>4891</v>
      </c>
      <c r="E151" s="166">
        <v>7190</v>
      </c>
      <c r="F151" s="166">
        <v>13107</v>
      </c>
      <c r="G151" s="166">
        <v>13883</v>
      </c>
      <c r="H151" s="166">
        <v>13713</v>
      </c>
      <c r="I151" s="166">
        <v>10728</v>
      </c>
      <c r="J151" s="181">
        <f>IFERROR(I151/H151-1,"-")</f>
        <v>-0.21767665718661122</v>
      </c>
      <c r="K151" s="165">
        <f t="shared" si="55"/>
        <v>-2985</v>
      </c>
      <c r="L151" s="167">
        <f t="shared" si="54"/>
        <v>5.0730911950562898E-3</v>
      </c>
    </row>
    <row r="152" spans="1:12" x14ac:dyDescent="0.25">
      <c r="A152" s="164" t="s">
        <v>102</v>
      </c>
      <c r="B152" s="165" t="s">
        <v>102</v>
      </c>
      <c r="C152" s="166">
        <v>7764</v>
      </c>
      <c r="D152" s="166">
        <v>5153</v>
      </c>
      <c r="E152" s="166">
        <v>1010</v>
      </c>
      <c r="F152" s="166">
        <v>6141</v>
      </c>
      <c r="G152" s="166">
        <v>6257</v>
      </c>
      <c r="H152" s="166">
        <v>5230</v>
      </c>
      <c r="I152" s="166">
        <v>5444</v>
      </c>
      <c r="J152" s="181">
        <f>IFERROR(I152/H152-1,"-")</f>
        <v>4.0917782026768545E-2</v>
      </c>
      <c r="K152" s="165">
        <f t="shared" si="55"/>
        <v>214</v>
      </c>
      <c r="L152" s="167">
        <f t="shared" si="54"/>
        <v>2.5743762552093998E-3</v>
      </c>
    </row>
    <row r="153" spans="1:12" x14ac:dyDescent="0.25">
      <c r="A153" s="1"/>
      <c r="B153" s="161" t="s">
        <v>109</v>
      </c>
      <c r="C153" s="162">
        <v>32429</v>
      </c>
      <c r="D153" s="162">
        <v>19517</v>
      </c>
      <c r="E153" s="162">
        <v>4364</v>
      </c>
      <c r="F153" s="162">
        <v>22413</v>
      </c>
      <c r="G153" s="162">
        <v>28077</v>
      </c>
      <c r="H153" s="162">
        <v>31884</v>
      </c>
      <c r="I153" s="162">
        <v>31313</v>
      </c>
      <c r="J153" s="180">
        <f>IFERROR(I153/H153-1,"-")</f>
        <v>-1.7908668924852544E-2</v>
      </c>
      <c r="K153" s="161">
        <f t="shared" si="55"/>
        <v>-571</v>
      </c>
      <c r="L153" s="163">
        <f t="shared" si="54"/>
        <v>1.4807392299664206E-2</v>
      </c>
    </row>
    <row r="154" spans="1:12" s="57" customFormat="1" x14ac:dyDescent="0.25">
      <c r="B154" s="165" t="s">
        <v>112</v>
      </c>
      <c r="C154" s="166">
        <v>10172</v>
      </c>
      <c r="D154" s="166">
        <v>5840</v>
      </c>
      <c r="E154" s="166">
        <v>165</v>
      </c>
      <c r="F154" s="166">
        <v>7485</v>
      </c>
      <c r="G154" s="166">
        <v>9164</v>
      </c>
      <c r="H154" s="166">
        <v>9757</v>
      </c>
      <c r="I154" s="166">
        <v>7359</v>
      </c>
      <c r="J154" s="181">
        <f t="shared" ref="J154:J161" si="56">IFERROR(I154/H154-1,"-")</f>
        <v>-0.24577226606538893</v>
      </c>
      <c r="K154" s="165">
        <f t="shared" si="55"/>
        <v>-2398</v>
      </c>
      <c r="L154" s="167">
        <f t="shared" si="54"/>
        <v>3.4799476234544401E-3</v>
      </c>
    </row>
    <row r="155" spans="1:12" s="57" customFormat="1" x14ac:dyDescent="0.25">
      <c r="B155" s="165" t="s">
        <v>115</v>
      </c>
      <c r="C155" s="166">
        <v>9273</v>
      </c>
      <c r="D155" s="166">
        <v>5801</v>
      </c>
      <c r="E155" s="166">
        <v>1003</v>
      </c>
      <c r="F155" s="166">
        <v>5795</v>
      </c>
      <c r="G155" s="166">
        <v>6402</v>
      </c>
      <c r="H155" s="166">
        <v>7021</v>
      </c>
      <c r="I155" s="166">
        <v>6658</v>
      </c>
      <c r="J155" s="181">
        <f t="shared" si="56"/>
        <v>-5.1702036746902102E-2</v>
      </c>
      <c r="K155" s="165">
        <f t="shared" si="55"/>
        <v>-363</v>
      </c>
      <c r="L155" s="167">
        <f t="shared" si="54"/>
        <v>3.1484564855224439E-3</v>
      </c>
    </row>
    <row r="156" spans="1:12" x14ac:dyDescent="0.25">
      <c r="A156" s="1"/>
      <c r="B156" s="165" t="s">
        <v>118</v>
      </c>
      <c r="C156" s="166">
        <v>3724</v>
      </c>
      <c r="D156" s="166">
        <v>2092</v>
      </c>
      <c r="E156" s="166">
        <v>1107</v>
      </c>
      <c r="F156" s="166">
        <v>2386</v>
      </c>
      <c r="G156" s="166">
        <v>3640</v>
      </c>
      <c r="H156" s="166">
        <v>4344</v>
      </c>
      <c r="I156" s="166">
        <v>6777</v>
      </c>
      <c r="J156" s="181">
        <f t="shared" si="56"/>
        <v>0.56008287292817682</v>
      </c>
      <c r="K156" s="165">
        <f t="shared" si="55"/>
        <v>2433</v>
      </c>
      <c r="L156" s="167">
        <f t="shared" si="54"/>
        <v>3.2047295888233103E-3</v>
      </c>
    </row>
    <row r="157" spans="1:12" x14ac:dyDescent="0.25">
      <c r="A157" s="1"/>
      <c r="B157" s="165" t="s">
        <v>125</v>
      </c>
      <c r="C157" s="166">
        <v>747</v>
      </c>
      <c r="D157" s="166">
        <v>599</v>
      </c>
      <c r="E157" s="166">
        <v>139</v>
      </c>
      <c r="F157" s="166">
        <v>668</v>
      </c>
      <c r="G157" s="166">
        <v>927</v>
      </c>
      <c r="H157" s="166">
        <v>1272</v>
      </c>
      <c r="I157" s="166">
        <v>1246</v>
      </c>
      <c r="J157" s="181">
        <f t="shared" si="56"/>
        <v>-2.0440251572327095E-2</v>
      </c>
      <c r="K157" s="165">
        <f t="shared" si="55"/>
        <v>-26</v>
      </c>
      <c r="L157" s="167">
        <f t="shared" si="54"/>
        <v>5.8921249338554594E-4</v>
      </c>
    </row>
    <row r="158" spans="1:12" x14ac:dyDescent="0.25">
      <c r="A158" s="1"/>
      <c r="B158" s="165" t="s">
        <v>121</v>
      </c>
      <c r="C158" s="166">
        <v>1153</v>
      </c>
      <c r="D158" s="166">
        <v>736</v>
      </c>
      <c r="E158" s="166">
        <v>145</v>
      </c>
      <c r="F158" s="166">
        <v>1015</v>
      </c>
      <c r="G158" s="166">
        <v>1368</v>
      </c>
      <c r="H158" s="166">
        <v>1269</v>
      </c>
      <c r="I158" s="166">
        <v>1137</v>
      </c>
      <c r="J158" s="181">
        <f t="shared" si="56"/>
        <v>-0.10401891252955087</v>
      </c>
      <c r="K158" s="165">
        <f t="shared" si="55"/>
        <v>-132</v>
      </c>
      <c r="L158" s="167">
        <f t="shared" si="54"/>
        <v>5.3766822229483612E-4</v>
      </c>
    </row>
    <row r="159" spans="1:12" x14ac:dyDescent="0.25">
      <c r="A159" s="1"/>
      <c r="B159" s="165" t="s">
        <v>130</v>
      </c>
      <c r="C159" s="166">
        <v>349</v>
      </c>
      <c r="D159" s="166">
        <v>432</v>
      </c>
      <c r="E159" s="166">
        <v>21</v>
      </c>
      <c r="F159" s="166">
        <v>277</v>
      </c>
      <c r="G159" s="166">
        <v>441</v>
      </c>
      <c r="H159" s="166">
        <v>347</v>
      </c>
      <c r="I159" s="166">
        <v>313</v>
      </c>
      <c r="J159" s="181">
        <f t="shared" si="56"/>
        <v>-9.7982708933717633E-2</v>
      </c>
      <c r="K159" s="165">
        <f t="shared" si="55"/>
        <v>-34</v>
      </c>
      <c r="L159" s="167">
        <f t="shared" si="54"/>
        <v>1.4801244817791E-4</v>
      </c>
    </row>
    <row r="160" spans="1:12" x14ac:dyDescent="0.25">
      <c r="A160" s="164" t="s">
        <v>146</v>
      </c>
      <c r="B160" s="165" t="s">
        <v>133</v>
      </c>
      <c r="C160" s="166">
        <v>784</v>
      </c>
      <c r="D160" s="166">
        <v>575</v>
      </c>
      <c r="E160" s="166">
        <v>34</v>
      </c>
      <c r="F160" s="166">
        <v>474</v>
      </c>
      <c r="G160" s="166">
        <v>658</v>
      </c>
      <c r="H160" s="166">
        <v>586</v>
      </c>
      <c r="I160" s="166">
        <v>454</v>
      </c>
      <c r="J160" s="181">
        <f t="shared" si="56"/>
        <v>-0.22525597269624575</v>
      </c>
      <c r="K160" s="165">
        <f t="shared" si="55"/>
        <v>-132</v>
      </c>
      <c r="L160" s="167">
        <f t="shared" si="54"/>
        <v>2.1468898234112187E-4</v>
      </c>
    </row>
    <row r="161" spans="1:12" x14ac:dyDescent="0.25">
      <c r="A161" s="169" t="s">
        <v>147</v>
      </c>
      <c r="B161" s="170" t="s">
        <v>147</v>
      </c>
      <c r="C161" s="171">
        <f t="shared" ref="C161" si="57">C153-SUM(C154:C160)</f>
        <v>6227</v>
      </c>
      <c r="D161" s="171">
        <f t="shared" ref="D161:I161" si="58">D153-SUM(D154:D160)</f>
        <v>3442</v>
      </c>
      <c r="E161" s="171">
        <f t="shared" si="58"/>
        <v>1750</v>
      </c>
      <c r="F161" s="171">
        <f t="shared" si="58"/>
        <v>4313</v>
      </c>
      <c r="G161" s="171">
        <f t="shared" si="58"/>
        <v>5477</v>
      </c>
      <c r="H161" s="171">
        <f t="shared" si="58"/>
        <v>7288</v>
      </c>
      <c r="I161" s="171">
        <f t="shared" si="58"/>
        <v>7369</v>
      </c>
      <c r="J161" s="182">
        <f t="shared" si="56"/>
        <v>1.1114160263446804E-2</v>
      </c>
      <c r="K161" s="170">
        <f>I161-H161</f>
        <v>81</v>
      </c>
      <c r="L161" s="172">
        <f t="shared" si="54"/>
        <v>3.4846764556645971E-3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29913-BA48-4351-960A-A5AD429E6CCE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A9F80-1739-47DB-8484-84B6EA06B1A2}">
  <sheetPr>
    <tabColor rgb="FFF29140"/>
  </sheetPr>
  <dimension ref="A4:O270"/>
  <sheetViews>
    <sheetView showGridLines="0" zoomScaleNormal="100" workbookViewId="0">
      <selection activeCell="M1" sqref="M1:N1048576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270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 t="shared" ref="C7" si="0">E7-1</f>
        <v>2020</v>
      </c>
      <c r="D7" s="308"/>
      <c r="E7" s="309">
        <f t="shared" ref="E7" si="1">G7-1</f>
        <v>2021</v>
      </c>
      <c r="F7" s="308"/>
      <c r="G7" s="309">
        <f t="shared" ref="G7" si="2">I7-1</f>
        <v>2022</v>
      </c>
      <c r="H7" s="308"/>
      <c r="I7" s="309">
        <f t="shared" ref="I7" si="3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103867</v>
      </c>
      <c r="D9" s="121">
        <v>7.2706992884216115E-2</v>
      </c>
      <c r="E9" s="120">
        <v>18472</v>
      </c>
      <c r="F9" s="121">
        <f t="shared" ref="F9:L21" si="4">IFERROR(E9/C9-1,"-")</f>
        <v>-0.82215718178054631</v>
      </c>
      <c r="G9" s="120">
        <v>95884</v>
      </c>
      <c r="H9" s="121">
        <f t="shared" si="4"/>
        <v>4.190775227371156</v>
      </c>
      <c r="I9" s="120">
        <v>98876</v>
      </c>
      <c r="J9" s="121">
        <f t="shared" si="4"/>
        <v>3.1204371949438814E-2</v>
      </c>
      <c r="K9" s="120">
        <v>114993</v>
      </c>
      <c r="L9" s="121">
        <f t="shared" si="4"/>
        <v>0.1630021440996805</v>
      </c>
      <c r="M9" s="120">
        <v>115159</v>
      </c>
      <c r="N9" s="121">
        <f>IFERROR(M9/K9-1,"-")</f>
        <v>1.443566130112206E-3</v>
      </c>
    </row>
    <row r="10" spans="1:15" x14ac:dyDescent="0.25">
      <c r="A10" s="1" t="s">
        <v>74</v>
      </c>
      <c r="B10" s="119" t="s">
        <v>75</v>
      </c>
      <c r="C10" s="120">
        <v>99005</v>
      </c>
      <c r="D10" s="121">
        <v>9.3132383791542539E-2</v>
      </c>
      <c r="E10" s="120">
        <v>9638</v>
      </c>
      <c r="F10" s="121">
        <f t="shared" si="4"/>
        <v>-0.90265138124337152</v>
      </c>
      <c r="G10" s="120">
        <v>101150</v>
      </c>
      <c r="H10" s="121">
        <f t="shared" si="4"/>
        <v>9.4949159576675655</v>
      </c>
      <c r="I10" s="120">
        <v>108040</v>
      </c>
      <c r="J10" s="121">
        <f t="shared" si="4"/>
        <v>6.8116658428077015E-2</v>
      </c>
      <c r="K10" s="120">
        <v>113195</v>
      </c>
      <c r="L10" s="121">
        <f t="shared" si="4"/>
        <v>4.7713809700111076E-2</v>
      </c>
      <c r="M10" s="120">
        <v>115422</v>
      </c>
      <c r="N10" s="121">
        <f t="shared" ref="N10:N12" si="5">IFERROR(M10/K10-1,"-")</f>
        <v>1.9674013869870555E-2</v>
      </c>
    </row>
    <row r="11" spans="1:15" x14ac:dyDescent="0.25">
      <c r="A11" s="1" t="s">
        <v>76</v>
      </c>
      <c r="B11" s="119" t="s">
        <v>77</v>
      </c>
      <c r="C11" s="120">
        <v>45771</v>
      </c>
      <c r="D11" s="121">
        <v>-0.51500927152317888</v>
      </c>
      <c r="E11" s="120">
        <v>26161</v>
      </c>
      <c r="F11" s="121">
        <f t="shared" si="4"/>
        <v>-0.42843722007384588</v>
      </c>
      <c r="G11" s="120">
        <v>109311</v>
      </c>
      <c r="H11" s="121">
        <f t="shared" si="4"/>
        <v>3.1783953212797673</v>
      </c>
      <c r="I11" s="120">
        <v>108534</v>
      </c>
      <c r="J11" s="121">
        <f t="shared" si="4"/>
        <v>-7.1081592886351741E-3</v>
      </c>
      <c r="K11" s="120">
        <v>122553</v>
      </c>
      <c r="L11" s="121">
        <f t="shared" si="4"/>
        <v>0.12916689700923212</v>
      </c>
      <c r="M11" s="120">
        <v>112742</v>
      </c>
      <c r="N11" s="121">
        <f t="shared" si="5"/>
        <v>-8.0055159808409382E-2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34934</v>
      </c>
      <c r="F12" s="121" t="str">
        <f t="shared" si="4"/>
        <v>-</v>
      </c>
      <c r="G12" s="120">
        <v>113016</v>
      </c>
      <c r="H12" s="121">
        <f t="shared" si="4"/>
        <v>2.2351291005896834</v>
      </c>
      <c r="I12" s="120">
        <v>122279</v>
      </c>
      <c r="J12" s="121">
        <f t="shared" si="4"/>
        <v>8.1961846110285341E-2</v>
      </c>
      <c r="K12" s="120">
        <v>113033</v>
      </c>
      <c r="L12" s="121">
        <f t="shared" si="4"/>
        <v>-7.5613964785449683E-2</v>
      </c>
      <c r="M12" s="120">
        <v>129153</v>
      </c>
      <c r="N12" s="121">
        <f t="shared" si="5"/>
        <v>0.1426132191483902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42859</v>
      </c>
      <c r="F13" s="121" t="str">
        <f t="shared" si="4"/>
        <v>-</v>
      </c>
      <c r="G13" s="120">
        <v>104052</v>
      </c>
      <c r="H13" s="121">
        <f t="shared" si="4"/>
        <v>1.4277747964254881</v>
      </c>
      <c r="I13" s="120">
        <v>111302</v>
      </c>
      <c r="J13" s="121">
        <f t="shared" si="4"/>
        <v>6.9676700111482637E-2</v>
      </c>
      <c r="K13" s="120">
        <v>117998</v>
      </c>
      <c r="L13" s="121">
        <f t="shared" si="4"/>
        <v>6.0160644013584674E-2</v>
      </c>
      <c r="M13" s="120"/>
      <c r="N13" s="121"/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64992</v>
      </c>
      <c r="F14" s="121" t="str">
        <f t="shared" si="4"/>
        <v>-</v>
      </c>
      <c r="G14" s="120">
        <v>93083</v>
      </c>
      <c r="H14" s="121">
        <f t="shared" si="4"/>
        <v>0.43222242737567695</v>
      </c>
      <c r="I14" s="120">
        <v>128219</v>
      </c>
      <c r="J14" s="121">
        <f t="shared" si="4"/>
        <v>0.37746957016855931</v>
      </c>
      <c r="K14" s="120">
        <v>124929</v>
      </c>
      <c r="L14" s="121">
        <f t="shared" si="4"/>
        <v>-2.5659223671998688E-2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75700</v>
      </c>
      <c r="F15" s="121" t="str">
        <f t="shared" si="4"/>
        <v>-</v>
      </c>
      <c r="G15" s="120">
        <v>99960</v>
      </c>
      <c r="H15" s="121">
        <f t="shared" si="4"/>
        <v>0.32047556142668432</v>
      </c>
      <c r="I15" s="120">
        <v>125973</v>
      </c>
      <c r="J15" s="121">
        <f t="shared" si="4"/>
        <v>0.26023409363745498</v>
      </c>
      <c r="K15" s="120">
        <v>138511</v>
      </c>
      <c r="L15" s="121">
        <f t="shared" si="4"/>
        <v>9.9529264207409485E-2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51125</v>
      </c>
      <c r="D16" s="121">
        <v>-0.51846549434402989</v>
      </c>
      <c r="E16" s="120">
        <v>93383</v>
      </c>
      <c r="F16" s="121">
        <f t="shared" si="4"/>
        <v>0.82656234718826416</v>
      </c>
      <c r="G16" s="120">
        <v>136811</v>
      </c>
      <c r="H16" s="121">
        <f t="shared" si="4"/>
        <v>0.46505252562029487</v>
      </c>
      <c r="I16" s="120">
        <v>135765</v>
      </c>
      <c r="J16" s="121">
        <f t="shared" si="4"/>
        <v>-7.6455840539138009E-3</v>
      </c>
      <c r="K16" s="120">
        <v>150260</v>
      </c>
      <c r="L16" s="121">
        <f t="shared" si="4"/>
        <v>0.10676536662615543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50300</v>
      </c>
      <c r="D17" s="121">
        <v>-0.43445019114009442</v>
      </c>
      <c r="E17" s="120">
        <v>89465</v>
      </c>
      <c r="F17" s="121">
        <f t="shared" si="4"/>
        <v>0.77862823061630215</v>
      </c>
      <c r="G17" s="120">
        <v>107425</v>
      </c>
      <c r="H17" s="121">
        <f t="shared" si="4"/>
        <v>0.20074889621639747</v>
      </c>
      <c r="I17" s="120">
        <v>125237</v>
      </c>
      <c r="J17" s="121">
        <f t="shared" si="4"/>
        <v>0.16580870374680012</v>
      </c>
      <c r="K17" s="120">
        <v>124231</v>
      </c>
      <c r="L17" s="121">
        <f t="shared" si="4"/>
        <v>-8.0327698683296811E-3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20597</v>
      </c>
      <c r="D18" s="121">
        <v>-0.75692166072650879</v>
      </c>
      <c r="E18" s="120">
        <v>105169</v>
      </c>
      <c r="F18" s="121">
        <f t="shared" si="4"/>
        <v>4.1060348594455505</v>
      </c>
      <c r="G18" s="120">
        <v>132612</v>
      </c>
      <c r="H18" s="121">
        <f t="shared" si="4"/>
        <v>0.26094191254076771</v>
      </c>
      <c r="I18" s="120">
        <v>146405</v>
      </c>
      <c r="J18" s="121">
        <f t="shared" si="4"/>
        <v>0.1040101951557928</v>
      </c>
      <c r="K18" s="120">
        <v>126079</v>
      </c>
      <c r="L18" s="121">
        <f t="shared" si="4"/>
        <v>-0.13883405621392708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22189</v>
      </c>
      <c r="D19" s="121">
        <v>-0.74290613739325895</v>
      </c>
      <c r="E19" s="120">
        <v>91621</v>
      </c>
      <c r="F19" s="121">
        <f t="shared" si="4"/>
        <v>3.1291180314570282</v>
      </c>
      <c r="G19" s="120">
        <v>113773</v>
      </c>
      <c r="H19" s="121">
        <f t="shared" si="4"/>
        <v>0.24177863153643808</v>
      </c>
      <c r="I19" s="120">
        <v>116842</v>
      </c>
      <c r="J19" s="121">
        <f t="shared" si="4"/>
        <v>2.697476554191236E-2</v>
      </c>
      <c r="K19" s="120">
        <v>109675</v>
      </c>
      <c r="L19" s="121">
        <f t="shared" si="4"/>
        <v>-6.1339244449769792E-2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41809</v>
      </c>
      <c r="D20" s="121">
        <v>-0.53155182072829132</v>
      </c>
      <c r="E20" s="120">
        <v>96818</v>
      </c>
      <c r="F20" s="121">
        <f t="shared" si="4"/>
        <v>1.3157214953718097</v>
      </c>
      <c r="G20" s="120">
        <v>108987</v>
      </c>
      <c r="H20" s="121">
        <f t="shared" si="4"/>
        <v>0.12568943791443732</v>
      </c>
      <c r="I20" s="120">
        <v>119696</v>
      </c>
      <c r="J20" s="121">
        <f t="shared" si="4"/>
        <v>9.8259425436061143E-2</v>
      </c>
      <c r="K20" s="120">
        <v>97837</v>
      </c>
      <c r="L20" s="121">
        <f t="shared" si="4"/>
        <v>-0.18262097313193426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442013</v>
      </c>
      <c r="D21" s="124">
        <v>-0.5813537409489351</v>
      </c>
      <c r="E21" s="123">
        <v>749212</v>
      </c>
      <c r="F21" s="124">
        <f t="shared" si="4"/>
        <v>0.6949999208168085</v>
      </c>
      <c r="G21" s="123">
        <v>1316064</v>
      </c>
      <c r="H21" s="124">
        <f t="shared" si="4"/>
        <v>0.75659759854353648</v>
      </c>
      <c r="I21" s="123">
        <v>1447168</v>
      </c>
      <c r="J21" s="124">
        <f t="shared" si="4"/>
        <v>9.9618255647141885E-2</v>
      </c>
      <c r="K21" s="123">
        <v>1453294</v>
      </c>
      <c r="L21" s="124">
        <f t="shared" si="4"/>
        <v>4.2330952591544957E-3</v>
      </c>
      <c r="M21" s="123">
        <v>472476</v>
      </c>
      <c r="N21" s="124">
        <v>1.8763449438735202E-2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6" spans="1:15" ht="48.75" customHeight="1" thickBot="1" x14ac:dyDescent="0.3">
      <c r="B26" s="283" t="s">
        <v>271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$C$7</f>
        <v>2020</v>
      </c>
      <c r="D29" s="308"/>
      <c r="E29" s="309">
        <f>$E$7</f>
        <v>2021</v>
      </c>
      <c r="F29" s="308"/>
      <c r="G29" s="309">
        <f>$G$7</f>
        <v>2022</v>
      </c>
      <c r="H29" s="308"/>
      <c r="I29" s="309">
        <f>$I$7</f>
        <v>2023</v>
      </c>
      <c r="J29" s="308"/>
      <c r="K29" s="309">
        <f>$K$7</f>
        <v>2024</v>
      </c>
      <c r="L29" s="308"/>
      <c r="M29" s="309">
        <f>$M$7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CONCATENATE("var. ",RIGHT(C29,2),"/",RIGHT(C29-1,2))</f>
        <v>var. 20/19</v>
      </c>
      <c r="E30" s="118" t="s">
        <v>71</v>
      </c>
      <c r="F30" s="117" t="s">
        <v>248</v>
      </c>
      <c r="G30" s="118" t="s">
        <v>71</v>
      </c>
      <c r="H30" s="117" t="s">
        <v>248</v>
      </c>
      <c r="I30" s="118" t="s">
        <v>71</v>
      </c>
      <c r="J30" s="117" t="s">
        <v>248</v>
      </c>
      <c r="K30" s="118" t="s">
        <v>71</v>
      </c>
      <c r="L30" s="117" t="s">
        <v>248</v>
      </c>
      <c r="M30" s="118" t="s">
        <v>71</v>
      </c>
      <c r="N30" s="117" t="s">
        <v>272</v>
      </c>
    </row>
    <row r="31" spans="1:15" x14ac:dyDescent="0.25">
      <c r="B31" s="119" t="s">
        <v>73</v>
      </c>
      <c r="C31" s="120">
        <v>20862</v>
      </c>
      <c r="D31" s="121">
        <v>1.5793768545994067</v>
      </c>
      <c r="E31" s="120">
        <v>1702</v>
      </c>
      <c r="F31" s="121">
        <f t="shared" ref="F31:L43" si="6">IFERROR(E31/C31-1,"-")</f>
        <v>-0.91841625922730319</v>
      </c>
      <c r="G31" s="120">
        <v>11560</v>
      </c>
      <c r="H31" s="121">
        <f t="shared" si="6"/>
        <v>5.7920094007050524</v>
      </c>
      <c r="I31" s="120">
        <v>13570</v>
      </c>
      <c r="J31" s="121">
        <f t="shared" si="6"/>
        <v>0.1738754325259515</v>
      </c>
      <c r="K31" s="120">
        <v>13404</v>
      </c>
      <c r="L31" s="121">
        <f t="shared" si="6"/>
        <v>-1.223286661753864E-2</v>
      </c>
      <c r="M31" s="120">
        <v>13521</v>
      </c>
      <c r="N31" s="121">
        <f t="shared" ref="N31:N34" si="7">IFERROR(M31/K31-1,"-")</f>
        <v>8.728737690241628E-3</v>
      </c>
    </row>
    <row r="32" spans="1:15" x14ac:dyDescent="0.25">
      <c r="B32" s="119" t="s">
        <v>75</v>
      </c>
      <c r="C32" s="120">
        <v>16597</v>
      </c>
      <c r="D32" s="121">
        <v>2.1493358633776092</v>
      </c>
      <c r="E32" s="120">
        <v>3589</v>
      </c>
      <c r="F32" s="121">
        <f t="shared" si="6"/>
        <v>-0.78375610050009037</v>
      </c>
      <c r="G32" s="120">
        <v>8808</v>
      </c>
      <c r="H32" s="121">
        <f t="shared" si="6"/>
        <v>1.4541655057118974</v>
      </c>
      <c r="I32" s="120">
        <v>10875</v>
      </c>
      <c r="J32" s="121">
        <f t="shared" si="6"/>
        <v>0.23467302452316074</v>
      </c>
      <c r="K32" s="120">
        <v>9013</v>
      </c>
      <c r="L32" s="121">
        <f t="shared" si="6"/>
        <v>-0.17121839080459766</v>
      </c>
      <c r="M32" s="120">
        <v>12069</v>
      </c>
      <c r="N32" s="121">
        <f t="shared" si="7"/>
        <v>0.33906579385332303</v>
      </c>
    </row>
    <row r="33" spans="2:15" x14ac:dyDescent="0.25">
      <c r="B33" s="119" t="s">
        <v>77</v>
      </c>
      <c r="C33" s="120">
        <v>5317</v>
      </c>
      <c r="D33" s="121">
        <v>-0.49007384674402987</v>
      </c>
      <c r="E33" s="120">
        <v>9537</v>
      </c>
      <c r="F33" s="121">
        <f t="shared" si="6"/>
        <v>0.79368064698138041</v>
      </c>
      <c r="G33" s="120">
        <v>9074</v>
      </c>
      <c r="H33" s="121">
        <f t="shared" si="6"/>
        <v>-4.8547761350529517E-2</v>
      </c>
      <c r="I33" s="120">
        <v>15091</v>
      </c>
      <c r="J33" s="121">
        <f t="shared" si="6"/>
        <v>0.66310337227242666</v>
      </c>
      <c r="K33" s="120">
        <v>13346</v>
      </c>
      <c r="L33" s="121">
        <f t="shared" si="6"/>
        <v>-0.11563183354317141</v>
      </c>
      <c r="M33" s="120">
        <v>12702</v>
      </c>
      <c r="N33" s="121">
        <f t="shared" si="7"/>
        <v>-4.825415854937809E-2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13267</v>
      </c>
      <c r="F34" s="121" t="str">
        <f t="shared" si="6"/>
        <v>-</v>
      </c>
      <c r="G34" s="120">
        <v>14486</v>
      </c>
      <c r="H34" s="121">
        <f t="shared" si="6"/>
        <v>9.1882113514735853E-2</v>
      </c>
      <c r="I34" s="120">
        <v>21668</v>
      </c>
      <c r="J34" s="121">
        <f t="shared" si="6"/>
        <v>0.49578903769156435</v>
      </c>
      <c r="K34" s="120">
        <v>15353</v>
      </c>
      <c r="L34" s="121">
        <f t="shared" si="6"/>
        <v>-0.29144360347055565</v>
      </c>
      <c r="M34" s="120">
        <v>18439</v>
      </c>
      <c r="N34" s="121">
        <f t="shared" si="7"/>
        <v>0.2010030612909528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18255</v>
      </c>
      <c r="F35" s="121" t="str">
        <f t="shared" si="6"/>
        <v>-</v>
      </c>
      <c r="G35" s="120">
        <v>14287</v>
      </c>
      <c r="H35" s="121">
        <f t="shared" si="6"/>
        <v>-0.21736510545056154</v>
      </c>
      <c r="I35" s="120">
        <v>13349</v>
      </c>
      <c r="J35" s="121">
        <f t="shared" si="6"/>
        <v>-6.5654091131798098E-2</v>
      </c>
      <c r="K35" s="120">
        <v>21013</v>
      </c>
      <c r="L35" s="121">
        <f t="shared" si="6"/>
        <v>0.57412540265188405</v>
      </c>
      <c r="M35" s="120"/>
      <c r="N35" s="121"/>
    </row>
    <row r="36" spans="2:15" x14ac:dyDescent="0.25">
      <c r="B36" s="119" t="s">
        <v>83</v>
      </c>
      <c r="C36" s="120">
        <v>0</v>
      </c>
      <c r="D36" s="121">
        <v>-1</v>
      </c>
      <c r="E36" s="120">
        <v>22760</v>
      </c>
      <c r="F36" s="121" t="str">
        <f t="shared" si="6"/>
        <v>-</v>
      </c>
      <c r="G36" s="120">
        <v>14239</v>
      </c>
      <c r="H36" s="121">
        <f t="shared" si="6"/>
        <v>-0.37438488576449913</v>
      </c>
      <c r="I36" s="120">
        <v>18322</v>
      </c>
      <c r="J36" s="121">
        <f t="shared" si="6"/>
        <v>0.28674766486410563</v>
      </c>
      <c r="K36" s="120">
        <v>20012</v>
      </c>
      <c r="L36" s="121">
        <f t="shared" si="6"/>
        <v>9.2238838554743019E-2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28666</v>
      </c>
      <c r="F37" s="121" t="str">
        <f t="shared" si="6"/>
        <v>-</v>
      </c>
      <c r="G37" s="120">
        <v>19252</v>
      </c>
      <c r="H37" s="121">
        <f t="shared" si="6"/>
        <v>-0.3284029861159562</v>
      </c>
      <c r="I37" s="120">
        <v>27286</v>
      </c>
      <c r="J37" s="121">
        <f t="shared" si="6"/>
        <v>0.41730729274880529</v>
      </c>
      <c r="K37" s="120">
        <v>25644</v>
      </c>
      <c r="L37" s="121">
        <f t="shared" si="6"/>
        <v>-6.0177380341567055E-2</v>
      </c>
      <c r="M37" s="120"/>
      <c r="N37" s="121"/>
    </row>
    <row r="38" spans="2:15" x14ac:dyDescent="0.25">
      <c r="B38" s="119" t="s">
        <v>87</v>
      </c>
      <c r="C38" s="120">
        <v>30547</v>
      </c>
      <c r="D38" s="121">
        <v>0.29970642045696305</v>
      </c>
      <c r="E38" s="120">
        <v>28927</v>
      </c>
      <c r="F38" s="121">
        <f t="shared" si="6"/>
        <v>-5.3033031066880509E-2</v>
      </c>
      <c r="G38" s="120">
        <v>31594</v>
      </c>
      <c r="H38" s="121">
        <f t="shared" si="6"/>
        <v>9.219760085733042E-2</v>
      </c>
      <c r="I38" s="120">
        <v>26883</v>
      </c>
      <c r="J38" s="121">
        <f t="shared" si="6"/>
        <v>-0.14911059061847187</v>
      </c>
      <c r="K38" s="120">
        <v>30588</v>
      </c>
      <c r="L38" s="121">
        <f t="shared" si="6"/>
        <v>0.13781943979466571</v>
      </c>
      <c r="M38" s="120"/>
      <c r="N38" s="121"/>
    </row>
    <row r="39" spans="2:15" x14ac:dyDescent="0.25">
      <c r="B39" s="119" t="s">
        <v>89</v>
      </c>
      <c r="C39" s="120">
        <v>30000</v>
      </c>
      <c r="D39" s="121">
        <v>0.64717509471256784</v>
      </c>
      <c r="E39" s="120">
        <v>26545</v>
      </c>
      <c r="F39" s="121">
        <f t="shared" si="6"/>
        <v>-0.11516666666666664</v>
      </c>
      <c r="G39" s="120">
        <v>22910</v>
      </c>
      <c r="H39" s="121">
        <f t="shared" si="6"/>
        <v>-0.13693727632322472</v>
      </c>
      <c r="I39" s="120">
        <v>24058</v>
      </c>
      <c r="J39" s="121">
        <f t="shared" si="6"/>
        <v>5.0109122653863025E-2</v>
      </c>
      <c r="K39" s="120">
        <v>21808</v>
      </c>
      <c r="L39" s="121">
        <f t="shared" si="6"/>
        <v>-9.3523983706043756E-2</v>
      </c>
      <c r="M39" s="120"/>
      <c r="N39" s="121"/>
    </row>
    <row r="40" spans="2:15" x14ac:dyDescent="0.25">
      <c r="B40" s="119" t="s">
        <v>91</v>
      </c>
      <c r="C40" s="120">
        <v>9240</v>
      </c>
      <c r="D40" s="121">
        <v>-0.4121389489756967</v>
      </c>
      <c r="E40" s="120">
        <v>18650</v>
      </c>
      <c r="F40" s="121">
        <f t="shared" si="6"/>
        <v>1.0183982683982684</v>
      </c>
      <c r="G40" s="120">
        <v>24745</v>
      </c>
      <c r="H40" s="121">
        <f t="shared" si="6"/>
        <v>0.32680965147453089</v>
      </c>
      <c r="I40" s="120">
        <v>21110</v>
      </c>
      <c r="J40" s="121">
        <f t="shared" si="6"/>
        <v>-0.14689836330571837</v>
      </c>
      <c r="K40" s="120">
        <v>14338</v>
      </c>
      <c r="L40" s="121">
        <f t="shared" si="6"/>
        <v>-0.32079583135954526</v>
      </c>
      <c r="M40" s="120"/>
      <c r="N40" s="121"/>
    </row>
    <row r="41" spans="2:15" x14ac:dyDescent="0.25">
      <c r="B41" s="119" t="s">
        <v>93</v>
      </c>
      <c r="C41" s="120">
        <v>4225</v>
      </c>
      <c r="D41" s="121">
        <v>-0.72914930444259252</v>
      </c>
      <c r="E41" s="120">
        <v>10836</v>
      </c>
      <c r="F41" s="121">
        <f t="shared" si="6"/>
        <v>1.5647337278106508</v>
      </c>
      <c r="G41" s="120">
        <v>28104</v>
      </c>
      <c r="H41" s="121">
        <f t="shared" si="6"/>
        <v>1.593576965669989</v>
      </c>
      <c r="I41" s="120">
        <v>11487</v>
      </c>
      <c r="J41" s="121">
        <f t="shared" si="6"/>
        <v>-0.591268146883006</v>
      </c>
      <c r="K41" s="120">
        <v>9819</v>
      </c>
      <c r="L41" s="121">
        <f t="shared" si="6"/>
        <v>-0.14520762601201354</v>
      </c>
      <c r="M41" s="120"/>
      <c r="N41" s="121"/>
    </row>
    <row r="42" spans="2:15" x14ac:dyDescent="0.25">
      <c r="B42" s="119" t="s">
        <v>95</v>
      </c>
      <c r="C42" s="120">
        <v>7870</v>
      </c>
      <c r="D42" s="121">
        <v>-0.47707641196013284</v>
      </c>
      <c r="E42" s="120">
        <v>16269</v>
      </c>
      <c r="F42" s="121">
        <f t="shared" si="6"/>
        <v>1.0672172808132148</v>
      </c>
      <c r="G42" s="120">
        <v>21520</v>
      </c>
      <c r="H42" s="121">
        <f t="shared" si="6"/>
        <v>0.32276107935337151</v>
      </c>
      <c r="I42" s="120">
        <v>15397</v>
      </c>
      <c r="J42" s="121">
        <f t="shared" si="6"/>
        <v>-0.2845260223048327</v>
      </c>
      <c r="K42" s="120">
        <v>13481</v>
      </c>
      <c r="L42" s="121">
        <f t="shared" si="6"/>
        <v>-0.12443982594011815</v>
      </c>
      <c r="M42" s="120"/>
      <c r="N42" s="121"/>
    </row>
    <row r="43" spans="2:15" ht="15.75" x14ac:dyDescent="0.25">
      <c r="B43" s="122" t="s">
        <v>32</v>
      </c>
      <c r="C43" s="123">
        <v>125264</v>
      </c>
      <c r="D43" s="124">
        <v>-0.22979395832436655</v>
      </c>
      <c r="E43" s="123">
        <v>199003</v>
      </c>
      <c r="F43" s="124">
        <f t="shared" si="6"/>
        <v>0.58866873163877886</v>
      </c>
      <c r="G43" s="123">
        <v>220579</v>
      </c>
      <c r="H43" s="124">
        <f t="shared" si="6"/>
        <v>0.10842047607322503</v>
      </c>
      <c r="I43" s="123">
        <v>219096</v>
      </c>
      <c r="J43" s="124">
        <f t="shared" si="6"/>
        <v>-6.7232148119268365E-3</v>
      </c>
      <c r="K43" s="123">
        <v>207819</v>
      </c>
      <c r="L43" s="124">
        <f t="shared" si="6"/>
        <v>-5.1470588235294157E-2</v>
      </c>
      <c r="M43" s="123">
        <v>56731</v>
      </c>
      <c r="N43" s="124">
        <v>0.10984818843414978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83" t="s">
        <v>273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$C$7</f>
        <v>2020</v>
      </c>
      <c r="D51" s="308"/>
      <c r="E51" s="309">
        <f>$E$7</f>
        <v>2021</v>
      </c>
      <c r="F51" s="308"/>
      <c r="G51" s="309">
        <f>$G$7</f>
        <v>2022</v>
      </c>
      <c r="H51" s="308"/>
      <c r="I51" s="309">
        <f>$I$7</f>
        <v>2023</v>
      </c>
      <c r="J51" s="308"/>
      <c r="K51" s="309">
        <f>$K$7</f>
        <v>2024</v>
      </c>
      <c r="L51" s="308"/>
      <c r="M51" s="309">
        <f>$M$7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CONCATENATE("var. ",RIGHT(C51,2),"/",RIGHT(C51-1,2))</f>
        <v>var. 20/19</v>
      </c>
      <c r="E52" s="118" t="s">
        <v>71</v>
      </c>
      <c r="F52" s="117" t="s">
        <v>248</v>
      </c>
      <c r="G52" s="118" t="s">
        <v>71</v>
      </c>
      <c r="H52" s="117" t="s">
        <v>248</v>
      </c>
      <c r="I52" s="118" t="s">
        <v>71</v>
      </c>
      <c r="J52" s="117" t="s">
        <v>248</v>
      </c>
      <c r="K52" s="118" t="s">
        <v>71</v>
      </c>
      <c r="L52" s="117" t="s">
        <v>248</v>
      </c>
      <c r="M52" s="118" t="s">
        <v>71</v>
      </c>
      <c r="N52" s="117" t="s">
        <v>272</v>
      </c>
    </row>
    <row r="53" spans="1:15" x14ac:dyDescent="0.25">
      <c r="A53" s="1">
        <v>1</v>
      </c>
      <c r="B53" s="119" t="s">
        <v>73</v>
      </c>
      <c r="C53" s="120">
        <v>19834</v>
      </c>
      <c r="D53" s="121">
        <v>2.3714091449940509</v>
      </c>
      <c r="E53" s="120">
        <v>355</v>
      </c>
      <c r="F53" s="121">
        <f>IFERROR(E53/C53-1,"-")</f>
        <v>-0.98210144196833715</v>
      </c>
      <c r="G53" s="120">
        <v>6030</v>
      </c>
      <c r="H53" s="121">
        <f>IFERROR(G53/E53-1,"-")</f>
        <v>15.985915492957748</v>
      </c>
      <c r="I53" s="120">
        <v>10446</v>
      </c>
      <c r="J53" s="121">
        <f>IFERROR(I53/G53-1,"-")</f>
        <v>0.73233830845771153</v>
      </c>
      <c r="K53" s="120">
        <v>11099</v>
      </c>
      <c r="L53" s="121">
        <f>IFERROR(K53/I53-1,"-")</f>
        <v>6.251196630289102E-2</v>
      </c>
      <c r="M53" s="120">
        <v>9590</v>
      </c>
      <c r="N53" s="121">
        <f t="shared" ref="N53:N56" si="8">IFERROR(M53/K53-1,"-")</f>
        <v>-0.1359581944319308</v>
      </c>
    </row>
    <row r="54" spans="1:15" x14ac:dyDescent="0.25">
      <c r="A54" s="1">
        <v>2</v>
      </c>
      <c r="B54" s="119" t="s">
        <v>75</v>
      </c>
      <c r="C54" s="120">
        <v>14781</v>
      </c>
      <c r="D54" s="121">
        <v>2.3133826496301277</v>
      </c>
      <c r="E54" s="120">
        <v>0</v>
      </c>
      <c r="F54" s="121">
        <f t="shared" ref="F54:L65" si="9">IFERROR(E54/C54-1,"-")</f>
        <v>-1</v>
      </c>
      <c r="G54" s="120">
        <v>4164</v>
      </c>
      <c r="H54" s="121" t="str">
        <f t="shared" si="9"/>
        <v>-</v>
      </c>
      <c r="I54" s="120">
        <v>7322</v>
      </c>
      <c r="J54" s="121">
        <f t="shared" si="9"/>
        <v>0.75840537944284336</v>
      </c>
      <c r="K54" s="120">
        <v>6226</v>
      </c>
      <c r="L54" s="121">
        <f t="shared" si="9"/>
        <v>-0.14968587817536194</v>
      </c>
      <c r="M54" s="120">
        <v>8402</v>
      </c>
      <c r="N54" s="121">
        <f t="shared" si="8"/>
        <v>0.3495020880179891</v>
      </c>
    </row>
    <row r="55" spans="1:15" x14ac:dyDescent="0.25">
      <c r="A55" s="1">
        <v>3</v>
      </c>
      <c r="B55" s="119" t="s">
        <v>77</v>
      </c>
      <c r="C55" s="120">
        <v>4526</v>
      </c>
      <c r="D55" s="121">
        <v>-0.49054479963980191</v>
      </c>
      <c r="E55" s="120">
        <v>0</v>
      </c>
      <c r="F55" s="121">
        <f t="shared" si="9"/>
        <v>-1</v>
      </c>
      <c r="G55" s="120">
        <v>5754</v>
      </c>
      <c r="H55" s="121" t="str">
        <f t="shared" si="9"/>
        <v>-</v>
      </c>
      <c r="I55" s="120">
        <v>12025</v>
      </c>
      <c r="J55" s="121">
        <f t="shared" si="9"/>
        <v>1.0898505387556483</v>
      </c>
      <c r="K55" s="120">
        <v>10522</v>
      </c>
      <c r="L55" s="121">
        <f t="shared" si="9"/>
        <v>-0.12498960498960499</v>
      </c>
      <c r="M55" s="120">
        <v>8419</v>
      </c>
      <c r="N55" s="121">
        <f t="shared" si="8"/>
        <v>-0.1998669454476335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1016</v>
      </c>
      <c r="F56" s="121" t="str">
        <f t="shared" si="9"/>
        <v>-</v>
      </c>
      <c r="G56" s="120">
        <v>8238</v>
      </c>
      <c r="H56" s="121">
        <f t="shared" si="9"/>
        <v>7.1082677165354333</v>
      </c>
      <c r="I56" s="120">
        <v>11217</v>
      </c>
      <c r="J56" s="121">
        <f t="shared" si="9"/>
        <v>0.36161689730517121</v>
      </c>
      <c r="K56" s="120">
        <v>12181</v>
      </c>
      <c r="L56" s="121">
        <f t="shared" si="9"/>
        <v>8.5940982437371805E-2</v>
      </c>
      <c r="M56" s="120">
        <v>12454</v>
      </c>
      <c r="N56" s="121">
        <f t="shared" si="8"/>
        <v>2.2411953041622246E-2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2368</v>
      </c>
      <c r="F57" s="121" t="str">
        <f t="shared" si="9"/>
        <v>-</v>
      </c>
      <c r="G57" s="120">
        <v>8230</v>
      </c>
      <c r="H57" s="121">
        <f t="shared" si="9"/>
        <v>2.4755067567567566</v>
      </c>
      <c r="I57" s="120">
        <v>10705</v>
      </c>
      <c r="J57" s="121">
        <f t="shared" si="9"/>
        <v>0.30072904009720536</v>
      </c>
      <c r="K57" s="120">
        <v>16997</v>
      </c>
      <c r="L57" s="121">
        <f t="shared" si="9"/>
        <v>0.58776272769733762</v>
      </c>
      <c r="M57" s="120"/>
      <c r="N57" s="121"/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13959</v>
      </c>
      <c r="F58" s="121" t="str">
        <f t="shared" si="9"/>
        <v>-</v>
      </c>
      <c r="G58" s="120">
        <v>11640</v>
      </c>
      <c r="H58" s="121">
        <f t="shared" si="9"/>
        <v>-0.1661293788953363</v>
      </c>
      <c r="I58" s="120">
        <v>13389</v>
      </c>
      <c r="J58" s="121">
        <f t="shared" si="9"/>
        <v>0.1502577319587628</v>
      </c>
      <c r="K58" s="120">
        <v>14806</v>
      </c>
      <c r="L58" s="121">
        <f t="shared" si="9"/>
        <v>0.10583314661289123</v>
      </c>
      <c r="M58" s="120"/>
      <c r="N58" s="121"/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18588</v>
      </c>
      <c r="F59" s="121" t="str">
        <f t="shared" si="9"/>
        <v>-</v>
      </c>
      <c r="G59" s="120">
        <v>16093</v>
      </c>
      <c r="H59" s="121">
        <f t="shared" si="9"/>
        <v>-0.13422638261243813</v>
      </c>
      <c r="I59" s="120">
        <v>19485</v>
      </c>
      <c r="J59" s="121">
        <f t="shared" si="9"/>
        <v>0.21077487106195236</v>
      </c>
      <c r="K59" s="120">
        <v>16922</v>
      </c>
      <c r="L59" s="121">
        <f t="shared" si="9"/>
        <v>-0.1315370798049782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29598</v>
      </c>
      <c r="D60" s="121">
        <v>0.97649415692821373</v>
      </c>
      <c r="E60" s="120">
        <v>19378</v>
      </c>
      <c r="F60" s="121">
        <f t="shared" si="9"/>
        <v>-0.34529360091898098</v>
      </c>
      <c r="G60" s="120">
        <v>20033</v>
      </c>
      <c r="H60" s="121">
        <f t="shared" si="9"/>
        <v>3.3801217875941703E-2</v>
      </c>
      <c r="I60" s="120">
        <v>20000</v>
      </c>
      <c r="J60" s="121">
        <f t="shared" si="9"/>
        <v>-1.6472819847251907E-3</v>
      </c>
      <c r="K60" s="120">
        <v>18481</v>
      </c>
      <c r="L60" s="121">
        <f t="shared" si="9"/>
        <v>-7.5949999999999962E-2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29307</v>
      </c>
      <c r="D61" s="121">
        <v>1.4762991128010139</v>
      </c>
      <c r="E61" s="120">
        <v>13290</v>
      </c>
      <c r="F61" s="121">
        <f t="shared" si="9"/>
        <v>-0.54652472105640293</v>
      </c>
      <c r="G61" s="120">
        <v>17725</v>
      </c>
      <c r="H61" s="121">
        <f t="shared" si="9"/>
        <v>0.33370955605718589</v>
      </c>
      <c r="I61" s="120">
        <v>17405</v>
      </c>
      <c r="J61" s="121">
        <f t="shared" si="9"/>
        <v>-1.8053596614950651E-2</v>
      </c>
      <c r="K61" s="120">
        <v>14713</v>
      </c>
      <c r="L61" s="121">
        <f t="shared" si="9"/>
        <v>-0.15466819879345017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6135</v>
      </c>
      <c r="D62" s="121">
        <v>-0.49729596853490654</v>
      </c>
      <c r="E62" s="120">
        <v>8398</v>
      </c>
      <c r="F62" s="121">
        <f t="shared" si="9"/>
        <v>0.36886715566422157</v>
      </c>
      <c r="G62" s="120">
        <v>13863</v>
      </c>
      <c r="H62" s="121">
        <f t="shared" si="9"/>
        <v>0.65075017861395579</v>
      </c>
      <c r="I62" s="120">
        <v>17037</v>
      </c>
      <c r="J62" s="121">
        <f t="shared" si="9"/>
        <v>0.22895477169443845</v>
      </c>
      <c r="K62" s="120">
        <v>9764</v>
      </c>
      <c r="L62" s="121">
        <f t="shared" si="9"/>
        <v>-0.42689440629218756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1370</v>
      </c>
      <c r="D63" s="121">
        <v>-0.89727824848166748</v>
      </c>
      <c r="E63" s="120">
        <v>5966</v>
      </c>
      <c r="F63" s="121">
        <f t="shared" si="9"/>
        <v>3.3547445255474448</v>
      </c>
      <c r="G63" s="120">
        <v>17150</v>
      </c>
      <c r="H63" s="121">
        <f t="shared" si="9"/>
        <v>1.8746228628897081</v>
      </c>
      <c r="I63" s="120">
        <v>9424</v>
      </c>
      <c r="J63" s="121">
        <f t="shared" si="9"/>
        <v>-0.45049562682215738</v>
      </c>
      <c r="K63" s="120">
        <v>7049</v>
      </c>
      <c r="L63" s="121">
        <f t="shared" si="9"/>
        <v>-0.25201612903225812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2603</v>
      </c>
      <c r="D64" s="121">
        <v>-0.79377277768974808</v>
      </c>
      <c r="E64" s="120">
        <v>9654</v>
      </c>
      <c r="F64" s="121">
        <f t="shared" si="9"/>
        <v>2.7087975412985017</v>
      </c>
      <c r="G64" s="120">
        <v>16155</v>
      </c>
      <c r="H64" s="121">
        <f t="shared" si="9"/>
        <v>0.67339962709757617</v>
      </c>
      <c r="I64" s="120">
        <v>13222</v>
      </c>
      <c r="J64" s="121">
        <f t="shared" si="9"/>
        <v>-0.18155369854534198</v>
      </c>
      <c r="K64" s="120">
        <v>9980</v>
      </c>
      <c r="L64" s="121">
        <f t="shared" si="9"/>
        <v>-0.24519739827560127</v>
      </c>
      <c r="M64" s="120"/>
      <c r="N64" s="121"/>
    </row>
    <row r="65" spans="1:15" ht="15.75" x14ac:dyDescent="0.25">
      <c r="B65" s="122" t="s">
        <v>32</v>
      </c>
      <c r="C65" s="123">
        <v>108562</v>
      </c>
      <c r="D65" s="124">
        <v>-9.6957194430118632E-2</v>
      </c>
      <c r="E65" s="123">
        <v>92972</v>
      </c>
      <c r="F65" s="124">
        <f t="shared" si="9"/>
        <v>-0.14360457618687938</v>
      </c>
      <c r="G65" s="123">
        <v>145075</v>
      </c>
      <c r="H65" s="124">
        <f t="shared" si="9"/>
        <v>0.56041603923761985</v>
      </c>
      <c r="I65" s="123">
        <v>161677</v>
      </c>
      <c r="J65" s="124">
        <f t="shared" si="9"/>
        <v>0.11443735998621407</v>
      </c>
      <c r="K65" s="123">
        <v>148740</v>
      </c>
      <c r="L65" s="124">
        <f t="shared" si="9"/>
        <v>-8.0017565887541164E-2</v>
      </c>
      <c r="M65" s="123">
        <v>38865</v>
      </c>
      <c r="N65" s="124">
        <v>-2.9054661736784282E-2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83" t="s">
        <v>274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$C$7</f>
        <v>2020</v>
      </c>
      <c r="D73" s="308"/>
      <c r="E73" s="309">
        <f>$E$7</f>
        <v>2021</v>
      </c>
      <c r="F73" s="308"/>
      <c r="G73" s="309">
        <f>$G$7</f>
        <v>2022</v>
      </c>
      <c r="H73" s="308"/>
      <c r="I73" s="309">
        <f>$I$7</f>
        <v>2023</v>
      </c>
      <c r="J73" s="308"/>
      <c r="K73" s="309">
        <f>$K$7</f>
        <v>2024</v>
      </c>
      <c r="L73" s="308"/>
      <c r="M73" s="309">
        <f>$M$7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CONCATENATE("var. ",RIGHT(C73,2),"/",RIGHT(C73-1,2))</f>
        <v>var. 20/19</v>
      </c>
      <c r="E74" s="118" t="s">
        <v>71</v>
      </c>
      <c r="F74" s="117" t="s">
        <v>248</v>
      </c>
      <c r="G74" s="118" t="s">
        <v>71</v>
      </c>
      <c r="H74" s="117" t="s">
        <v>248</v>
      </c>
      <c r="I74" s="118" t="s">
        <v>71</v>
      </c>
      <c r="J74" s="117" t="s">
        <v>248</v>
      </c>
      <c r="K74" s="118" t="s">
        <v>71</v>
      </c>
      <c r="L74" s="117" t="s">
        <v>248</v>
      </c>
      <c r="M74" s="118" t="s">
        <v>71</v>
      </c>
      <c r="N74" s="117" t="s">
        <v>272</v>
      </c>
    </row>
    <row r="75" spans="1:15" x14ac:dyDescent="0.25">
      <c r="A75" s="1">
        <v>1</v>
      </c>
      <c r="B75" s="119" t="s">
        <v>73</v>
      </c>
      <c r="C75" s="120">
        <v>1028</v>
      </c>
      <c r="D75" s="121">
        <v>-0.53378684807256238</v>
      </c>
      <c r="E75" s="120">
        <v>1347</v>
      </c>
      <c r="F75" s="121">
        <f>IFERROR(E75/C75-1,"-")</f>
        <v>0.31031128404669261</v>
      </c>
      <c r="G75" s="120">
        <v>5530</v>
      </c>
      <c r="H75" s="121">
        <f>IFERROR(G75/E75-1,"-")</f>
        <v>3.1054194506310315</v>
      </c>
      <c r="I75" s="120">
        <v>3124</v>
      </c>
      <c r="J75" s="121">
        <f>IFERROR(I75/G75-1,"-")</f>
        <v>-0.43508137432188065</v>
      </c>
      <c r="K75" s="120">
        <v>2305</v>
      </c>
      <c r="L75" s="121">
        <f>IFERROR(K75/I75-1,"-")</f>
        <v>-0.26216389244558258</v>
      </c>
      <c r="M75" s="120">
        <v>3931</v>
      </c>
      <c r="N75" s="121">
        <f t="shared" ref="N75:N78" si="10">IFERROR(M75/K75-1,"-")</f>
        <v>0.70542299349240789</v>
      </c>
    </row>
    <row r="76" spans="1:15" x14ac:dyDescent="0.25">
      <c r="A76" s="1">
        <v>2</v>
      </c>
      <c r="B76" s="119" t="s">
        <v>75</v>
      </c>
      <c r="C76" s="120">
        <v>1816</v>
      </c>
      <c r="D76" s="121">
        <v>1.2447466007416566</v>
      </c>
      <c r="E76" s="120">
        <v>3589</v>
      </c>
      <c r="F76" s="121">
        <f t="shared" ref="F76:L87" si="11">IFERROR(E76/C76-1,"-")</f>
        <v>0.9763215859030836</v>
      </c>
      <c r="G76" s="120">
        <v>4644</v>
      </c>
      <c r="H76" s="121">
        <f t="shared" si="11"/>
        <v>0.29395374756199488</v>
      </c>
      <c r="I76" s="120">
        <v>3553</v>
      </c>
      <c r="J76" s="121">
        <f t="shared" si="11"/>
        <v>-0.2349267872523686</v>
      </c>
      <c r="K76" s="120">
        <v>2787</v>
      </c>
      <c r="L76" s="121">
        <f t="shared" si="11"/>
        <v>-0.21559245707852515</v>
      </c>
      <c r="M76" s="120">
        <v>3667</v>
      </c>
      <c r="N76" s="121">
        <f t="shared" si="10"/>
        <v>0.31575170434158584</v>
      </c>
    </row>
    <row r="77" spans="1:15" x14ac:dyDescent="0.25">
      <c r="A77" s="1">
        <v>3</v>
      </c>
      <c r="B77" s="119" t="s">
        <v>77</v>
      </c>
      <c r="C77" s="120">
        <v>791</v>
      </c>
      <c r="D77" s="121">
        <v>-0.48736228127025272</v>
      </c>
      <c r="E77" s="120">
        <v>9537</v>
      </c>
      <c r="F77" s="121">
        <f t="shared" si="11"/>
        <v>11.056890012642224</v>
      </c>
      <c r="G77" s="120">
        <v>3320</v>
      </c>
      <c r="H77" s="121">
        <f t="shared" si="11"/>
        <v>-0.65188214323162419</v>
      </c>
      <c r="I77" s="120">
        <v>3066</v>
      </c>
      <c r="J77" s="121">
        <f t="shared" si="11"/>
        <v>-7.6506024096385516E-2</v>
      </c>
      <c r="K77" s="120">
        <v>2824</v>
      </c>
      <c r="L77" s="121">
        <f t="shared" si="11"/>
        <v>-7.8930202217873502E-2</v>
      </c>
      <c r="M77" s="120">
        <v>4283</v>
      </c>
      <c r="N77" s="121">
        <f t="shared" si="10"/>
        <v>0.51664305949008504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12251</v>
      </c>
      <c r="F78" s="121" t="str">
        <f t="shared" si="11"/>
        <v>-</v>
      </c>
      <c r="G78" s="120">
        <v>6248</v>
      </c>
      <c r="H78" s="121">
        <f t="shared" si="11"/>
        <v>-0.49000081625989711</v>
      </c>
      <c r="I78" s="120">
        <v>10451</v>
      </c>
      <c r="J78" s="121">
        <f t="shared" si="11"/>
        <v>0.6726952624839948</v>
      </c>
      <c r="K78" s="120">
        <v>3172</v>
      </c>
      <c r="L78" s="121">
        <f t="shared" si="11"/>
        <v>-0.69648837431824706</v>
      </c>
      <c r="M78" s="120">
        <v>5985</v>
      </c>
      <c r="N78" s="121">
        <f t="shared" si="10"/>
        <v>0.88682219419924335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15887</v>
      </c>
      <c r="F79" s="121" t="str">
        <f t="shared" si="11"/>
        <v>-</v>
      </c>
      <c r="G79" s="120">
        <v>6057</v>
      </c>
      <c r="H79" s="121">
        <f t="shared" si="11"/>
        <v>-0.61874488575564923</v>
      </c>
      <c r="I79" s="120">
        <v>2644</v>
      </c>
      <c r="J79" s="121">
        <f t="shared" si="11"/>
        <v>-0.56348027076110285</v>
      </c>
      <c r="K79" s="120">
        <v>4016</v>
      </c>
      <c r="L79" s="121">
        <f t="shared" si="11"/>
        <v>0.51891074130105896</v>
      </c>
      <c r="M79" s="120"/>
      <c r="N79" s="121"/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8801</v>
      </c>
      <c r="F80" s="121" t="str">
        <f t="shared" si="11"/>
        <v>-</v>
      </c>
      <c r="G80" s="120">
        <v>2599</v>
      </c>
      <c r="H80" s="121">
        <f t="shared" si="11"/>
        <v>-0.70469264856266334</v>
      </c>
      <c r="I80" s="120">
        <v>4933</v>
      </c>
      <c r="J80" s="121">
        <f t="shared" si="11"/>
        <v>0.89803770681031159</v>
      </c>
      <c r="K80" s="120">
        <v>5206</v>
      </c>
      <c r="L80" s="121">
        <f t="shared" si="11"/>
        <v>5.5341577133590114E-2</v>
      </c>
      <c r="M80" s="120"/>
      <c r="N80" s="121"/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10078</v>
      </c>
      <c r="F81" s="121" t="str">
        <f t="shared" si="11"/>
        <v>-</v>
      </c>
      <c r="G81" s="120">
        <v>3159</v>
      </c>
      <c r="H81" s="121">
        <f t="shared" si="11"/>
        <v>-0.6865449493947211</v>
      </c>
      <c r="I81" s="120">
        <v>7801</v>
      </c>
      <c r="J81" s="121">
        <f t="shared" si="11"/>
        <v>1.4694523583412473</v>
      </c>
      <c r="K81" s="120">
        <v>8722</v>
      </c>
      <c r="L81" s="121">
        <f t="shared" si="11"/>
        <v>0.11806178695039105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949</v>
      </c>
      <c r="D82" s="121">
        <v>-0.88871951219512191</v>
      </c>
      <c r="E82" s="120">
        <v>9549</v>
      </c>
      <c r="F82" s="121">
        <f t="shared" si="11"/>
        <v>9.0621707060063219</v>
      </c>
      <c r="G82" s="120">
        <v>11561</v>
      </c>
      <c r="H82" s="121">
        <f t="shared" si="11"/>
        <v>0.21070269138129638</v>
      </c>
      <c r="I82" s="120">
        <v>6883</v>
      </c>
      <c r="J82" s="121">
        <f t="shared" si="11"/>
        <v>-0.4046362771386558</v>
      </c>
      <c r="K82" s="120">
        <v>12107</v>
      </c>
      <c r="L82" s="121">
        <f t="shared" si="11"/>
        <v>0.75897137875926202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693</v>
      </c>
      <c r="D83" s="121">
        <v>-0.89134524929444969</v>
      </c>
      <c r="E83" s="120">
        <v>13255</v>
      </c>
      <c r="F83" s="121">
        <f t="shared" si="11"/>
        <v>18.126984126984127</v>
      </c>
      <c r="G83" s="120">
        <v>5185</v>
      </c>
      <c r="H83" s="121">
        <f t="shared" si="11"/>
        <v>-0.6088268577895134</v>
      </c>
      <c r="I83" s="120">
        <v>6653</v>
      </c>
      <c r="J83" s="121">
        <f t="shared" si="11"/>
        <v>0.28312439729990357</v>
      </c>
      <c r="K83" s="120">
        <v>7095</v>
      </c>
      <c r="L83" s="121">
        <f t="shared" si="11"/>
        <v>6.6436194198106202E-2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3105</v>
      </c>
      <c r="D84" s="121">
        <v>-0.11639157655093912</v>
      </c>
      <c r="E84" s="120">
        <v>10252</v>
      </c>
      <c r="F84" s="121">
        <f t="shared" si="11"/>
        <v>2.3017713365539452</v>
      </c>
      <c r="G84" s="120">
        <v>10882</v>
      </c>
      <c r="H84" s="121">
        <f t="shared" si="11"/>
        <v>6.1451424112368258E-2</v>
      </c>
      <c r="I84" s="120">
        <v>4073</v>
      </c>
      <c r="J84" s="121">
        <f t="shared" si="11"/>
        <v>-0.62571218526006245</v>
      </c>
      <c r="K84" s="120">
        <v>4574</v>
      </c>
      <c r="L84" s="121">
        <f t="shared" si="11"/>
        <v>0.12300515590473848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2855</v>
      </c>
      <c r="D85" s="121">
        <v>0.26215738284703805</v>
      </c>
      <c r="E85" s="120">
        <v>4870</v>
      </c>
      <c r="F85" s="121">
        <f t="shared" si="11"/>
        <v>0.7057793345008756</v>
      </c>
      <c r="G85" s="120">
        <v>10954</v>
      </c>
      <c r="H85" s="121">
        <f t="shared" si="11"/>
        <v>1.2492813141683778</v>
      </c>
      <c r="I85" s="120">
        <v>2063</v>
      </c>
      <c r="J85" s="121">
        <f t="shared" si="11"/>
        <v>-0.81166697096950879</v>
      </c>
      <c r="K85" s="120">
        <v>2770</v>
      </c>
      <c r="L85" s="121">
        <f t="shared" si="11"/>
        <v>0.34270479883664562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5267</v>
      </c>
      <c r="D86" s="121">
        <v>1.1692751235584842</v>
      </c>
      <c r="E86" s="120">
        <v>6615</v>
      </c>
      <c r="F86" s="121">
        <f t="shared" si="11"/>
        <v>0.25593316878678563</v>
      </c>
      <c r="G86" s="120">
        <v>5365</v>
      </c>
      <c r="H86" s="121">
        <f t="shared" si="11"/>
        <v>-0.18896447467876043</v>
      </c>
      <c r="I86" s="120">
        <v>2175</v>
      </c>
      <c r="J86" s="121">
        <f t="shared" si="11"/>
        <v>-0.59459459459459452</v>
      </c>
      <c r="K86" s="120">
        <v>3501</v>
      </c>
      <c r="L86" s="121">
        <f t="shared" si="11"/>
        <v>0.60965517241379308</v>
      </c>
      <c r="M86" s="120"/>
      <c r="N86" s="121"/>
    </row>
    <row r="87" spans="1:15" ht="15.75" x14ac:dyDescent="0.25">
      <c r="B87" s="122" t="s">
        <v>32</v>
      </c>
      <c r="C87" s="123">
        <v>16702</v>
      </c>
      <c r="D87" s="124">
        <v>-0.60626134515193664</v>
      </c>
      <c r="E87" s="123">
        <v>106031</v>
      </c>
      <c r="F87" s="124">
        <f t="shared" si="11"/>
        <v>5.3484013890552031</v>
      </c>
      <c r="G87" s="123">
        <v>75504</v>
      </c>
      <c r="H87" s="124">
        <f t="shared" si="11"/>
        <v>-0.28790636700587569</v>
      </c>
      <c r="I87" s="123">
        <v>57419</v>
      </c>
      <c r="J87" s="124">
        <f t="shared" si="11"/>
        <v>-0.23952373384191561</v>
      </c>
      <c r="K87" s="123">
        <v>59079</v>
      </c>
      <c r="L87" s="124">
        <f t="shared" si="11"/>
        <v>2.8910291018652279E-2</v>
      </c>
      <c r="M87" s="123">
        <v>17866</v>
      </c>
      <c r="N87" s="124">
        <v>0.61129148629148622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83" t="s">
        <v>275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$C$7</f>
        <v>2020</v>
      </c>
      <c r="D95" s="308"/>
      <c r="E95" s="309">
        <f>$E$7</f>
        <v>2021</v>
      </c>
      <c r="F95" s="308"/>
      <c r="G95" s="309">
        <f>$G$7</f>
        <v>2022</v>
      </c>
      <c r="H95" s="308"/>
      <c r="I95" s="309">
        <f>$I$7</f>
        <v>2023</v>
      </c>
      <c r="J95" s="308"/>
      <c r="K95" s="309">
        <f>$K$7</f>
        <v>2024</v>
      </c>
      <c r="L95" s="308"/>
      <c r="M95" s="309">
        <f>$M$7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CONCATENATE("var. ",RIGHT(C95,2),"/",RIGHT(C95-1,2))</f>
        <v>var. 20/19</v>
      </c>
      <c r="E96" s="118" t="s">
        <v>71</v>
      </c>
      <c r="F96" s="117" t="s">
        <v>248</v>
      </c>
      <c r="G96" s="118" t="s">
        <v>71</v>
      </c>
      <c r="H96" s="117" t="s">
        <v>248</v>
      </c>
      <c r="I96" s="118" t="s">
        <v>71</v>
      </c>
      <c r="J96" s="117" t="s">
        <v>248</v>
      </c>
      <c r="K96" s="118" t="s">
        <v>71</v>
      </c>
      <c r="L96" s="117" t="s">
        <v>248</v>
      </c>
      <c r="M96" s="118" t="s">
        <v>71</v>
      </c>
      <c r="N96" s="117" t="s">
        <v>272</v>
      </c>
    </row>
    <row r="97" spans="2:14" x14ac:dyDescent="0.25">
      <c r="B97" s="119" t="s">
        <v>73</v>
      </c>
      <c r="C97" s="120">
        <v>83005</v>
      </c>
      <c r="D97" s="121">
        <v>-6.4616459504840074E-2</v>
      </c>
      <c r="E97" s="120">
        <v>16770</v>
      </c>
      <c r="F97" s="121">
        <f t="shared" ref="F97:L109" si="12">IFERROR(E97/C97-1,"-")</f>
        <v>-0.79796397807361008</v>
      </c>
      <c r="G97" s="120">
        <v>84324</v>
      </c>
      <c r="H97" s="121">
        <f t="shared" si="12"/>
        <v>4.0282647584973166</v>
      </c>
      <c r="I97" s="120">
        <v>85306</v>
      </c>
      <c r="J97" s="121">
        <f t="shared" si="12"/>
        <v>1.1645557611118962E-2</v>
      </c>
      <c r="K97" s="120">
        <v>101589</v>
      </c>
      <c r="L97" s="121">
        <f t="shared" si="12"/>
        <v>0.19087754671418189</v>
      </c>
      <c r="M97" s="120">
        <v>101638</v>
      </c>
      <c r="N97" s="121">
        <f t="shared" ref="N97:N100" si="13">IFERROR(M97/K97-1,"-")</f>
        <v>4.8233568595024146E-4</v>
      </c>
    </row>
    <row r="98" spans="2:14" x14ac:dyDescent="0.25">
      <c r="B98" s="119" t="s">
        <v>75</v>
      </c>
      <c r="C98" s="120">
        <v>82408</v>
      </c>
      <c r="D98" s="121">
        <v>-3.3903868698710427E-2</v>
      </c>
      <c r="E98" s="120">
        <v>6049</v>
      </c>
      <c r="F98" s="121">
        <f t="shared" si="12"/>
        <v>-0.92659693233666629</v>
      </c>
      <c r="G98" s="120">
        <v>92342</v>
      </c>
      <c r="H98" s="121">
        <f t="shared" si="12"/>
        <v>14.265663746073731</v>
      </c>
      <c r="I98" s="120">
        <v>97165</v>
      </c>
      <c r="J98" s="121">
        <f t="shared" si="12"/>
        <v>5.2229754607870715E-2</v>
      </c>
      <c r="K98" s="120">
        <v>104182</v>
      </c>
      <c r="L98" s="121">
        <f t="shared" si="12"/>
        <v>7.2217362218905956E-2</v>
      </c>
      <c r="M98" s="120">
        <v>103353</v>
      </c>
      <c r="N98" s="121">
        <f t="shared" si="13"/>
        <v>-7.9572286959359584E-3</v>
      </c>
    </row>
    <row r="99" spans="2:14" x14ac:dyDescent="0.25">
      <c r="B99" s="119" t="s">
        <v>77</v>
      </c>
      <c r="C99" s="120">
        <v>40454</v>
      </c>
      <c r="D99" s="121">
        <v>-0.51810644684804874</v>
      </c>
      <c r="E99" s="120">
        <v>16624</v>
      </c>
      <c r="F99" s="121">
        <f t="shared" si="12"/>
        <v>-0.58906412221288385</v>
      </c>
      <c r="G99" s="120">
        <v>100237</v>
      </c>
      <c r="H99" s="121">
        <f t="shared" si="12"/>
        <v>5.0296559191530319</v>
      </c>
      <c r="I99" s="120">
        <v>93443</v>
      </c>
      <c r="J99" s="121">
        <f t="shared" si="12"/>
        <v>-6.7779362909903496E-2</v>
      </c>
      <c r="K99" s="120">
        <v>109207</v>
      </c>
      <c r="L99" s="121">
        <f t="shared" si="12"/>
        <v>0.16870177541388864</v>
      </c>
      <c r="M99" s="120">
        <v>100040</v>
      </c>
      <c r="N99" s="121">
        <f t="shared" si="13"/>
        <v>-8.3941505581144105E-2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21667</v>
      </c>
      <c r="F100" s="121" t="str">
        <f t="shared" si="12"/>
        <v>-</v>
      </c>
      <c r="G100" s="120">
        <v>98530</v>
      </c>
      <c r="H100" s="121">
        <f t="shared" si="12"/>
        <v>3.5474685004846078</v>
      </c>
      <c r="I100" s="120">
        <v>100611</v>
      </c>
      <c r="J100" s="121">
        <f t="shared" si="12"/>
        <v>2.112047092256164E-2</v>
      </c>
      <c r="K100" s="120">
        <v>97680</v>
      </c>
      <c r="L100" s="121">
        <f t="shared" si="12"/>
        <v>-2.9132003458866351E-2</v>
      </c>
      <c r="M100" s="120">
        <v>110714</v>
      </c>
      <c r="N100" s="121">
        <f t="shared" si="13"/>
        <v>0.13343570843570851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24604</v>
      </c>
      <c r="F101" s="121" t="str">
        <f t="shared" si="12"/>
        <v>-</v>
      </c>
      <c r="G101" s="120">
        <v>89765</v>
      </c>
      <c r="H101" s="121">
        <f t="shared" si="12"/>
        <v>2.6483905056088441</v>
      </c>
      <c r="I101" s="120">
        <v>97953</v>
      </c>
      <c r="J101" s="121">
        <f t="shared" si="12"/>
        <v>9.1215952765554498E-2</v>
      </c>
      <c r="K101" s="120">
        <v>96985</v>
      </c>
      <c r="L101" s="121">
        <f t="shared" si="12"/>
        <v>-9.8822904862536642E-3</v>
      </c>
      <c r="M101" s="120"/>
      <c r="N101" s="121"/>
    </row>
    <row r="102" spans="2:14" x14ac:dyDescent="0.25">
      <c r="B102" s="119" t="s">
        <v>83</v>
      </c>
      <c r="C102" s="120">
        <v>0</v>
      </c>
      <c r="D102" s="121">
        <v>-1</v>
      </c>
      <c r="E102" s="120">
        <v>42232</v>
      </c>
      <c r="F102" s="121" t="str">
        <f t="shared" si="12"/>
        <v>-</v>
      </c>
      <c r="G102" s="120">
        <v>78844</v>
      </c>
      <c r="H102" s="121">
        <f t="shared" si="12"/>
        <v>0.8669255540822125</v>
      </c>
      <c r="I102" s="120">
        <v>109897</v>
      </c>
      <c r="J102" s="121">
        <f t="shared" si="12"/>
        <v>0.39385368575922075</v>
      </c>
      <c r="K102" s="120">
        <v>104917</v>
      </c>
      <c r="L102" s="121">
        <f t="shared" si="12"/>
        <v>-4.5315158739547057E-2</v>
      </c>
      <c r="M102" s="120"/>
      <c r="N102" s="121"/>
    </row>
    <row r="103" spans="2:14" x14ac:dyDescent="0.25">
      <c r="B103" s="119" t="s">
        <v>85</v>
      </c>
      <c r="C103" s="120">
        <v>0</v>
      </c>
      <c r="D103" s="121">
        <v>-1</v>
      </c>
      <c r="E103" s="120">
        <v>47034</v>
      </c>
      <c r="F103" s="121" t="str">
        <f t="shared" si="12"/>
        <v>-</v>
      </c>
      <c r="G103" s="120">
        <v>80708</v>
      </c>
      <c r="H103" s="121">
        <f t="shared" si="12"/>
        <v>0.71595016371135767</v>
      </c>
      <c r="I103" s="120">
        <v>98687</v>
      </c>
      <c r="J103" s="121">
        <f t="shared" si="12"/>
        <v>0.22276602071665752</v>
      </c>
      <c r="K103" s="120">
        <v>112867</v>
      </c>
      <c r="L103" s="121">
        <f t="shared" si="12"/>
        <v>0.14368660512529519</v>
      </c>
      <c r="M103" s="120"/>
      <c r="N103" s="121"/>
    </row>
    <row r="104" spans="2:14" x14ac:dyDescent="0.25">
      <c r="B104" s="119" t="s">
        <v>87</v>
      </c>
      <c r="C104" s="120">
        <v>20578</v>
      </c>
      <c r="D104" s="121">
        <v>-0.7510765955387817</v>
      </c>
      <c r="E104" s="120">
        <v>64456</v>
      </c>
      <c r="F104" s="121">
        <f t="shared" si="12"/>
        <v>2.132277189231218</v>
      </c>
      <c r="G104" s="120">
        <v>105217</v>
      </c>
      <c r="H104" s="121">
        <f t="shared" si="12"/>
        <v>0.63238488271068638</v>
      </c>
      <c r="I104" s="120">
        <v>108882</v>
      </c>
      <c r="J104" s="121">
        <f t="shared" si="12"/>
        <v>3.4832774171474234E-2</v>
      </c>
      <c r="K104" s="120">
        <v>119672</v>
      </c>
      <c r="L104" s="121">
        <f t="shared" si="12"/>
        <v>9.9098106206719105E-2</v>
      </c>
      <c r="M104" s="120"/>
      <c r="N104" s="121"/>
    </row>
    <row r="105" spans="2:14" x14ac:dyDescent="0.25">
      <c r="B105" s="119" t="s">
        <v>89</v>
      </c>
      <c r="C105" s="120">
        <v>20300</v>
      </c>
      <c r="D105" s="121">
        <v>-0.71298089838392698</v>
      </c>
      <c r="E105" s="120">
        <v>62920</v>
      </c>
      <c r="F105" s="121">
        <f t="shared" si="12"/>
        <v>2.0995073891625617</v>
      </c>
      <c r="G105" s="120">
        <v>84515</v>
      </c>
      <c r="H105" s="121">
        <f t="shared" si="12"/>
        <v>0.34321360457724093</v>
      </c>
      <c r="I105" s="120">
        <v>101179</v>
      </c>
      <c r="J105" s="121">
        <f t="shared" si="12"/>
        <v>0.19717209962728499</v>
      </c>
      <c r="K105" s="120">
        <v>102423</v>
      </c>
      <c r="L105" s="121">
        <f t="shared" si="12"/>
        <v>1.2295041461172662E-2</v>
      </c>
      <c r="M105" s="120"/>
      <c r="N105" s="121"/>
    </row>
    <row r="106" spans="2:14" x14ac:dyDescent="0.25">
      <c r="B106" s="119" t="s">
        <v>91</v>
      </c>
      <c r="C106" s="120">
        <v>11357</v>
      </c>
      <c r="D106" s="121">
        <v>-0.83544395502492175</v>
      </c>
      <c r="E106" s="120">
        <v>86519</v>
      </c>
      <c r="F106" s="121">
        <f t="shared" si="12"/>
        <v>6.6181209826538696</v>
      </c>
      <c r="G106" s="120">
        <v>107867</v>
      </c>
      <c r="H106" s="121">
        <f t="shared" si="12"/>
        <v>0.2467434898692773</v>
      </c>
      <c r="I106" s="120">
        <v>125295</v>
      </c>
      <c r="J106" s="121">
        <f t="shared" si="12"/>
        <v>0.16156934002058088</v>
      </c>
      <c r="K106" s="120">
        <v>111741</v>
      </c>
      <c r="L106" s="121">
        <f t="shared" si="12"/>
        <v>-0.10817670298096493</v>
      </c>
      <c r="M106" s="120"/>
      <c r="N106" s="121"/>
    </row>
    <row r="107" spans="2:14" x14ac:dyDescent="0.25">
      <c r="B107" s="119" t="s">
        <v>93</v>
      </c>
      <c r="C107" s="120">
        <v>17964</v>
      </c>
      <c r="D107" s="121">
        <v>-0.74594105334615601</v>
      </c>
      <c r="E107" s="120">
        <v>80785</v>
      </c>
      <c r="F107" s="121">
        <f t="shared" si="12"/>
        <v>3.4970496548652861</v>
      </c>
      <c r="G107" s="120">
        <v>85669</v>
      </c>
      <c r="H107" s="121">
        <f t="shared" si="12"/>
        <v>6.0456767964349734E-2</v>
      </c>
      <c r="I107" s="120">
        <v>105355</v>
      </c>
      <c r="J107" s="121">
        <f t="shared" si="12"/>
        <v>0.22979140645974616</v>
      </c>
      <c r="K107" s="120">
        <v>99856</v>
      </c>
      <c r="L107" s="121">
        <f t="shared" si="12"/>
        <v>-5.2194959897489457E-2</v>
      </c>
      <c r="M107" s="120"/>
      <c r="N107" s="121"/>
    </row>
    <row r="108" spans="2:14" x14ac:dyDescent="0.25">
      <c r="B108" s="119" t="s">
        <v>95</v>
      </c>
      <c r="C108" s="120">
        <v>33939</v>
      </c>
      <c r="D108" s="121">
        <v>-0.54260107816711589</v>
      </c>
      <c r="E108" s="120">
        <v>80549</v>
      </c>
      <c r="F108" s="121">
        <f t="shared" si="12"/>
        <v>1.3733462977695279</v>
      </c>
      <c r="G108" s="120">
        <v>87467</v>
      </c>
      <c r="H108" s="121">
        <f t="shared" si="12"/>
        <v>8.5885610001365631E-2</v>
      </c>
      <c r="I108" s="120">
        <v>104299</v>
      </c>
      <c r="J108" s="121">
        <f t="shared" si="12"/>
        <v>0.19243829101261056</v>
      </c>
      <c r="K108" s="120">
        <v>84356</v>
      </c>
      <c r="L108" s="121">
        <f t="shared" si="12"/>
        <v>-0.1912098869596065</v>
      </c>
      <c r="M108" s="120"/>
      <c r="N108" s="121"/>
    </row>
    <row r="109" spans="2:14" ht="15.75" x14ac:dyDescent="0.25">
      <c r="B109" s="122" t="s">
        <v>32</v>
      </c>
      <c r="C109" s="123">
        <v>316749</v>
      </c>
      <c r="D109" s="124">
        <v>-0.64536856035415113</v>
      </c>
      <c r="E109" s="123">
        <v>550209</v>
      </c>
      <c r="F109" s="124">
        <f t="shared" si="12"/>
        <v>0.73705047214040142</v>
      </c>
      <c r="G109" s="123">
        <v>1095485</v>
      </c>
      <c r="H109" s="124">
        <f t="shared" si="12"/>
        <v>0.99103431605080972</v>
      </c>
      <c r="I109" s="123">
        <v>1228072</v>
      </c>
      <c r="J109" s="124">
        <f t="shared" si="12"/>
        <v>0.12103041118773872</v>
      </c>
      <c r="K109" s="123">
        <v>1245475</v>
      </c>
      <c r="L109" s="124">
        <f t="shared" si="12"/>
        <v>1.4170993231667151E-2</v>
      </c>
      <c r="M109" s="123">
        <v>415745</v>
      </c>
      <c r="N109" s="124">
        <v>7.4807710016526752E-3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83" t="s">
        <v>276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$C$7</f>
        <v>2020</v>
      </c>
      <c r="D117" s="308"/>
      <c r="E117" s="309">
        <f>$E$7</f>
        <v>2021</v>
      </c>
      <c r="F117" s="308"/>
      <c r="G117" s="309">
        <f>$G$7</f>
        <v>2022</v>
      </c>
      <c r="H117" s="308"/>
      <c r="I117" s="309">
        <f>$I$7</f>
        <v>2023</v>
      </c>
      <c r="J117" s="308"/>
      <c r="K117" s="309">
        <f>$K$7</f>
        <v>2024</v>
      </c>
      <c r="L117" s="308"/>
      <c r="M117" s="309">
        <f>$M$7</f>
        <v>2025</v>
      </c>
      <c r="N117" s="310"/>
    </row>
    <row r="118" spans="1:15" ht="16.5" thickTop="1" thickBot="1" x14ac:dyDescent="0.3">
      <c r="B118" s="87"/>
      <c r="C118" s="116" t="s">
        <v>71</v>
      </c>
      <c r="D118" s="117" t="str">
        <f>CONCATENATE("var. ",RIGHT(C117,2),"/",RIGHT(C117-1,2))</f>
        <v>var. 20/19</v>
      </c>
      <c r="E118" s="118" t="s">
        <v>71</v>
      </c>
      <c r="F118" s="117" t="s">
        <v>248</v>
      </c>
      <c r="G118" s="118" t="s">
        <v>71</v>
      </c>
      <c r="H118" s="117" t="s">
        <v>248</v>
      </c>
      <c r="I118" s="118" t="s">
        <v>71</v>
      </c>
      <c r="J118" s="117" t="s">
        <v>248</v>
      </c>
      <c r="K118" s="118" t="s">
        <v>71</v>
      </c>
      <c r="L118" s="117" t="s">
        <v>248</v>
      </c>
      <c r="M118" s="118" t="s">
        <v>71</v>
      </c>
      <c r="N118" s="117" t="s">
        <v>272</v>
      </c>
    </row>
    <row r="119" spans="1:15" x14ac:dyDescent="0.25">
      <c r="B119" s="119" t="s">
        <v>73</v>
      </c>
      <c r="C119" s="120">
        <v>42263</v>
      </c>
      <c r="D119" s="121">
        <v>4.0863842626690516E-3</v>
      </c>
      <c r="E119" s="120">
        <v>14353</v>
      </c>
      <c r="F119" s="121">
        <f t="shared" ref="F119:L131" si="14">IFERROR(E119/C119-1,"-")</f>
        <v>-0.66038851950879018</v>
      </c>
      <c r="G119" s="120">
        <v>50977</v>
      </c>
      <c r="H119" s="121">
        <f t="shared" si="14"/>
        <v>2.5516616735177315</v>
      </c>
      <c r="I119" s="120">
        <v>48434</v>
      </c>
      <c r="J119" s="121">
        <f t="shared" si="14"/>
        <v>-4.9885242364203441E-2</v>
      </c>
      <c r="K119" s="120">
        <v>58730</v>
      </c>
      <c r="L119" s="121">
        <f t="shared" si="14"/>
        <v>0.21257794111574513</v>
      </c>
      <c r="M119" s="120">
        <v>52009</v>
      </c>
      <c r="N119" s="121">
        <f t="shared" ref="N119:N122" si="15">IFERROR(M119/K119-1,"-")</f>
        <v>-0.11443895794312953</v>
      </c>
    </row>
    <row r="120" spans="1:15" x14ac:dyDescent="0.25">
      <c r="B120" s="119" t="s">
        <v>75</v>
      </c>
      <c r="C120" s="120">
        <v>49580</v>
      </c>
      <c r="D120" s="121">
        <v>0.10280706437119091</v>
      </c>
      <c r="E120" s="120">
        <v>852</v>
      </c>
      <c r="F120" s="121">
        <f t="shared" si="14"/>
        <v>-0.98281565147236793</v>
      </c>
      <c r="G120" s="120">
        <v>59365</v>
      </c>
      <c r="H120" s="121">
        <f t="shared" si="14"/>
        <v>68.677230046948353</v>
      </c>
      <c r="I120" s="120">
        <v>58781</v>
      </c>
      <c r="J120" s="121">
        <f t="shared" si="14"/>
        <v>-9.8374463067464335E-3</v>
      </c>
      <c r="K120" s="120">
        <v>57712</v>
      </c>
      <c r="L120" s="121">
        <f t="shared" si="14"/>
        <v>-1.818614858542722E-2</v>
      </c>
      <c r="M120" s="120">
        <v>54889</v>
      </c>
      <c r="N120" s="121">
        <f t="shared" si="15"/>
        <v>-4.8915303576379299E-2</v>
      </c>
    </row>
    <row r="121" spans="1:15" x14ac:dyDescent="0.25">
      <c r="B121" s="119" t="s">
        <v>77</v>
      </c>
      <c r="C121" s="120">
        <v>25966</v>
      </c>
      <c r="D121" s="121">
        <v>-0.35491404153830863</v>
      </c>
      <c r="E121" s="120">
        <v>2939</v>
      </c>
      <c r="F121" s="121">
        <f t="shared" si="14"/>
        <v>-0.88681352537934222</v>
      </c>
      <c r="G121" s="120">
        <v>52398</v>
      </c>
      <c r="H121" s="121">
        <f t="shared" si="14"/>
        <v>16.828513099693772</v>
      </c>
      <c r="I121" s="120">
        <v>52865</v>
      </c>
      <c r="J121" s="121">
        <f t="shared" si="14"/>
        <v>8.9125539142715926E-3</v>
      </c>
      <c r="K121" s="120">
        <v>58698</v>
      </c>
      <c r="L121" s="121">
        <f t="shared" si="14"/>
        <v>0.11033765251111327</v>
      </c>
      <c r="M121" s="120">
        <v>56497</v>
      </c>
      <c r="N121" s="121">
        <f t="shared" si="15"/>
        <v>-3.7497018637772994E-2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2300</v>
      </c>
      <c r="F122" s="121" t="str">
        <f t="shared" si="14"/>
        <v>-</v>
      </c>
      <c r="G122" s="120">
        <v>62277</v>
      </c>
      <c r="H122" s="121">
        <f t="shared" si="14"/>
        <v>26.076956521739131</v>
      </c>
      <c r="I122" s="120">
        <v>61897</v>
      </c>
      <c r="J122" s="121">
        <f t="shared" si="14"/>
        <v>-6.1017711193538382E-3</v>
      </c>
      <c r="K122" s="120">
        <v>58370</v>
      </c>
      <c r="L122" s="121">
        <f t="shared" si="14"/>
        <v>-5.6981760020679562E-2</v>
      </c>
      <c r="M122" s="120">
        <v>62530</v>
      </c>
      <c r="N122" s="121">
        <f t="shared" si="15"/>
        <v>7.1269487750556859E-2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2132</v>
      </c>
      <c r="F123" s="121" t="str">
        <f t="shared" si="14"/>
        <v>-</v>
      </c>
      <c r="G123" s="120">
        <v>55252</v>
      </c>
      <c r="H123" s="121">
        <f t="shared" si="14"/>
        <v>24.915572232645403</v>
      </c>
      <c r="I123" s="120">
        <v>63430</v>
      </c>
      <c r="J123" s="121">
        <f t="shared" si="14"/>
        <v>0.14801274162021283</v>
      </c>
      <c r="K123" s="120">
        <v>57570</v>
      </c>
      <c r="L123" s="121">
        <f t="shared" si="14"/>
        <v>-9.2385306637237874E-2</v>
      </c>
      <c r="M123" s="120"/>
      <c r="N123" s="121"/>
    </row>
    <row r="124" spans="1:15" x14ac:dyDescent="0.25">
      <c r="B124" s="119" t="s">
        <v>83</v>
      </c>
      <c r="C124" s="120">
        <v>0</v>
      </c>
      <c r="D124" s="121">
        <v>-1</v>
      </c>
      <c r="E124" s="120">
        <v>5286</v>
      </c>
      <c r="F124" s="121" t="str">
        <f t="shared" si="14"/>
        <v>-</v>
      </c>
      <c r="G124" s="120">
        <v>50592</v>
      </c>
      <c r="H124" s="121">
        <f t="shared" si="14"/>
        <v>8.5709421112372297</v>
      </c>
      <c r="I124" s="120">
        <v>70294</v>
      </c>
      <c r="J124" s="121">
        <f t="shared" si="14"/>
        <v>0.38942915876027828</v>
      </c>
      <c r="K124" s="120">
        <v>70684</v>
      </c>
      <c r="L124" s="121">
        <f t="shared" si="14"/>
        <v>5.5481264403789421E-3</v>
      </c>
      <c r="M124" s="120"/>
      <c r="N124" s="121"/>
    </row>
    <row r="125" spans="1:15" x14ac:dyDescent="0.25">
      <c r="B125" s="119" t="s">
        <v>85</v>
      </c>
      <c r="C125" s="120">
        <v>0</v>
      </c>
      <c r="D125" s="121">
        <v>-1</v>
      </c>
      <c r="E125" s="120">
        <v>10333</v>
      </c>
      <c r="F125" s="121" t="str">
        <f t="shared" si="14"/>
        <v>-</v>
      </c>
      <c r="G125" s="120">
        <v>46134</v>
      </c>
      <c r="H125" s="121">
        <f t="shared" si="14"/>
        <v>3.4647246685376949</v>
      </c>
      <c r="I125" s="120">
        <v>55757</v>
      </c>
      <c r="J125" s="121">
        <f t="shared" si="14"/>
        <v>0.20858802618459271</v>
      </c>
      <c r="K125" s="120">
        <v>75808</v>
      </c>
      <c r="L125" s="121">
        <f t="shared" si="14"/>
        <v>0.35961403949279913</v>
      </c>
      <c r="M125" s="120"/>
      <c r="N125" s="121"/>
    </row>
    <row r="126" spans="1:15" x14ac:dyDescent="0.25">
      <c r="B126" s="119" t="s">
        <v>87</v>
      </c>
      <c r="C126" s="120">
        <v>5444</v>
      </c>
      <c r="D126" s="121">
        <v>-0.87829469495428225</v>
      </c>
      <c r="E126" s="120">
        <v>29383</v>
      </c>
      <c r="F126" s="121">
        <f t="shared" si="14"/>
        <v>4.397318148420279</v>
      </c>
      <c r="G126" s="120">
        <v>65185</v>
      </c>
      <c r="H126" s="121">
        <f t="shared" si="14"/>
        <v>1.2184596535411631</v>
      </c>
      <c r="I126" s="120">
        <v>75839</v>
      </c>
      <c r="J126" s="121">
        <f t="shared" si="14"/>
        <v>0.1634425097798573</v>
      </c>
      <c r="K126" s="120">
        <v>82502</v>
      </c>
      <c r="L126" s="121">
        <f t="shared" si="14"/>
        <v>8.7857171112488253E-2</v>
      </c>
      <c r="M126" s="120"/>
      <c r="N126" s="121"/>
    </row>
    <row r="127" spans="1:15" x14ac:dyDescent="0.25">
      <c r="B127" s="119" t="s">
        <v>89</v>
      </c>
      <c r="C127" s="120">
        <v>4379</v>
      </c>
      <c r="D127" s="121">
        <v>-0.88509879037548211</v>
      </c>
      <c r="E127" s="120">
        <v>31305</v>
      </c>
      <c r="F127" s="121">
        <f t="shared" si="14"/>
        <v>6.1488924411966206</v>
      </c>
      <c r="G127" s="120">
        <v>57053</v>
      </c>
      <c r="H127" s="121">
        <f t="shared" si="14"/>
        <v>0.82248842038013104</v>
      </c>
      <c r="I127" s="120">
        <v>72566</v>
      </c>
      <c r="J127" s="121">
        <f t="shared" si="14"/>
        <v>0.27190507072371295</v>
      </c>
      <c r="K127" s="120">
        <v>69731</v>
      </c>
      <c r="L127" s="121">
        <f t="shared" si="14"/>
        <v>-3.9067883030620365E-2</v>
      </c>
      <c r="M127" s="120"/>
      <c r="N127" s="121"/>
    </row>
    <row r="128" spans="1:15" x14ac:dyDescent="0.25">
      <c r="A128" s="125"/>
      <c r="B128" s="119" t="s">
        <v>91</v>
      </c>
      <c r="C128" s="120">
        <v>5886</v>
      </c>
      <c r="D128" s="121">
        <v>-0.84455301729829657</v>
      </c>
      <c r="E128" s="120">
        <v>54281</v>
      </c>
      <c r="F128" s="121">
        <f t="shared" si="14"/>
        <v>8.2220523275569146</v>
      </c>
      <c r="G128" s="120">
        <v>68927</v>
      </c>
      <c r="H128" s="121">
        <f t="shared" si="14"/>
        <v>0.26981816841988904</v>
      </c>
      <c r="I128" s="120">
        <v>90194</v>
      </c>
      <c r="J128" s="121">
        <f t="shared" si="14"/>
        <v>0.30854382172443318</v>
      </c>
      <c r="K128" s="120">
        <v>68520</v>
      </c>
      <c r="L128" s="121">
        <f t="shared" si="14"/>
        <v>-0.24030423309754534</v>
      </c>
      <c r="M128" s="120"/>
      <c r="N128" s="121"/>
    </row>
    <row r="129" spans="2:15" x14ac:dyDescent="0.25">
      <c r="B129" s="119" t="s">
        <v>93</v>
      </c>
      <c r="C129" s="120">
        <v>13929</v>
      </c>
      <c r="D129" s="121">
        <v>-0.62386584575502269</v>
      </c>
      <c r="E129" s="120">
        <v>49708</v>
      </c>
      <c r="F129" s="121">
        <f t="shared" si="14"/>
        <v>2.5686696819585038</v>
      </c>
      <c r="G129" s="120">
        <v>51768</v>
      </c>
      <c r="H129" s="121">
        <f t="shared" si="14"/>
        <v>4.1442021405005303E-2</v>
      </c>
      <c r="I129" s="120">
        <v>62736</v>
      </c>
      <c r="J129" s="121">
        <f t="shared" si="14"/>
        <v>0.21186833565136753</v>
      </c>
      <c r="K129" s="120">
        <v>58789</v>
      </c>
      <c r="L129" s="121">
        <f t="shared" si="14"/>
        <v>-6.2914435093088472E-2</v>
      </c>
      <c r="M129" s="120"/>
      <c r="N129" s="121"/>
    </row>
    <row r="130" spans="2:15" x14ac:dyDescent="0.25">
      <c r="B130" s="119" t="s">
        <v>95</v>
      </c>
      <c r="C130" s="120">
        <v>28677</v>
      </c>
      <c r="D130" s="121">
        <v>-0.21596128608923881</v>
      </c>
      <c r="E130" s="120">
        <v>48685</v>
      </c>
      <c r="F130" s="121">
        <f t="shared" si="14"/>
        <v>0.69770199114272757</v>
      </c>
      <c r="G130" s="120">
        <v>53949</v>
      </c>
      <c r="H130" s="121">
        <f t="shared" si="14"/>
        <v>0.10812365204888574</v>
      </c>
      <c r="I130" s="120">
        <v>62797</v>
      </c>
      <c r="J130" s="121">
        <f t="shared" si="14"/>
        <v>0.16400674711301422</v>
      </c>
      <c r="K130" s="120">
        <v>44607</v>
      </c>
      <c r="L130" s="121">
        <f t="shared" si="14"/>
        <v>-0.28966351895791198</v>
      </c>
      <c r="M130" s="120"/>
      <c r="N130" s="121"/>
    </row>
    <row r="131" spans="2:15" ht="15.75" x14ac:dyDescent="0.25">
      <c r="B131" s="122" t="s">
        <v>32</v>
      </c>
      <c r="C131" s="123">
        <v>181253</v>
      </c>
      <c r="D131" s="124">
        <v>-0.61968139795460175</v>
      </c>
      <c r="E131" s="123">
        <v>251557</v>
      </c>
      <c r="F131" s="124">
        <f t="shared" si="14"/>
        <v>0.38787771788604886</v>
      </c>
      <c r="G131" s="123">
        <v>673877</v>
      </c>
      <c r="H131" s="124">
        <f t="shared" si="14"/>
        <v>1.6788242823694035</v>
      </c>
      <c r="I131" s="123">
        <v>775590</v>
      </c>
      <c r="J131" s="124">
        <f t="shared" si="14"/>
        <v>0.15093704043913059</v>
      </c>
      <c r="K131" s="123">
        <v>761721</v>
      </c>
      <c r="L131" s="124">
        <f t="shared" si="14"/>
        <v>-1.7881870575948589E-2</v>
      </c>
      <c r="M131" s="123">
        <v>225925</v>
      </c>
      <c r="N131" s="124">
        <v>-3.2482548927240784E-2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83" t="s">
        <v>277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$C$7</f>
        <v>2020</v>
      </c>
      <c r="D139" s="308"/>
      <c r="E139" s="309">
        <f>$E$7</f>
        <v>2021</v>
      </c>
      <c r="F139" s="308"/>
      <c r="G139" s="309">
        <f>$G$7</f>
        <v>2022</v>
      </c>
      <c r="H139" s="308"/>
      <c r="I139" s="309">
        <f>$I$7</f>
        <v>2023</v>
      </c>
      <c r="J139" s="308"/>
      <c r="K139" s="309">
        <f>$K$7</f>
        <v>2024</v>
      </c>
      <c r="L139" s="308"/>
      <c r="M139" s="309">
        <f>$M$7</f>
        <v>2025</v>
      </c>
      <c r="N139" s="310"/>
    </row>
    <row r="140" spans="2:15" ht="16.5" thickTop="1" thickBot="1" x14ac:dyDescent="0.3">
      <c r="B140" s="87"/>
      <c r="C140" s="116" t="s">
        <v>71</v>
      </c>
      <c r="D140" s="117" t="str">
        <f>CONCATENATE("var. ",RIGHT(C139,2),"/",RIGHT(C139-1,2))</f>
        <v>var. 20/19</v>
      </c>
      <c r="E140" s="118" t="s">
        <v>71</v>
      </c>
      <c r="F140" s="117" t="s">
        <v>248</v>
      </c>
      <c r="G140" s="118" t="s">
        <v>71</v>
      </c>
      <c r="H140" s="117" t="s">
        <v>248</v>
      </c>
      <c r="I140" s="118" t="s">
        <v>71</v>
      </c>
      <c r="J140" s="117" t="s">
        <v>248</v>
      </c>
      <c r="K140" s="118" t="s">
        <v>71</v>
      </c>
      <c r="L140" s="117" t="s">
        <v>248</v>
      </c>
      <c r="M140" s="118" t="s">
        <v>71</v>
      </c>
      <c r="N140" s="117" t="s">
        <v>272</v>
      </c>
    </row>
    <row r="141" spans="2:15" x14ac:dyDescent="0.25">
      <c r="B141" s="119" t="s">
        <v>73</v>
      </c>
      <c r="C141" s="120">
        <v>8543</v>
      </c>
      <c r="D141" s="121">
        <v>-0.28198016473356868</v>
      </c>
      <c r="E141" s="120">
        <v>1170</v>
      </c>
      <c r="F141" s="121">
        <f t="shared" ref="F141:L153" si="16">IFERROR(E141/C141-1,"-")</f>
        <v>-0.86304576846541026</v>
      </c>
      <c r="G141" s="120">
        <v>4976</v>
      </c>
      <c r="H141" s="121">
        <f t="shared" si="16"/>
        <v>3.252991452991453</v>
      </c>
      <c r="I141" s="120">
        <v>4993</v>
      </c>
      <c r="J141" s="121">
        <f t="shared" si="16"/>
        <v>3.416398713826263E-3</v>
      </c>
      <c r="K141" s="120">
        <v>5093</v>
      </c>
      <c r="L141" s="121">
        <f t="shared" si="16"/>
        <v>2.0028039254956997E-2</v>
      </c>
      <c r="M141" s="120">
        <v>7459</v>
      </c>
      <c r="N141" s="121">
        <f t="shared" ref="N141:N144" si="17">IFERROR(M141/K141-1,"-")</f>
        <v>0.46455919890045161</v>
      </c>
    </row>
    <row r="142" spans="2:15" x14ac:dyDescent="0.25">
      <c r="B142" s="119" t="s">
        <v>75</v>
      </c>
      <c r="C142" s="120">
        <v>4050</v>
      </c>
      <c r="D142" s="121">
        <v>-0.61705748865355514</v>
      </c>
      <c r="E142" s="120">
        <v>1158</v>
      </c>
      <c r="F142" s="121">
        <f t="shared" si="16"/>
        <v>-0.71407407407407408</v>
      </c>
      <c r="G142" s="120">
        <v>3796</v>
      </c>
      <c r="H142" s="121">
        <f t="shared" si="16"/>
        <v>2.2780656303972364</v>
      </c>
      <c r="I142" s="120">
        <v>5377</v>
      </c>
      <c r="J142" s="121">
        <f t="shared" si="16"/>
        <v>0.41649104320337194</v>
      </c>
      <c r="K142" s="120">
        <v>5005</v>
      </c>
      <c r="L142" s="121">
        <f t="shared" si="16"/>
        <v>-6.9183559605728084E-2</v>
      </c>
      <c r="M142" s="120">
        <v>5982</v>
      </c>
      <c r="N142" s="121">
        <f t="shared" si="17"/>
        <v>0.19520479520479528</v>
      </c>
    </row>
    <row r="143" spans="2:15" x14ac:dyDescent="0.25">
      <c r="B143" s="119" t="s">
        <v>77</v>
      </c>
      <c r="C143" s="120">
        <v>2210</v>
      </c>
      <c r="D143" s="121">
        <v>-0.81928203450813641</v>
      </c>
      <c r="E143" s="120">
        <v>4101</v>
      </c>
      <c r="F143" s="121">
        <f t="shared" si="16"/>
        <v>0.85565610859728514</v>
      </c>
      <c r="G143" s="120">
        <v>7067</v>
      </c>
      <c r="H143" s="121">
        <f t="shared" si="16"/>
        <v>0.72323823457693237</v>
      </c>
      <c r="I143" s="120">
        <v>6335</v>
      </c>
      <c r="J143" s="121">
        <f t="shared" si="16"/>
        <v>-0.10358001981038634</v>
      </c>
      <c r="K143" s="120">
        <v>7007</v>
      </c>
      <c r="L143" s="121">
        <f t="shared" si="16"/>
        <v>0.10607734806629843</v>
      </c>
      <c r="M143" s="120">
        <v>5715</v>
      </c>
      <c r="N143" s="121">
        <f t="shared" si="17"/>
        <v>-0.18438704152989871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5579</v>
      </c>
      <c r="F144" s="121" t="str">
        <f t="shared" si="16"/>
        <v>-</v>
      </c>
      <c r="G144" s="120">
        <v>3719</v>
      </c>
      <c r="H144" s="121">
        <f t="shared" si="16"/>
        <v>-0.33339308119734723</v>
      </c>
      <c r="I144" s="120">
        <v>6723</v>
      </c>
      <c r="J144" s="121">
        <f t="shared" si="16"/>
        <v>0.80774401720892719</v>
      </c>
      <c r="K144" s="120">
        <v>4485</v>
      </c>
      <c r="L144" s="121">
        <f t="shared" si="16"/>
        <v>-0.33288710397144128</v>
      </c>
      <c r="M144" s="120">
        <v>6702</v>
      </c>
      <c r="N144" s="121">
        <f t="shared" si="17"/>
        <v>0.49431438127090299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5807</v>
      </c>
      <c r="F145" s="121" t="str">
        <f t="shared" si="16"/>
        <v>-</v>
      </c>
      <c r="G145" s="120">
        <v>2829</v>
      </c>
      <c r="H145" s="121">
        <f t="shared" si="16"/>
        <v>-0.51282934389529877</v>
      </c>
      <c r="I145" s="120">
        <v>6831</v>
      </c>
      <c r="J145" s="121">
        <f t="shared" si="16"/>
        <v>1.4146341463414633</v>
      </c>
      <c r="K145" s="120">
        <v>4423</v>
      </c>
      <c r="L145" s="121">
        <f t="shared" si="16"/>
        <v>-0.35251061338017864</v>
      </c>
      <c r="M145" s="120"/>
      <c r="N145" s="121"/>
    </row>
    <row r="146" spans="1:15" x14ac:dyDescent="0.25">
      <c r="B146" s="119" t="s">
        <v>83</v>
      </c>
      <c r="C146" s="120">
        <v>0</v>
      </c>
      <c r="D146" s="121">
        <v>-1</v>
      </c>
      <c r="E146" s="120">
        <v>9992</v>
      </c>
      <c r="F146" s="121" t="str">
        <f t="shared" si="16"/>
        <v>-</v>
      </c>
      <c r="G146" s="120">
        <v>2320</v>
      </c>
      <c r="H146" s="121">
        <f t="shared" si="16"/>
        <v>-0.76781425140112092</v>
      </c>
      <c r="I146" s="120">
        <v>4197</v>
      </c>
      <c r="J146" s="121">
        <f t="shared" si="16"/>
        <v>0.80905172413793114</v>
      </c>
      <c r="K146" s="120">
        <v>3422</v>
      </c>
      <c r="L146" s="121">
        <f t="shared" si="16"/>
        <v>-0.18465570645699314</v>
      </c>
      <c r="M146" s="120"/>
      <c r="N146" s="121"/>
    </row>
    <row r="147" spans="1:15" x14ac:dyDescent="0.25">
      <c r="B147" s="119" t="s">
        <v>85</v>
      </c>
      <c r="C147" s="120">
        <v>0</v>
      </c>
      <c r="D147" s="121">
        <v>-1</v>
      </c>
      <c r="E147" s="120">
        <v>5536</v>
      </c>
      <c r="F147" s="121" t="str">
        <f t="shared" si="16"/>
        <v>-</v>
      </c>
      <c r="G147" s="120">
        <v>3214</v>
      </c>
      <c r="H147" s="121">
        <f t="shared" si="16"/>
        <v>-0.41943641618497107</v>
      </c>
      <c r="I147" s="120">
        <v>2579</v>
      </c>
      <c r="J147" s="121">
        <f t="shared" si="16"/>
        <v>-0.19757311761045426</v>
      </c>
      <c r="K147" s="120">
        <v>3664</v>
      </c>
      <c r="L147" s="121">
        <f t="shared" si="16"/>
        <v>0.42070569988367579</v>
      </c>
      <c r="M147" s="120"/>
      <c r="N147" s="121"/>
    </row>
    <row r="148" spans="1:15" x14ac:dyDescent="0.25">
      <c r="B148" s="119" t="s">
        <v>87</v>
      </c>
      <c r="C148" s="120">
        <v>2629</v>
      </c>
      <c r="D148" s="121">
        <v>-0.24236311239193087</v>
      </c>
      <c r="E148" s="120">
        <v>3392</v>
      </c>
      <c r="F148" s="121">
        <f t="shared" si="16"/>
        <v>0.29022441993153292</v>
      </c>
      <c r="G148" s="120">
        <v>2991</v>
      </c>
      <c r="H148" s="121">
        <f t="shared" si="16"/>
        <v>-0.11821933962264153</v>
      </c>
      <c r="I148" s="120">
        <v>2725</v>
      </c>
      <c r="J148" s="121">
        <f t="shared" si="16"/>
        <v>-8.8933467067870309E-2</v>
      </c>
      <c r="K148" s="120">
        <v>4368</v>
      </c>
      <c r="L148" s="121">
        <f t="shared" si="16"/>
        <v>0.60293577981651381</v>
      </c>
      <c r="M148" s="120"/>
      <c r="N148" s="121"/>
    </row>
    <row r="149" spans="1:15" x14ac:dyDescent="0.25">
      <c r="B149" s="119" t="s">
        <v>89</v>
      </c>
      <c r="C149" s="120">
        <v>1124</v>
      </c>
      <c r="D149" s="121">
        <v>-0.87093811000114818</v>
      </c>
      <c r="E149" s="120">
        <v>4152</v>
      </c>
      <c r="F149" s="121">
        <f t="shared" si="16"/>
        <v>2.6939501779359429</v>
      </c>
      <c r="G149" s="120">
        <v>1957</v>
      </c>
      <c r="H149" s="121">
        <f t="shared" si="16"/>
        <v>-0.52866088631984587</v>
      </c>
      <c r="I149" s="120">
        <v>3736</v>
      </c>
      <c r="J149" s="121">
        <f t="shared" si="16"/>
        <v>0.90904445579969351</v>
      </c>
      <c r="K149" s="120">
        <v>3728</v>
      </c>
      <c r="L149" s="121">
        <f t="shared" si="16"/>
        <v>-2.1413276231263545E-3</v>
      </c>
      <c r="M149" s="120"/>
      <c r="N149" s="121"/>
    </row>
    <row r="150" spans="1:15" x14ac:dyDescent="0.25">
      <c r="A150" s="125"/>
      <c r="B150" s="119" t="s">
        <v>91</v>
      </c>
      <c r="C150" s="120">
        <v>442</v>
      </c>
      <c r="D150" s="121">
        <v>-0.9198839949247779</v>
      </c>
      <c r="E150" s="120">
        <v>4720</v>
      </c>
      <c r="F150" s="121">
        <f t="shared" si="16"/>
        <v>9.6787330316742075</v>
      </c>
      <c r="G150" s="120">
        <v>3075</v>
      </c>
      <c r="H150" s="121">
        <f t="shared" si="16"/>
        <v>-0.34851694915254239</v>
      </c>
      <c r="I150" s="120">
        <v>4324</v>
      </c>
      <c r="J150" s="121">
        <f t="shared" si="16"/>
        <v>0.40617886178861795</v>
      </c>
      <c r="K150" s="120">
        <v>5830</v>
      </c>
      <c r="L150" s="121">
        <f t="shared" si="16"/>
        <v>0.34828862164662344</v>
      </c>
      <c r="M150" s="120"/>
      <c r="N150" s="121"/>
    </row>
    <row r="151" spans="1:15" x14ac:dyDescent="0.25">
      <c r="B151" s="119" t="s">
        <v>93</v>
      </c>
      <c r="C151" s="120">
        <v>1738</v>
      </c>
      <c r="D151" s="121">
        <v>-0.8307692307692307</v>
      </c>
      <c r="E151" s="120">
        <v>6331</v>
      </c>
      <c r="F151" s="121">
        <f t="shared" si="16"/>
        <v>2.6426927502876869</v>
      </c>
      <c r="G151" s="120">
        <v>5078</v>
      </c>
      <c r="H151" s="121">
        <f t="shared" si="16"/>
        <v>-0.19791502132364558</v>
      </c>
      <c r="I151" s="120">
        <v>5984</v>
      </c>
      <c r="J151" s="121">
        <f t="shared" si="16"/>
        <v>0.17841669948798744</v>
      </c>
      <c r="K151" s="120">
        <v>7349</v>
      </c>
      <c r="L151" s="121">
        <f t="shared" si="16"/>
        <v>0.2281082887700534</v>
      </c>
      <c r="M151" s="120"/>
      <c r="N151" s="121"/>
    </row>
    <row r="152" spans="1:15" x14ac:dyDescent="0.25">
      <c r="B152" s="119" t="s">
        <v>95</v>
      </c>
      <c r="C152" s="120">
        <v>1685</v>
      </c>
      <c r="D152" s="121">
        <v>-0.84878398994884685</v>
      </c>
      <c r="E152" s="120">
        <v>5141</v>
      </c>
      <c r="F152" s="121">
        <f t="shared" si="16"/>
        <v>2.0510385756676559</v>
      </c>
      <c r="G152" s="120">
        <v>4905</v>
      </c>
      <c r="H152" s="121">
        <f t="shared" si="16"/>
        <v>-4.5905465862672634E-2</v>
      </c>
      <c r="I152" s="120">
        <v>6500</v>
      </c>
      <c r="J152" s="121">
        <f t="shared" si="16"/>
        <v>0.32517838939857291</v>
      </c>
      <c r="K152" s="120">
        <v>6382</v>
      </c>
      <c r="L152" s="121">
        <f t="shared" si="16"/>
        <v>-1.8153846153846187E-2</v>
      </c>
      <c r="M152" s="120"/>
      <c r="N152" s="121"/>
    </row>
    <row r="153" spans="1:15" ht="15.75" x14ac:dyDescent="0.25">
      <c r="B153" s="122" t="s">
        <v>32</v>
      </c>
      <c r="C153" s="123">
        <v>22554</v>
      </c>
      <c r="D153" s="124">
        <v>-0.75418787396597387</v>
      </c>
      <c r="E153" s="123">
        <v>57079</v>
      </c>
      <c r="F153" s="124">
        <f t="shared" si="16"/>
        <v>1.530770595016405</v>
      </c>
      <c r="G153" s="123">
        <v>45927</v>
      </c>
      <c r="H153" s="124">
        <f t="shared" si="16"/>
        <v>-0.19537833528968618</v>
      </c>
      <c r="I153" s="123">
        <v>60304</v>
      </c>
      <c r="J153" s="124">
        <f t="shared" si="16"/>
        <v>0.31304025954231718</v>
      </c>
      <c r="K153" s="123">
        <v>60756</v>
      </c>
      <c r="L153" s="124">
        <f t="shared" si="16"/>
        <v>7.4953568585831576E-3</v>
      </c>
      <c r="M153" s="123">
        <v>25858</v>
      </c>
      <c r="N153" s="124">
        <v>0.19768411301528488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83" t="s">
        <v>278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$C$7</f>
        <v>2020</v>
      </c>
      <c r="D161" s="308"/>
      <c r="E161" s="309">
        <f>$E$7</f>
        <v>2021</v>
      </c>
      <c r="F161" s="308"/>
      <c r="G161" s="309">
        <f>$G$7</f>
        <v>2022</v>
      </c>
      <c r="H161" s="308"/>
      <c r="I161" s="309">
        <f>$I$7</f>
        <v>2023</v>
      </c>
      <c r="J161" s="308"/>
      <c r="K161" s="309">
        <f>$K$7</f>
        <v>2024</v>
      </c>
      <c r="L161" s="308"/>
      <c r="M161" s="309">
        <f>$M$7</f>
        <v>2025</v>
      </c>
      <c r="N161" s="310"/>
    </row>
    <row r="162" spans="2:14" ht="16.5" thickTop="1" thickBot="1" x14ac:dyDescent="0.3">
      <c r="B162" s="87"/>
      <c r="C162" s="116" t="s">
        <v>71</v>
      </c>
      <c r="D162" s="117" t="str">
        <f>CONCATENATE("var. ",RIGHT(C161,2),"/",RIGHT(C161-1,2))</f>
        <v>var. 20/19</v>
      </c>
      <c r="E162" s="118" t="s">
        <v>71</v>
      </c>
      <c r="F162" s="117" t="s">
        <v>248</v>
      </c>
      <c r="G162" s="118" t="s">
        <v>71</v>
      </c>
      <c r="H162" s="117" t="s">
        <v>248</v>
      </c>
      <c r="I162" s="118" t="s">
        <v>71</v>
      </c>
      <c r="J162" s="117" t="s">
        <v>248</v>
      </c>
      <c r="K162" s="118" t="s">
        <v>71</v>
      </c>
      <c r="L162" s="117" t="s">
        <v>248</v>
      </c>
      <c r="M162" s="118" t="s">
        <v>71</v>
      </c>
      <c r="N162" s="117" t="s">
        <v>272</v>
      </c>
    </row>
    <row r="163" spans="2:14" x14ac:dyDescent="0.25">
      <c r="B163" s="119" t="s">
        <v>73</v>
      </c>
      <c r="C163" s="120">
        <v>3070</v>
      </c>
      <c r="D163" s="121">
        <v>-0.67239355458328887</v>
      </c>
      <c r="E163" s="120">
        <v>534</v>
      </c>
      <c r="F163" s="121">
        <f t="shared" ref="F163:L175" si="18">IFERROR(E163/C163-1,"-")</f>
        <v>-0.82605863192182416</v>
      </c>
      <c r="G163" s="120">
        <v>3457</v>
      </c>
      <c r="H163" s="121">
        <f t="shared" si="18"/>
        <v>5.4737827715355802</v>
      </c>
      <c r="I163" s="120">
        <v>4073</v>
      </c>
      <c r="J163" s="121">
        <f t="shared" si="18"/>
        <v>0.17818918137113093</v>
      </c>
      <c r="K163" s="120">
        <v>4322</v>
      </c>
      <c r="L163" s="121">
        <f t="shared" si="18"/>
        <v>6.1134299042474805E-2</v>
      </c>
      <c r="M163" s="120">
        <v>6767</v>
      </c>
      <c r="N163" s="121">
        <f t="shared" ref="N163:N166" si="19">IFERROR(M163/K163-1,"-")</f>
        <v>0.56571031929662197</v>
      </c>
    </row>
    <row r="164" spans="2:14" x14ac:dyDescent="0.25">
      <c r="B164" s="119" t="s">
        <v>75</v>
      </c>
      <c r="C164" s="120">
        <v>2897</v>
      </c>
      <c r="D164" s="121">
        <v>-0.66372605919907146</v>
      </c>
      <c r="E164" s="120">
        <v>1789</v>
      </c>
      <c r="F164" s="121">
        <f t="shared" si="18"/>
        <v>-0.3824646185709355</v>
      </c>
      <c r="G164" s="120">
        <v>5286</v>
      </c>
      <c r="H164" s="121">
        <f t="shared" si="18"/>
        <v>1.9547233091112353</v>
      </c>
      <c r="I164" s="120">
        <v>9048</v>
      </c>
      <c r="J164" s="121">
        <f t="shared" si="18"/>
        <v>0.71169125993189564</v>
      </c>
      <c r="K164" s="120">
        <v>6182</v>
      </c>
      <c r="L164" s="121">
        <f t="shared" si="18"/>
        <v>-0.31675508399646335</v>
      </c>
      <c r="M164" s="120">
        <v>8224</v>
      </c>
      <c r="N164" s="121">
        <f t="shared" si="19"/>
        <v>0.3303138142995794</v>
      </c>
    </row>
    <row r="165" spans="2:14" x14ac:dyDescent="0.25">
      <c r="B165" s="119" t="s">
        <v>77</v>
      </c>
      <c r="C165" s="120">
        <v>1443</v>
      </c>
      <c r="D165" s="121">
        <v>-0.83025526408657802</v>
      </c>
      <c r="E165" s="120">
        <v>4861</v>
      </c>
      <c r="F165" s="121">
        <f t="shared" si="18"/>
        <v>2.3686763686763688</v>
      </c>
      <c r="G165" s="120">
        <v>6981</v>
      </c>
      <c r="H165" s="121">
        <f t="shared" si="18"/>
        <v>0.43612425426866896</v>
      </c>
      <c r="I165" s="120">
        <v>9135</v>
      </c>
      <c r="J165" s="121">
        <f t="shared" si="18"/>
        <v>0.30855178341211853</v>
      </c>
      <c r="K165" s="120">
        <v>4939</v>
      </c>
      <c r="L165" s="121">
        <f t="shared" si="18"/>
        <v>-0.45933223864258343</v>
      </c>
      <c r="M165" s="120">
        <v>7064</v>
      </c>
      <c r="N165" s="121">
        <f t="shared" si="19"/>
        <v>0.43024903826685557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5689</v>
      </c>
      <c r="F166" s="121" t="str">
        <f t="shared" si="18"/>
        <v>-</v>
      </c>
      <c r="G166" s="120">
        <v>7206</v>
      </c>
      <c r="H166" s="121">
        <f t="shared" si="18"/>
        <v>0.26665494814554402</v>
      </c>
      <c r="I166" s="120">
        <v>9264</v>
      </c>
      <c r="J166" s="121">
        <f t="shared" si="18"/>
        <v>0.28559533721898411</v>
      </c>
      <c r="K166" s="120">
        <v>7525</v>
      </c>
      <c r="L166" s="121">
        <f t="shared" si="18"/>
        <v>-0.18771588946459417</v>
      </c>
      <c r="M166" s="120">
        <v>11050</v>
      </c>
      <c r="N166" s="121">
        <f t="shared" si="19"/>
        <v>0.46843853820598014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6409</v>
      </c>
      <c r="F167" s="121" t="str">
        <f t="shared" si="18"/>
        <v>-</v>
      </c>
      <c r="G167" s="120">
        <v>5583</v>
      </c>
      <c r="H167" s="121">
        <f t="shared" si="18"/>
        <v>-0.12888126072710249</v>
      </c>
      <c r="I167" s="120">
        <v>6665</v>
      </c>
      <c r="J167" s="121">
        <f t="shared" si="18"/>
        <v>0.19380261508149732</v>
      </c>
      <c r="K167" s="120">
        <v>6516</v>
      </c>
      <c r="L167" s="121">
        <f t="shared" si="18"/>
        <v>-2.2355588897224332E-2</v>
      </c>
      <c r="M167" s="120"/>
      <c r="N167" s="121"/>
    </row>
    <row r="168" spans="2:14" x14ac:dyDescent="0.25">
      <c r="B168" s="119" t="s">
        <v>83</v>
      </c>
      <c r="C168" s="120">
        <v>0</v>
      </c>
      <c r="D168" s="121">
        <v>-1</v>
      </c>
      <c r="E168" s="120">
        <v>7439</v>
      </c>
      <c r="F168" s="121" t="str">
        <f t="shared" si="18"/>
        <v>-</v>
      </c>
      <c r="G168" s="120">
        <v>3065</v>
      </c>
      <c r="H168" s="121">
        <f t="shared" si="18"/>
        <v>-0.58798225567952689</v>
      </c>
      <c r="I168" s="120">
        <v>6352</v>
      </c>
      <c r="J168" s="121">
        <f t="shared" si="18"/>
        <v>1.0724306688417617</v>
      </c>
      <c r="K168" s="120">
        <v>6666</v>
      </c>
      <c r="L168" s="121">
        <f t="shared" si="18"/>
        <v>4.9433249370277155E-2</v>
      </c>
      <c r="M168" s="120"/>
      <c r="N168" s="121"/>
    </row>
    <row r="169" spans="2:14" x14ac:dyDescent="0.25">
      <c r="B169" s="119" t="s">
        <v>85</v>
      </c>
      <c r="C169" s="120">
        <v>0</v>
      </c>
      <c r="D169" s="121">
        <v>-1</v>
      </c>
      <c r="E169" s="120">
        <v>8515</v>
      </c>
      <c r="F169" s="121" t="str">
        <f t="shared" si="18"/>
        <v>-</v>
      </c>
      <c r="G169" s="120">
        <v>3821</v>
      </c>
      <c r="H169" s="121">
        <f t="shared" si="18"/>
        <v>-0.55126247798003525</v>
      </c>
      <c r="I169" s="120">
        <v>5284</v>
      </c>
      <c r="J169" s="121">
        <f t="shared" si="18"/>
        <v>0.38288406176393619</v>
      </c>
      <c r="K169" s="120">
        <v>6802</v>
      </c>
      <c r="L169" s="121">
        <f t="shared" si="18"/>
        <v>0.28728236184708544</v>
      </c>
      <c r="M169" s="120"/>
      <c r="N169" s="121"/>
    </row>
    <row r="170" spans="2:14" x14ac:dyDescent="0.25">
      <c r="B170" s="119" t="s">
        <v>87</v>
      </c>
      <c r="C170" s="120">
        <v>1664</v>
      </c>
      <c r="D170" s="121">
        <v>-0.86251342642320084</v>
      </c>
      <c r="E170" s="120">
        <v>10470</v>
      </c>
      <c r="F170" s="121">
        <f t="shared" si="18"/>
        <v>5.2920673076923075</v>
      </c>
      <c r="G170" s="120">
        <v>7591</v>
      </c>
      <c r="H170" s="121">
        <f t="shared" si="18"/>
        <v>-0.27497612225405921</v>
      </c>
      <c r="I170" s="120">
        <v>8768</v>
      </c>
      <c r="J170" s="121">
        <f t="shared" si="18"/>
        <v>0.15505203530496647</v>
      </c>
      <c r="K170" s="120">
        <v>9306</v>
      </c>
      <c r="L170" s="121">
        <f t="shared" si="18"/>
        <v>6.1359489051094895E-2</v>
      </c>
      <c r="M170" s="120"/>
      <c r="N170" s="121"/>
    </row>
    <row r="171" spans="2:14" x14ac:dyDescent="0.25">
      <c r="B171" s="119" t="s">
        <v>89</v>
      </c>
      <c r="C171" s="120">
        <v>1599</v>
      </c>
      <c r="D171" s="121">
        <v>-0.81808873720136521</v>
      </c>
      <c r="E171" s="120">
        <v>7466</v>
      </c>
      <c r="F171" s="121">
        <f t="shared" si="18"/>
        <v>3.66916823014384</v>
      </c>
      <c r="G171" s="120">
        <v>6027</v>
      </c>
      <c r="H171" s="121">
        <f t="shared" si="18"/>
        <v>-0.19274042325207608</v>
      </c>
      <c r="I171" s="120">
        <v>5100</v>
      </c>
      <c r="J171" s="121">
        <f t="shared" si="18"/>
        <v>-0.15380786460925833</v>
      </c>
      <c r="K171" s="120">
        <v>7942</v>
      </c>
      <c r="L171" s="121">
        <f t="shared" si="18"/>
        <v>0.55725490196078442</v>
      </c>
      <c r="M171" s="120"/>
      <c r="N171" s="121"/>
    </row>
    <row r="172" spans="2:14" x14ac:dyDescent="0.25">
      <c r="B172" s="119" t="s">
        <v>91</v>
      </c>
      <c r="C172" s="120">
        <v>2076</v>
      </c>
      <c r="D172" s="121">
        <v>-0.72655426765015807</v>
      </c>
      <c r="E172" s="120">
        <v>5600</v>
      </c>
      <c r="F172" s="121">
        <f t="shared" si="18"/>
        <v>1.6974951830443161</v>
      </c>
      <c r="G172" s="120">
        <v>6802</v>
      </c>
      <c r="H172" s="121">
        <f t="shared" si="18"/>
        <v>0.21464285714285714</v>
      </c>
      <c r="I172" s="120">
        <v>4406</v>
      </c>
      <c r="J172" s="121">
        <f t="shared" si="18"/>
        <v>-0.3522493384298736</v>
      </c>
      <c r="K172" s="120">
        <v>10904</v>
      </c>
      <c r="L172" s="121">
        <f t="shared" si="18"/>
        <v>1.4748070812528371</v>
      </c>
      <c r="M172" s="120"/>
      <c r="N172" s="121"/>
    </row>
    <row r="173" spans="2:14" x14ac:dyDescent="0.25">
      <c r="B173" s="119" t="s">
        <v>93</v>
      </c>
      <c r="C173" s="120">
        <v>274</v>
      </c>
      <c r="D173" s="121">
        <v>-0.88463157894736844</v>
      </c>
      <c r="E173" s="120">
        <v>4317</v>
      </c>
      <c r="F173" s="121">
        <f t="shared" si="18"/>
        <v>14.755474452554745</v>
      </c>
      <c r="G173" s="120">
        <v>4995</v>
      </c>
      <c r="H173" s="121">
        <f t="shared" si="18"/>
        <v>0.15705350938151486</v>
      </c>
      <c r="I173" s="120">
        <v>4070</v>
      </c>
      <c r="J173" s="121">
        <f t="shared" si="18"/>
        <v>-0.18518518518518523</v>
      </c>
      <c r="K173" s="120">
        <v>7615</v>
      </c>
      <c r="L173" s="121">
        <f t="shared" si="18"/>
        <v>0.87100737100737091</v>
      </c>
      <c r="M173" s="120"/>
      <c r="N173" s="121"/>
    </row>
    <row r="174" spans="2:14" x14ac:dyDescent="0.25">
      <c r="B174" s="119" t="s">
        <v>95</v>
      </c>
      <c r="C174" s="120">
        <v>803</v>
      </c>
      <c r="D174" s="121">
        <v>-0.67995217218015147</v>
      </c>
      <c r="E174" s="120">
        <v>4121</v>
      </c>
      <c r="F174" s="121">
        <f t="shared" si="18"/>
        <v>4.1320049813200495</v>
      </c>
      <c r="G174" s="120">
        <v>4838</v>
      </c>
      <c r="H174" s="121">
        <f t="shared" si="18"/>
        <v>0.1739868963843727</v>
      </c>
      <c r="I174" s="120">
        <v>4128</v>
      </c>
      <c r="J174" s="121">
        <f t="shared" si="18"/>
        <v>-0.14675485737908223</v>
      </c>
      <c r="K174" s="120">
        <v>6510</v>
      </c>
      <c r="L174" s="121">
        <f t="shared" si="18"/>
        <v>0.57703488372093026</v>
      </c>
      <c r="M174" s="120"/>
      <c r="N174" s="121"/>
    </row>
    <row r="175" spans="2:14" ht="15.75" x14ac:dyDescent="0.25">
      <c r="B175" s="122" t="s">
        <v>32</v>
      </c>
      <c r="C175" s="123">
        <v>13883</v>
      </c>
      <c r="D175" s="124">
        <v>-0.84995893135051015</v>
      </c>
      <c r="E175" s="123">
        <v>67210</v>
      </c>
      <c r="F175" s="124">
        <f t="shared" si="18"/>
        <v>3.8411726572066556</v>
      </c>
      <c r="G175" s="123">
        <v>65652</v>
      </c>
      <c r="H175" s="124">
        <f t="shared" si="18"/>
        <v>-2.318107424490401E-2</v>
      </c>
      <c r="I175" s="123">
        <v>76293</v>
      </c>
      <c r="J175" s="124">
        <f t="shared" si="18"/>
        <v>0.16208188630963272</v>
      </c>
      <c r="K175" s="123">
        <v>85229</v>
      </c>
      <c r="L175" s="124">
        <f t="shared" si="18"/>
        <v>0.1171273904552188</v>
      </c>
      <c r="M175" s="123">
        <v>33105</v>
      </c>
      <c r="N175" s="124">
        <v>0.44135318704284221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83" t="s">
        <v>279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$C$7</f>
        <v>2020</v>
      </c>
      <c r="D183" s="308"/>
      <c r="E183" s="309">
        <f>$E$7</f>
        <v>2021</v>
      </c>
      <c r="F183" s="308"/>
      <c r="G183" s="309">
        <f>$G$7</f>
        <v>2022</v>
      </c>
      <c r="H183" s="308"/>
      <c r="I183" s="309">
        <f>$I$7</f>
        <v>2023</v>
      </c>
      <c r="J183" s="308"/>
      <c r="K183" s="309">
        <f>$K$7</f>
        <v>2024</v>
      </c>
      <c r="L183" s="308"/>
      <c r="M183" s="309">
        <f>$M$7</f>
        <v>2025</v>
      </c>
      <c r="N183" s="310"/>
    </row>
    <row r="184" spans="1:15" ht="16.5" thickTop="1" thickBot="1" x14ac:dyDescent="0.3">
      <c r="B184" s="87"/>
      <c r="C184" s="116" t="s">
        <v>71</v>
      </c>
      <c r="D184" s="117" t="str">
        <f>CONCATENATE("var. ",RIGHT(C183,2),"/",RIGHT(C183-1,2))</f>
        <v>var. 20/19</v>
      </c>
      <c r="E184" s="118" t="s">
        <v>71</v>
      </c>
      <c r="F184" s="117" t="s">
        <v>248</v>
      </c>
      <c r="G184" s="118" t="s">
        <v>71</v>
      </c>
      <c r="H184" s="117" t="s">
        <v>248</v>
      </c>
      <c r="I184" s="118" t="s">
        <v>71</v>
      </c>
      <c r="J184" s="117" t="s">
        <v>248</v>
      </c>
      <c r="K184" s="118" t="s">
        <v>71</v>
      </c>
      <c r="L184" s="117" t="s">
        <v>248</v>
      </c>
      <c r="M184" s="118" t="s">
        <v>71</v>
      </c>
      <c r="N184" s="117" t="s">
        <v>272</v>
      </c>
    </row>
    <row r="185" spans="1:15" x14ac:dyDescent="0.25">
      <c r="A185" s="125"/>
      <c r="B185" s="119" t="s">
        <v>73</v>
      </c>
      <c r="C185" s="120">
        <v>2047</v>
      </c>
      <c r="D185" s="121">
        <v>-0.37323943661971826</v>
      </c>
      <c r="E185" s="120">
        <v>24</v>
      </c>
      <c r="F185" s="121">
        <f t="shared" ref="F185:L197" si="20">IFERROR(E185/C185-1,"-")</f>
        <v>-0.98827552515876893</v>
      </c>
      <c r="G185" s="120">
        <v>3777</v>
      </c>
      <c r="H185" s="121">
        <f t="shared" si="20"/>
        <v>156.375</v>
      </c>
      <c r="I185" s="120">
        <v>3304</v>
      </c>
      <c r="J185" s="121">
        <f t="shared" si="20"/>
        <v>-0.12523166534286467</v>
      </c>
      <c r="K185" s="120">
        <v>3117</v>
      </c>
      <c r="L185" s="121">
        <f t="shared" si="20"/>
        <v>-5.6598062953995165E-2</v>
      </c>
      <c r="M185" s="120">
        <v>2934</v>
      </c>
      <c r="N185" s="121">
        <f t="shared" ref="N185:N188" si="21">IFERROR(M185/K185-1,"-")</f>
        <v>-5.8710298363811364E-2</v>
      </c>
    </row>
    <row r="186" spans="1:15" x14ac:dyDescent="0.25">
      <c r="B186" s="119" t="s">
        <v>75</v>
      </c>
      <c r="C186" s="120">
        <v>2775</v>
      </c>
      <c r="D186" s="121">
        <v>0.53399668325041461</v>
      </c>
      <c r="E186" s="120">
        <v>97</v>
      </c>
      <c r="F186" s="121">
        <f t="shared" si="20"/>
        <v>-0.96504504504504507</v>
      </c>
      <c r="G186" s="120">
        <v>2670</v>
      </c>
      <c r="H186" s="121">
        <f t="shared" si="20"/>
        <v>26.52577319587629</v>
      </c>
      <c r="I186" s="120">
        <v>4270</v>
      </c>
      <c r="J186" s="121">
        <f t="shared" si="20"/>
        <v>0.59925093632958792</v>
      </c>
      <c r="K186" s="120">
        <v>3826</v>
      </c>
      <c r="L186" s="121">
        <f t="shared" si="20"/>
        <v>-0.1039812646370023</v>
      </c>
      <c r="M186" s="120">
        <v>2981</v>
      </c>
      <c r="N186" s="121">
        <f t="shared" si="21"/>
        <v>-0.22085729221118666</v>
      </c>
    </row>
    <row r="187" spans="1:15" x14ac:dyDescent="0.25">
      <c r="B187" s="119" t="s">
        <v>77</v>
      </c>
      <c r="C187" s="120">
        <v>1005</v>
      </c>
      <c r="D187" s="121">
        <v>-0.6405579399141631</v>
      </c>
      <c r="E187" s="120">
        <v>852</v>
      </c>
      <c r="F187" s="121">
        <f t="shared" si="20"/>
        <v>-0.15223880597014927</v>
      </c>
      <c r="G187" s="120">
        <v>4541</v>
      </c>
      <c r="H187" s="121">
        <f t="shared" si="20"/>
        <v>4.32981220657277</v>
      </c>
      <c r="I187" s="120">
        <v>3083</v>
      </c>
      <c r="J187" s="121">
        <f t="shared" si="20"/>
        <v>-0.32107465316009687</v>
      </c>
      <c r="K187" s="120">
        <v>2968</v>
      </c>
      <c r="L187" s="121">
        <f t="shared" si="20"/>
        <v>-3.7301329873499878E-2</v>
      </c>
      <c r="M187" s="120">
        <v>4117</v>
      </c>
      <c r="N187" s="121">
        <f t="shared" si="21"/>
        <v>0.3871293800539084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1103</v>
      </c>
      <c r="F188" s="121" t="str">
        <f t="shared" si="20"/>
        <v>-</v>
      </c>
      <c r="G188" s="120">
        <v>5354</v>
      </c>
      <c r="H188" s="121">
        <f t="shared" si="20"/>
        <v>3.8540344514959202</v>
      </c>
      <c r="I188" s="120">
        <v>2209</v>
      </c>
      <c r="J188" s="121">
        <f t="shared" si="20"/>
        <v>-0.58741128128502051</v>
      </c>
      <c r="K188" s="120">
        <v>2779</v>
      </c>
      <c r="L188" s="121">
        <f t="shared" si="20"/>
        <v>0.25803531009506564</v>
      </c>
      <c r="M188" s="120">
        <v>2919</v>
      </c>
      <c r="N188" s="121">
        <f t="shared" si="21"/>
        <v>5.0377833753148638E-2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2887</v>
      </c>
      <c r="F189" s="121" t="str">
        <f t="shared" si="20"/>
        <v>-</v>
      </c>
      <c r="G189" s="120">
        <v>3171</v>
      </c>
      <c r="H189" s="121">
        <f t="shared" si="20"/>
        <v>9.8372012469691628E-2</v>
      </c>
      <c r="I189" s="120">
        <v>2062</v>
      </c>
      <c r="J189" s="121">
        <f t="shared" si="20"/>
        <v>-0.3497319457584358</v>
      </c>
      <c r="K189" s="120">
        <v>1796</v>
      </c>
      <c r="L189" s="121">
        <f t="shared" si="20"/>
        <v>-0.12900096993210475</v>
      </c>
      <c r="M189" s="120"/>
      <c r="N189" s="121"/>
    </row>
    <row r="190" spans="1:15" x14ac:dyDescent="0.25">
      <c r="B190" s="119" t="s">
        <v>122</v>
      </c>
      <c r="C190" s="120">
        <v>0</v>
      </c>
      <c r="D190" s="121">
        <v>-1</v>
      </c>
      <c r="E190" s="120">
        <v>5012</v>
      </c>
      <c r="F190" s="121" t="str">
        <f t="shared" si="20"/>
        <v>-</v>
      </c>
      <c r="G190" s="120">
        <v>2792</v>
      </c>
      <c r="H190" s="121">
        <f t="shared" si="20"/>
        <v>-0.44293695131683963</v>
      </c>
      <c r="I190" s="120">
        <v>1595</v>
      </c>
      <c r="J190" s="121">
        <f t="shared" si="20"/>
        <v>-0.42872492836676213</v>
      </c>
      <c r="K190" s="120">
        <v>1704</v>
      </c>
      <c r="L190" s="121">
        <f t="shared" si="20"/>
        <v>6.8338557993730342E-2</v>
      </c>
      <c r="M190" s="120"/>
      <c r="N190" s="121"/>
    </row>
    <row r="191" spans="1:15" x14ac:dyDescent="0.25">
      <c r="B191" s="119" t="s">
        <v>85</v>
      </c>
      <c r="C191" s="120">
        <v>0</v>
      </c>
      <c r="D191" s="121">
        <v>-1</v>
      </c>
      <c r="E191" s="120">
        <v>6248</v>
      </c>
      <c r="F191" s="121" t="str">
        <f t="shared" si="20"/>
        <v>-</v>
      </c>
      <c r="G191" s="120">
        <v>5024</v>
      </c>
      <c r="H191" s="121">
        <f t="shared" si="20"/>
        <v>-0.19590268886043538</v>
      </c>
      <c r="I191" s="120">
        <v>11773</v>
      </c>
      <c r="J191" s="121">
        <f t="shared" si="20"/>
        <v>1.3433519108280256</v>
      </c>
      <c r="K191" s="120">
        <v>2649</v>
      </c>
      <c r="L191" s="121">
        <f t="shared" si="20"/>
        <v>-0.77499362949120876</v>
      </c>
      <c r="M191" s="120"/>
      <c r="N191" s="121"/>
    </row>
    <row r="192" spans="1:15" x14ac:dyDescent="0.25">
      <c r="B192" s="119" t="s">
        <v>87</v>
      </c>
      <c r="C192" s="120">
        <v>3277</v>
      </c>
      <c r="D192" s="121">
        <v>0.18431514275388516</v>
      </c>
      <c r="E192" s="120">
        <v>4263</v>
      </c>
      <c r="F192" s="121">
        <f t="shared" si="20"/>
        <v>0.30088495575221241</v>
      </c>
      <c r="G192" s="120">
        <v>3955</v>
      </c>
      <c r="H192" s="121">
        <f t="shared" si="20"/>
        <v>-7.2249589490968824E-2</v>
      </c>
      <c r="I192" s="120">
        <v>1969</v>
      </c>
      <c r="J192" s="121">
        <f t="shared" si="20"/>
        <v>-0.50214917825537286</v>
      </c>
      <c r="K192" s="120">
        <v>2079</v>
      </c>
      <c r="L192" s="121">
        <f t="shared" si="20"/>
        <v>5.5865921787709549E-2</v>
      </c>
      <c r="M192" s="120"/>
      <c r="N192" s="121"/>
    </row>
    <row r="193" spans="2:15" x14ac:dyDescent="0.25">
      <c r="B193" s="119" t="s">
        <v>89</v>
      </c>
      <c r="C193" s="120">
        <v>8307</v>
      </c>
      <c r="D193" s="121">
        <v>2.9073377234242708</v>
      </c>
      <c r="E193" s="120">
        <v>4691</v>
      </c>
      <c r="F193" s="121">
        <f t="shared" si="20"/>
        <v>-0.4352955338870832</v>
      </c>
      <c r="G193" s="120">
        <v>2964</v>
      </c>
      <c r="H193" s="121">
        <f t="shared" si="20"/>
        <v>-0.36815178000426352</v>
      </c>
      <c r="I193" s="120">
        <v>2896</v>
      </c>
      <c r="J193" s="121">
        <f t="shared" si="20"/>
        <v>-2.2941970310391357E-2</v>
      </c>
      <c r="K193" s="120">
        <v>2306</v>
      </c>
      <c r="L193" s="121">
        <f t="shared" si="20"/>
        <v>-0.20372928176795579</v>
      </c>
      <c r="M193" s="120"/>
      <c r="N193" s="121"/>
    </row>
    <row r="194" spans="2:15" x14ac:dyDescent="0.25">
      <c r="B194" s="119" t="s">
        <v>91</v>
      </c>
      <c r="C194" s="120">
        <v>1415</v>
      </c>
      <c r="D194" s="121">
        <v>-6.353408338848443E-2</v>
      </c>
      <c r="E194" s="120">
        <v>3652</v>
      </c>
      <c r="F194" s="121">
        <f t="shared" si="20"/>
        <v>1.5809187279151944</v>
      </c>
      <c r="G194" s="120">
        <v>2701</v>
      </c>
      <c r="H194" s="121">
        <f t="shared" si="20"/>
        <v>-0.26040525739320919</v>
      </c>
      <c r="I194" s="120">
        <v>2228</v>
      </c>
      <c r="J194" s="121">
        <f t="shared" si="20"/>
        <v>-0.17512032580525727</v>
      </c>
      <c r="K194" s="120">
        <v>3906</v>
      </c>
      <c r="L194" s="121">
        <f t="shared" si="20"/>
        <v>0.7531418312387792</v>
      </c>
      <c r="M194" s="120"/>
      <c r="N194" s="121"/>
    </row>
    <row r="195" spans="2:15" x14ac:dyDescent="0.25">
      <c r="B195" s="119" t="s">
        <v>93</v>
      </c>
      <c r="C195" s="120">
        <v>419</v>
      </c>
      <c r="D195" s="121">
        <v>-0.83451816745655605</v>
      </c>
      <c r="E195" s="120">
        <v>4579</v>
      </c>
      <c r="F195" s="121">
        <f t="shared" si="20"/>
        <v>9.928400954653938</v>
      </c>
      <c r="G195" s="120">
        <v>2267</v>
      </c>
      <c r="H195" s="121">
        <f t="shared" si="20"/>
        <v>-0.50491373662371697</v>
      </c>
      <c r="I195" s="120">
        <v>3491</v>
      </c>
      <c r="J195" s="121">
        <f t="shared" si="20"/>
        <v>0.53992059991177777</v>
      </c>
      <c r="K195" s="120">
        <v>3622</v>
      </c>
      <c r="L195" s="121">
        <f t="shared" si="20"/>
        <v>3.7525064451446655E-2</v>
      </c>
      <c r="M195" s="120"/>
      <c r="N195" s="121"/>
    </row>
    <row r="196" spans="2:15" x14ac:dyDescent="0.25">
      <c r="B196" s="119" t="s">
        <v>95</v>
      </c>
      <c r="C196" s="120">
        <v>447</v>
      </c>
      <c r="D196" s="121">
        <v>-0.74602272727272734</v>
      </c>
      <c r="E196" s="120">
        <v>3489</v>
      </c>
      <c r="F196" s="121">
        <f t="shared" si="20"/>
        <v>6.8053691275167782</v>
      </c>
      <c r="G196" s="120">
        <v>2033</v>
      </c>
      <c r="H196" s="121">
        <f t="shared" si="20"/>
        <v>-0.41731155058756086</v>
      </c>
      <c r="I196" s="120">
        <v>3386</v>
      </c>
      <c r="J196" s="121">
        <f t="shared" si="20"/>
        <v>0.66551893753074265</v>
      </c>
      <c r="K196" s="120">
        <v>2445</v>
      </c>
      <c r="L196" s="121">
        <f t="shared" si="20"/>
        <v>-0.27790903721204963</v>
      </c>
      <c r="M196" s="120"/>
      <c r="N196" s="121"/>
    </row>
    <row r="197" spans="2:15" ht="15.75" x14ac:dyDescent="0.25">
      <c r="B197" s="122" t="s">
        <v>32</v>
      </c>
      <c r="C197" s="123">
        <v>19818</v>
      </c>
      <c r="D197" s="124">
        <v>-0.33862839979976644</v>
      </c>
      <c r="E197" s="123">
        <v>36897</v>
      </c>
      <c r="F197" s="124">
        <f t="shared" si="20"/>
        <v>0.86179231002119283</v>
      </c>
      <c r="G197" s="123">
        <v>41249</v>
      </c>
      <c r="H197" s="124">
        <f t="shared" si="20"/>
        <v>0.11794996883215436</v>
      </c>
      <c r="I197" s="123">
        <v>42266</v>
      </c>
      <c r="J197" s="124">
        <f t="shared" si="20"/>
        <v>2.4655143154985515E-2</v>
      </c>
      <c r="K197" s="123">
        <v>33197</v>
      </c>
      <c r="L197" s="124">
        <f t="shared" si="20"/>
        <v>-0.21456963043581134</v>
      </c>
      <c r="M197" s="123">
        <v>12951</v>
      </c>
      <c r="N197" s="124">
        <v>2.0567375886524797E-2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83" t="s">
        <v>280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$C$7</f>
        <v>2020</v>
      </c>
      <c r="D205" s="308"/>
      <c r="E205" s="309">
        <f>$E$7</f>
        <v>2021</v>
      </c>
      <c r="F205" s="308"/>
      <c r="G205" s="309">
        <f>$G$7</f>
        <v>2022</v>
      </c>
      <c r="H205" s="308"/>
      <c r="I205" s="309">
        <f>$I$7</f>
        <v>2023</v>
      </c>
      <c r="J205" s="308"/>
      <c r="K205" s="309">
        <f>$K$7</f>
        <v>2024</v>
      </c>
      <c r="L205" s="308"/>
      <c r="M205" s="309">
        <f>$M$7</f>
        <v>2025</v>
      </c>
      <c r="N205" s="310"/>
    </row>
    <row r="206" spans="2:15" ht="16.5" thickTop="1" thickBot="1" x14ac:dyDescent="0.3">
      <c r="B206" s="87"/>
      <c r="C206" s="116" t="s">
        <v>71</v>
      </c>
      <c r="D206" s="117" t="str">
        <f>CONCATENATE("var. ",RIGHT(C205,2),"/",RIGHT(C205-1,2))</f>
        <v>var. 20/19</v>
      </c>
      <c r="E206" s="118" t="s">
        <v>71</v>
      </c>
      <c r="F206" s="117" t="s">
        <v>248</v>
      </c>
      <c r="G206" s="118" t="s">
        <v>71</v>
      </c>
      <c r="H206" s="117" t="s">
        <v>248</v>
      </c>
      <c r="I206" s="118" t="s">
        <v>71</v>
      </c>
      <c r="J206" s="117" t="s">
        <v>248</v>
      </c>
      <c r="K206" s="118" t="s">
        <v>71</v>
      </c>
      <c r="L206" s="117" t="s">
        <v>248</v>
      </c>
      <c r="M206" s="118" t="s">
        <v>71</v>
      </c>
      <c r="N206" s="117" t="s">
        <v>272</v>
      </c>
    </row>
    <row r="207" spans="2:15" x14ac:dyDescent="0.25">
      <c r="B207" s="119" t="s">
        <v>73</v>
      </c>
      <c r="C207" s="120">
        <v>2150</v>
      </c>
      <c r="D207" s="121">
        <v>0.62509448223733943</v>
      </c>
      <c r="E207" s="120">
        <v>0</v>
      </c>
      <c r="F207" s="121">
        <f t="shared" ref="F207:L219" si="22">IFERROR(E207/C207-1,"-")</f>
        <v>-1</v>
      </c>
      <c r="G207" s="120">
        <v>4353</v>
      </c>
      <c r="H207" s="121" t="str">
        <f t="shared" si="22"/>
        <v>-</v>
      </c>
      <c r="I207" s="120">
        <v>2835</v>
      </c>
      <c r="J207" s="121">
        <f t="shared" si="22"/>
        <v>-0.34872501722949689</v>
      </c>
      <c r="K207" s="120">
        <v>3216</v>
      </c>
      <c r="L207" s="121">
        <f t="shared" si="22"/>
        <v>0.13439153439153428</v>
      </c>
      <c r="M207" s="120">
        <v>3126</v>
      </c>
      <c r="N207" s="121">
        <f t="shared" ref="N207:N210" si="23">IFERROR(M207/K207-1,"-")</f>
        <v>-2.7985074626865725E-2</v>
      </c>
    </row>
    <row r="208" spans="2:15" x14ac:dyDescent="0.25">
      <c r="B208" s="119" t="s">
        <v>75</v>
      </c>
      <c r="C208" s="120">
        <v>1375</v>
      </c>
      <c r="D208" s="121">
        <v>-0.43205287071458076</v>
      </c>
      <c r="E208" s="120">
        <v>89</v>
      </c>
      <c r="F208" s="121">
        <f t="shared" si="22"/>
        <v>-0.93527272727272726</v>
      </c>
      <c r="G208" s="120">
        <v>3212</v>
      </c>
      <c r="H208" s="121">
        <f t="shared" si="22"/>
        <v>35.08988764044944</v>
      </c>
      <c r="I208" s="120">
        <v>2109</v>
      </c>
      <c r="J208" s="121">
        <f t="shared" si="22"/>
        <v>-0.34339975093399755</v>
      </c>
      <c r="K208" s="120">
        <v>4610</v>
      </c>
      <c r="L208" s="121">
        <f t="shared" si="22"/>
        <v>1.1858700806069229</v>
      </c>
      <c r="M208" s="120">
        <v>4274</v>
      </c>
      <c r="N208" s="121">
        <f t="shared" si="23"/>
        <v>-7.288503253796097E-2</v>
      </c>
    </row>
    <row r="209" spans="2:15" x14ac:dyDescent="0.25">
      <c r="B209" s="119" t="s">
        <v>77</v>
      </c>
      <c r="C209" s="120">
        <v>654</v>
      </c>
      <c r="D209" s="121">
        <v>-0.70540540540540542</v>
      </c>
      <c r="E209" s="120">
        <v>152</v>
      </c>
      <c r="F209" s="121">
        <f t="shared" si="22"/>
        <v>-0.76758409785932724</v>
      </c>
      <c r="G209" s="120">
        <v>5444</v>
      </c>
      <c r="H209" s="121">
        <f t="shared" si="22"/>
        <v>34.815789473684212</v>
      </c>
      <c r="I209" s="120">
        <v>4068</v>
      </c>
      <c r="J209" s="121">
        <f t="shared" si="22"/>
        <v>-0.25275532696546654</v>
      </c>
      <c r="K209" s="120">
        <v>2983</v>
      </c>
      <c r="L209" s="121">
        <f t="shared" si="22"/>
        <v>-0.26671583087512296</v>
      </c>
      <c r="M209" s="120">
        <v>3784</v>
      </c>
      <c r="N209" s="121">
        <f t="shared" si="23"/>
        <v>0.26852162252765677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283</v>
      </c>
      <c r="F210" s="121" t="str">
        <f t="shared" si="22"/>
        <v>-</v>
      </c>
      <c r="G210" s="120">
        <v>3263</v>
      </c>
      <c r="H210" s="121">
        <f t="shared" si="22"/>
        <v>10.530035335689046</v>
      </c>
      <c r="I210" s="120">
        <v>4140</v>
      </c>
      <c r="J210" s="121">
        <f t="shared" si="22"/>
        <v>0.26877106956788221</v>
      </c>
      <c r="K210" s="120">
        <v>4037</v>
      </c>
      <c r="L210" s="121">
        <f t="shared" si="22"/>
        <v>-2.4879227053140052E-2</v>
      </c>
      <c r="M210" s="120">
        <v>4857</v>
      </c>
      <c r="N210" s="121">
        <f t="shared" si="23"/>
        <v>0.20312112955164729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660</v>
      </c>
      <c r="F211" s="121" t="str">
        <f t="shared" si="22"/>
        <v>-</v>
      </c>
      <c r="G211" s="120">
        <v>6241</v>
      </c>
      <c r="H211" s="121">
        <f t="shared" si="22"/>
        <v>8.4560606060606069</v>
      </c>
      <c r="I211" s="120">
        <v>3512</v>
      </c>
      <c r="J211" s="121">
        <f t="shared" si="22"/>
        <v>-0.43726966832238423</v>
      </c>
      <c r="K211" s="120">
        <v>5058</v>
      </c>
      <c r="L211" s="121">
        <f t="shared" si="22"/>
        <v>0.44020501138952173</v>
      </c>
      <c r="M211" s="120"/>
      <c r="N211" s="121"/>
    </row>
    <row r="212" spans="2:15" x14ac:dyDescent="0.25">
      <c r="B212" s="119" t="s">
        <v>83</v>
      </c>
      <c r="C212" s="120">
        <v>0</v>
      </c>
      <c r="D212" s="121">
        <v>-1</v>
      </c>
      <c r="E212" s="120">
        <v>4844</v>
      </c>
      <c r="F212" s="121" t="str">
        <f t="shared" si="22"/>
        <v>-</v>
      </c>
      <c r="G212" s="120">
        <v>2005</v>
      </c>
      <c r="H212" s="121">
        <f t="shared" si="22"/>
        <v>-0.58608587943848067</v>
      </c>
      <c r="I212" s="120">
        <v>2054</v>
      </c>
      <c r="J212" s="121">
        <f t="shared" si="22"/>
        <v>2.4438902743142199E-2</v>
      </c>
      <c r="K212" s="120">
        <v>2200</v>
      </c>
      <c r="L212" s="121">
        <f t="shared" si="22"/>
        <v>7.1080817916260974E-2</v>
      </c>
      <c r="M212" s="120"/>
      <c r="N212" s="121"/>
    </row>
    <row r="213" spans="2:15" x14ac:dyDescent="0.25">
      <c r="B213" s="119" t="s">
        <v>85</v>
      </c>
      <c r="C213" s="120">
        <v>0</v>
      </c>
      <c r="D213" s="121">
        <v>-1</v>
      </c>
      <c r="E213" s="120">
        <v>4008</v>
      </c>
      <c r="F213" s="121" t="str">
        <f t="shared" si="22"/>
        <v>-</v>
      </c>
      <c r="G213" s="120">
        <v>2052</v>
      </c>
      <c r="H213" s="121">
        <f t="shared" si="22"/>
        <v>-0.4880239520958084</v>
      </c>
      <c r="I213" s="120">
        <v>3330</v>
      </c>
      <c r="J213" s="121">
        <f t="shared" si="22"/>
        <v>0.62280701754385959</v>
      </c>
      <c r="K213" s="120">
        <v>2447</v>
      </c>
      <c r="L213" s="121">
        <f t="shared" si="22"/>
        <v>-0.2651651651651652</v>
      </c>
      <c r="M213" s="120"/>
      <c r="N213" s="121"/>
    </row>
    <row r="214" spans="2:15" x14ac:dyDescent="0.25">
      <c r="B214" s="119" t="s">
        <v>87</v>
      </c>
      <c r="C214" s="120">
        <v>3058</v>
      </c>
      <c r="D214" s="121">
        <v>0.96782496782496774</v>
      </c>
      <c r="E214" s="120">
        <v>3790</v>
      </c>
      <c r="F214" s="121">
        <f t="shared" si="22"/>
        <v>0.23937213865271412</v>
      </c>
      <c r="G214" s="120">
        <v>1997</v>
      </c>
      <c r="H214" s="121">
        <f t="shared" si="22"/>
        <v>-0.47308707124010552</v>
      </c>
      <c r="I214" s="120">
        <v>3575</v>
      </c>
      <c r="J214" s="121">
        <f t="shared" si="22"/>
        <v>0.79018527791687521</v>
      </c>
      <c r="K214" s="120">
        <v>2598</v>
      </c>
      <c r="L214" s="121">
        <f t="shared" si="22"/>
        <v>-0.27328671328671328</v>
      </c>
      <c r="M214" s="120"/>
      <c r="N214" s="121"/>
    </row>
    <row r="215" spans="2:15" x14ac:dyDescent="0.25">
      <c r="B215" s="119" t="s">
        <v>89</v>
      </c>
      <c r="C215" s="120">
        <v>184</v>
      </c>
      <c r="D215" s="121">
        <v>-0.77199504337050806</v>
      </c>
      <c r="E215" s="120">
        <v>4776</v>
      </c>
      <c r="F215" s="121">
        <f t="shared" si="22"/>
        <v>24.956521739130434</v>
      </c>
      <c r="G215" s="120">
        <v>3035</v>
      </c>
      <c r="H215" s="121">
        <f t="shared" si="22"/>
        <v>-0.36453098827470687</v>
      </c>
      <c r="I215" s="120">
        <v>3026</v>
      </c>
      <c r="J215" s="121">
        <f t="shared" si="22"/>
        <v>-2.9654036243822457E-3</v>
      </c>
      <c r="K215" s="120">
        <v>2654</v>
      </c>
      <c r="L215" s="121">
        <f t="shared" si="22"/>
        <v>-0.12293456708526107</v>
      </c>
      <c r="M215" s="120"/>
      <c r="N215" s="121"/>
    </row>
    <row r="216" spans="2:15" x14ac:dyDescent="0.25">
      <c r="B216" s="119" t="s">
        <v>91</v>
      </c>
      <c r="C216" s="120">
        <v>230</v>
      </c>
      <c r="D216" s="121">
        <v>-0.86612339930151339</v>
      </c>
      <c r="E216" s="120">
        <v>5117</v>
      </c>
      <c r="F216" s="121">
        <f t="shared" si="22"/>
        <v>21.247826086956522</v>
      </c>
      <c r="G216" s="120">
        <v>3070</v>
      </c>
      <c r="H216" s="121">
        <f t="shared" si="22"/>
        <v>-0.40003908540160249</v>
      </c>
      <c r="I216" s="120">
        <v>6655</v>
      </c>
      <c r="J216" s="121">
        <f t="shared" si="22"/>
        <v>1.1677524429967425</v>
      </c>
      <c r="K216" s="120">
        <v>4208</v>
      </c>
      <c r="L216" s="121">
        <f t="shared" si="22"/>
        <v>-0.36769346356123211</v>
      </c>
      <c r="M216" s="120"/>
      <c r="N216" s="121"/>
    </row>
    <row r="217" spans="2:15" x14ac:dyDescent="0.25">
      <c r="B217" s="119" t="s">
        <v>93</v>
      </c>
      <c r="C217" s="120">
        <v>711</v>
      </c>
      <c r="D217" s="121">
        <v>-0.5415860735009671</v>
      </c>
      <c r="E217" s="120">
        <v>2680</v>
      </c>
      <c r="F217" s="121">
        <f t="shared" si="22"/>
        <v>2.7693389592123769</v>
      </c>
      <c r="G217" s="120">
        <v>3898</v>
      </c>
      <c r="H217" s="121">
        <f t="shared" si="22"/>
        <v>0.45447761194029845</v>
      </c>
      <c r="I217" s="120">
        <v>3172</v>
      </c>
      <c r="J217" s="121">
        <f t="shared" si="22"/>
        <v>-0.18624935864545922</v>
      </c>
      <c r="K217" s="120">
        <v>4236</v>
      </c>
      <c r="L217" s="121">
        <f t="shared" si="22"/>
        <v>0.33543505674653207</v>
      </c>
      <c r="M217" s="120"/>
      <c r="N217" s="121"/>
    </row>
    <row r="218" spans="2:15" x14ac:dyDescent="0.25">
      <c r="B218" s="119" t="s">
        <v>95</v>
      </c>
      <c r="C218" s="120">
        <v>466</v>
      </c>
      <c r="D218" s="121">
        <v>-0.70450221940393154</v>
      </c>
      <c r="E218" s="120">
        <v>3062</v>
      </c>
      <c r="F218" s="121">
        <f t="shared" si="22"/>
        <v>5.570815450643777</v>
      </c>
      <c r="G218" s="120">
        <v>2693</v>
      </c>
      <c r="H218" s="121">
        <f t="shared" si="22"/>
        <v>-0.12050947093403008</v>
      </c>
      <c r="I218" s="120">
        <v>3659</v>
      </c>
      <c r="J218" s="121">
        <f t="shared" si="22"/>
        <v>0.35870776086149281</v>
      </c>
      <c r="K218" s="120">
        <v>3130</v>
      </c>
      <c r="L218" s="121">
        <f t="shared" si="22"/>
        <v>-0.14457502049740367</v>
      </c>
      <c r="M218" s="120"/>
      <c r="N218" s="121"/>
    </row>
    <row r="219" spans="2:15" ht="15.75" x14ac:dyDescent="0.25">
      <c r="B219" s="122" t="s">
        <v>32</v>
      </c>
      <c r="C219" s="123">
        <v>9005</v>
      </c>
      <c r="D219" s="124">
        <v>-0.51700278910105135</v>
      </c>
      <c r="E219" s="123">
        <v>29461</v>
      </c>
      <c r="F219" s="124">
        <f t="shared" si="22"/>
        <v>2.2716268739589118</v>
      </c>
      <c r="G219" s="123">
        <v>41263</v>
      </c>
      <c r="H219" s="124">
        <f t="shared" si="22"/>
        <v>0.40059739995247945</v>
      </c>
      <c r="I219" s="123">
        <v>42135</v>
      </c>
      <c r="J219" s="124">
        <f t="shared" si="22"/>
        <v>2.113273392627768E-2</v>
      </c>
      <c r="K219" s="123">
        <v>41377</v>
      </c>
      <c r="L219" s="124">
        <f t="shared" si="22"/>
        <v>-1.7989794707487849E-2</v>
      </c>
      <c r="M219" s="123">
        <v>16041</v>
      </c>
      <c r="N219" s="124">
        <v>8.0493062104270541E-2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83" t="s">
        <v>281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6" t="str">
        <f>C226</f>
        <v>Dinamarca</v>
      </c>
      <c r="C226" s="305" t="s">
        <v>130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$C$7</f>
        <v>2020</v>
      </c>
      <c r="D227" s="308"/>
      <c r="E227" s="309">
        <f>$E$7</f>
        <v>2021</v>
      </c>
      <c r="F227" s="308"/>
      <c r="G227" s="309">
        <f>$G$7</f>
        <v>2022</v>
      </c>
      <c r="H227" s="308"/>
      <c r="I227" s="309">
        <f>$I$7</f>
        <v>2023</v>
      </c>
      <c r="J227" s="308"/>
      <c r="K227" s="309">
        <f>$K$7</f>
        <v>2024</v>
      </c>
      <c r="L227" s="308"/>
      <c r="M227" s="309">
        <f>$M$7</f>
        <v>2025</v>
      </c>
      <c r="N227" s="310"/>
    </row>
    <row r="228" spans="2:15" ht="16.5" thickTop="1" thickBot="1" x14ac:dyDescent="0.3">
      <c r="B228" s="87"/>
      <c r="C228" s="116" t="s">
        <v>71</v>
      </c>
      <c r="D228" s="117" t="str">
        <f>CONCATENATE("var. ",RIGHT(C227,2),"/",RIGHT(C227-1,2))</f>
        <v>var. 20/19</v>
      </c>
      <c r="E228" s="118" t="s">
        <v>71</v>
      </c>
      <c r="F228" s="117" t="s">
        <v>248</v>
      </c>
      <c r="G228" s="118" t="s">
        <v>71</v>
      </c>
      <c r="H228" s="117" t="s">
        <v>248</v>
      </c>
      <c r="I228" s="118" t="s">
        <v>71</v>
      </c>
      <c r="J228" s="117" t="s">
        <v>248</v>
      </c>
      <c r="K228" s="118" t="s">
        <v>71</v>
      </c>
      <c r="L228" s="117" t="s">
        <v>248</v>
      </c>
      <c r="M228" s="118" t="s">
        <v>71</v>
      </c>
      <c r="N228" s="117" t="s">
        <v>272</v>
      </c>
    </row>
    <row r="229" spans="2:15" x14ac:dyDescent="0.25">
      <c r="B229" s="119" t="s">
        <v>73</v>
      </c>
      <c r="C229" s="120">
        <v>854</v>
      </c>
      <c r="D229" s="121">
        <v>0.60225140712945602</v>
      </c>
      <c r="E229" s="120">
        <v>0</v>
      </c>
      <c r="F229" s="121">
        <f t="shared" ref="F229:L241" si="24">IFERROR(E229/C229-1,"-")</f>
        <v>-1</v>
      </c>
      <c r="G229" s="120">
        <v>804</v>
      </c>
      <c r="H229" s="121" t="str">
        <f t="shared" si="24"/>
        <v>-</v>
      </c>
      <c r="I229" s="120">
        <v>1171</v>
      </c>
      <c r="J229" s="121">
        <f t="shared" si="24"/>
        <v>0.45646766169154218</v>
      </c>
      <c r="K229" s="120">
        <v>2119</v>
      </c>
      <c r="L229" s="121">
        <f t="shared" si="24"/>
        <v>0.80956447480785654</v>
      </c>
      <c r="M229" s="120">
        <v>1241</v>
      </c>
      <c r="N229" s="121">
        <f t="shared" ref="N229:N232" si="25">IFERROR(M229/K229-1,"-")</f>
        <v>-0.41434638980651251</v>
      </c>
    </row>
    <row r="230" spans="2:15" x14ac:dyDescent="0.25">
      <c r="B230" s="119" t="s">
        <v>75</v>
      </c>
      <c r="C230" s="120">
        <v>936</v>
      </c>
      <c r="D230" s="121">
        <v>-0.10772163965681603</v>
      </c>
      <c r="E230" s="120">
        <v>0</v>
      </c>
      <c r="F230" s="121">
        <f t="shared" si="24"/>
        <v>-1</v>
      </c>
      <c r="G230" s="120">
        <v>960</v>
      </c>
      <c r="H230" s="121" t="str">
        <f t="shared" si="24"/>
        <v>-</v>
      </c>
      <c r="I230" s="120">
        <v>1915</v>
      </c>
      <c r="J230" s="121">
        <f t="shared" si="24"/>
        <v>0.99479166666666674</v>
      </c>
      <c r="K230" s="120">
        <v>3693</v>
      </c>
      <c r="L230" s="121">
        <f t="shared" si="24"/>
        <v>0.92845953002610959</v>
      </c>
      <c r="M230" s="120">
        <v>1753</v>
      </c>
      <c r="N230" s="121">
        <f t="shared" si="25"/>
        <v>-0.52531816950988364</v>
      </c>
    </row>
    <row r="231" spans="2:15" x14ac:dyDescent="0.25">
      <c r="B231" s="119" t="s">
        <v>77</v>
      </c>
      <c r="C231" s="120">
        <v>487</v>
      </c>
      <c r="D231" s="121">
        <v>-0.53751187084520424</v>
      </c>
      <c r="E231" s="120">
        <v>0</v>
      </c>
      <c r="F231" s="121">
        <f t="shared" si="24"/>
        <v>-1</v>
      </c>
      <c r="G231" s="120">
        <v>982</v>
      </c>
      <c r="H231" s="121" t="str">
        <f t="shared" si="24"/>
        <v>-</v>
      </c>
      <c r="I231" s="120">
        <v>1528</v>
      </c>
      <c r="J231" s="121">
        <f t="shared" si="24"/>
        <v>0.55600814663951126</v>
      </c>
      <c r="K231" s="120">
        <v>2780</v>
      </c>
      <c r="L231" s="121">
        <f t="shared" si="24"/>
        <v>0.81937172774869116</v>
      </c>
      <c r="M231" s="120">
        <v>1536</v>
      </c>
      <c r="N231" s="121">
        <f t="shared" si="25"/>
        <v>-0.44748201438848922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27</v>
      </c>
      <c r="F232" s="121" t="str">
        <f t="shared" si="24"/>
        <v>-</v>
      </c>
      <c r="G232" s="120">
        <v>510</v>
      </c>
      <c r="H232" s="121">
        <f t="shared" si="24"/>
        <v>17.888888888888889</v>
      </c>
      <c r="I232" s="120">
        <v>404</v>
      </c>
      <c r="J232" s="121">
        <f t="shared" si="24"/>
        <v>-0.207843137254902</v>
      </c>
      <c r="K232" s="120">
        <v>629</v>
      </c>
      <c r="L232" s="121">
        <f t="shared" si="24"/>
        <v>0.55693069306930698</v>
      </c>
      <c r="M232" s="120">
        <v>896</v>
      </c>
      <c r="N232" s="121">
        <f t="shared" si="25"/>
        <v>0.42448330683624791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0</v>
      </c>
      <c r="F233" s="121" t="str">
        <f t="shared" si="24"/>
        <v>-</v>
      </c>
      <c r="G233" s="120">
        <v>64</v>
      </c>
      <c r="H233" s="121" t="str">
        <f t="shared" si="24"/>
        <v>-</v>
      </c>
      <c r="I233" s="120">
        <v>112</v>
      </c>
      <c r="J233" s="121">
        <f t="shared" si="24"/>
        <v>0.75</v>
      </c>
      <c r="K233" s="120">
        <v>309</v>
      </c>
      <c r="L233" s="121">
        <f t="shared" si="24"/>
        <v>1.7589285714285716</v>
      </c>
      <c r="M233" s="120"/>
      <c r="N233" s="121"/>
    </row>
    <row r="234" spans="2:15" x14ac:dyDescent="0.25">
      <c r="B234" s="119" t="s">
        <v>83</v>
      </c>
      <c r="C234" s="120">
        <v>0</v>
      </c>
      <c r="D234" s="121">
        <v>-1</v>
      </c>
      <c r="E234" s="120">
        <v>26</v>
      </c>
      <c r="F234" s="121" t="str">
        <f t="shared" si="24"/>
        <v>-</v>
      </c>
      <c r="G234" s="120">
        <v>162</v>
      </c>
      <c r="H234" s="121">
        <f t="shared" si="24"/>
        <v>5.2307692307692308</v>
      </c>
      <c r="I234" s="120">
        <v>63</v>
      </c>
      <c r="J234" s="121">
        <f t="shared" si="24"/>
        <v>-0.61111111111111116</v>
      </c>
      <c r="K234" s="120">
        <v>224</v>
      </c>
      <c r="L234" s="121">
        <f t="shared" si="24"/>
        <v>2.5555555555555554</v>
      </c>
      <c r="M234" s="120"/>
      <c r="N234" s="121"/>
    </row>
    <row r="235" spans="2:15" x14ac:dyDescent="0.25">
      <c r="B235" s="119" t="s">
        <v>85</v>
      </c>
      <c r="C235" s="120">
        <v>0</v>
      </c>
      <c r="D235" s="121">
        <v>-1</v>
      </c>
      <c r="E235" s="120">
        <v>224</v>
      </c>
      <c r="F235" s="121" t="str">
        <f t="shared" si="24"/>
        <v>-</v>
      </c>
      <c r="G235" s="120">
        <v>183</v>
      </c>
      <c r="H235" s="121">
        <f t="shared" si="24"/>
        <v>-0.1830357142857143</v>
      </c>
      <c r="I235" s="120">
        <v>1581</v>
      </c>
      <c r="J235" s="121">
        <f t="shared" si="24"/>
        <v>7.6393442622950811</v>
      </c>
      <c r="K235" s="120">
        <v>207</v>
      </c>
      <c r="L235" s="121">
        <f t="shared" si="24"/>
        <v>-0.86907020872865282</v>
      </c>
      <c r="M235" s="120"/>
      <c r="N235" s="121"/>
    </row>
    <row r="236" spans="2:15" x14ac:dyDescent="0.25">
      <c r="B236" s="119" t="s">
        <v>87</v>
      </c>
      <c r="C236" s="120">
        <v>3</v>
      </c>
      <c r="D236" s="121">
        <v>-0.94444444444444442</v>
      </c>
      <c r="E236" s="120">
        <v>69</v>
      </c>
      <c r="F236" s="121">
        <f t="shared" si="24"/>
        <v>22</v>
      </c>
      <c r="G236" s="120">
        <v>633</v>
      </c>
      <c r="H236" s="121">
        <f t="shared" si="24"/>
        <v>8.1739130434782616</v>
      </c>
      <c r="I236" s="120">
        <v>124</v>
      </c>
      <c r="J236" s="121">
        <f t="shared" si="24"/>
        <v>-0.80410742496050558</v>
      </c>
      <c r="K236" s="120">
        <v>7</v>
      </c>
      <c r="L236" s="121">
        <f t="shared" si="24"/>
        <v>-0.94354838709677424</v>
      </c>
      <c r="M236" s="120"/>
      <c r="N236" s="121"/>
    </row>
    <row r="237" spans="2:15" x14ac:dyDescent="0.25">
      <c r="B237" s="119" t="s">
        <v>89</v>
      </c>
      <c r="C237" s="120">
        <v>49</v>
      </c>
      <c r="D237" s="121">
        <v>-0.54629629629629628</v>
      </c>
      <c r="E237" s="120">
        <v>59</v>
      </c>
      <c r="F237" s="121">
        <f t="shared" si="24"/>
        <v>0.20408163265306123</v>
      </c>
      <c r="G237" s="120">
        <v>93</v>
      </c>
      <c r="H237" s="121">
        <f t="shared" si="24"/>
        <v>0.57627118644067798</v>
      </c>
      <c r="I237" s="120">
        <v>219</v>
      </c>
      <c r="J237" s="121">
        <f t="shared" si="24"/>
        <v>1.3548387096774195</v>
      </c>
      <c r="K237" s="120">
        <v>25</v>
      </c>
      <c r="L237" s="121">
        <f t="shared" si="24"/>
        <v>-0.88584474885844755</v>
      </c>
      <c r="M237" s="120"/>
      <c r="N237" s="121"/>
    </row>
    <row r="238" spans="2:15" x14ac:dyDescent="0.25">
      <c r="B238" s="119" t="s">
        <v>91</v>
      </c>
      <c r="C238" s="120">
        <v>0</v>
      </c>
      <c r="D238" s="121">
        <v>-1</v>
      </c>
      <c r="E238" s="120">
        <v>481</v>
      </c>
      <c r="F238" s="121" t="str">
        <f t="shared" si="24"/>
        <v>-</v>
      </c>
      <c r="G238" s="120">
        <v>5288</v>
      </c>
      <c r="H238" s="121">
        <f t="shared" si="24"/>
        <v>9.9937629937629939</v>
      </c>
      <c r="I238" s="120">
        <v>682</v>
      </c>
      <c r="J238" s="121">
        <f t="shared" si="24"/>
        <v>-0.87102874432677757</v>
      </c>
      <c r="K238" s="120">
        <v>352</v>
      </c>
      <c r="L238" s="121">
        <f t="shared" si="24"/>
        <v>-0.4838709677419355</v>
      </c>
      <c r="M238" s="120"/>
      <c r="N238" s="121"/>
    </row>
    <row r="239" spans="2:15" x14ac:dyDescent="0.25">
      <c r="B239" s="119" t="s">
        <v>93</v>
      </c>
      <c r="C239" s="120">
        <v>0</v>
      </c>
      <c r="D239" s="121">
        <v>-1</v>
      </c>
      <c r="E239" s="120">
        <v>699</v>
      </c>
      <c r="F239" s="121" t="str">
        <f t="shared" si="24"/>
        <v>-</v>
      </c>
      <c r="G239" s="120">
        <v>1469</v>
      </c>
      <c r="H239" s="121">
        <f t="shared" si="24"/>
        <v>1.1015736766809727</v>
      </c>
      <c r="I239" s="120">
        <v>1847</v>
      </c>
      <c r="J239" s="121">
        <f t="shared" si="24"/>
        <v>0.25731790333560256</v>
      </c>
      <c r="K239" s="120">
        <v>405</v>
      </c>
      <c r="L239" s="121">
        <f t="shared" si="24"/>
        <v>-0.78072550081212777</v>
      </c>
      <c r="M239" s="120"/>
      <c r="N239" s="121"/>
    </row>
    <row r="240" spans="2:15" x14ac:dyDescent="0.25">
      <c r="B240" s="119" t="s">
        <v>95</v>
      </c>
      <c r="C240" s="120">
        <v>14</v>
      </c>
      <c r="D240" s="121">
        <v>-0.98076923076923073</v>
      </c>
      <c r="E240" s="120">
        <v>729</v>
      </c>
      <c r="F240" s="121">
        <f t="shared" si="24"/>
        <v>51.071428571428569</v>
      </c>
      <c r="G240" s="120">
        <v>835</v>
      </c>
      <c r="H240" s="121">
        <f t="shared" si="24"/>
        <v>0.14540466392318252</v>
      </c>
      <c r="I240" s="120">
        <v>2134</v>
      </c>
      <c r="J240" s="121">
        <f t="shared" si="24"/>
        <v>1.555688622754491</v>
      </c>
      <c r="K240" s="120">
        <v>883</v>
      </c>
      <c r="L240" s="121">
        <f t="shared" si="24"/>
        <v>-0.58622305529522023</v>
      </c>
      <c r="M240" s="120"/>
      <c r="N240" s="121"/>
    </row>
    <row r="241" spans="2:15" ht="15.75" x14ac:dyDescent="0.25">
      <c r="B241" s="122" t="s">
        <v>32</v>
      </c>
      <c r="C241" s="123">
        <v>2343</v>
      </c>
      <c r="D241" s="124">
        <v>-0.60220713073005094</v>
      </c>
      <c r="E241" s="123">
        <v>2314</v>
      </c>
      <c r="F241" s="124">
        <f t="shared" si="24"/>
        <v>-1.237729406743493E-2</v>
      </c>
      <c r="G241" s="123">
        <v>11983</v>
      </c>
      <c r="H241" s="124">
        <f t="shared" si="24"/>
        <v>4.1784788245462403</v>
      </c>
      <c r="I241" s="123">
        <v>11780</v>
      </c>
      <c r="J241" s="124">
        <f t="shared" si="24"/>
        <v>-1.6940665943419808E-2</v>
      </c>
      <c r="K241" s="123">
        <v>11633</v>
      </c>
      <c r="L241" s="124">
        <f t="shared" si="24"/>
        <v>-1.2478777589134071E-2</v>
      </c>
      <c r="M241" s="123">
        <v>5426</v>
      </c>
      <c r="N241" s="124">
        <v>-0.41156056826808374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83" t="s">
        <v>282</v>
      </c>
      <c r="C250" s="283"/>
      <c r="D250" s="283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6" t="str">
        <f>C252</f>
        <v>Suecia</v>
      </c>
      <c r="C252" s="305" t="s">
        <v>133</v>
      </c>
      <c r="D252" s="306"/>
      <c r="E252" s="306"/>
      <c r="F252" s="306"/>
      <c r="G252" s="306"/>
      <c r="H252" s="306"/>
      <c r="I252" s="306"/>
      <c r="J252" s="306"/>
      <c r="K252" s="306"/>
      <c r="L252" s="306"/>
      <c r="M252" s="306"/>
      <c r="N252" s="306"/>
    </row>
    <row r="253" spans="2:15" ht="22.5" thickTop="1" thickBot="1" x14ac:dyDescent="0.3">
      <c r="B253" s="111"/>
      <c r="C253" s="307">
        <f>$C$7</f>
        <v>2020</v>
      </c>
      <c r="D253" s="308"/>
      <c r="E253" s="309">
        <f>$E$7</f>
        <v>2021</v>
      </c>
      <c r="F253" s="308"/>
      <c r="G253" s="309">
        <f>$G$7</f>
        <v>2022</v>
      </c>
      <c r="H253" s="308"/>
      <c r="I253" s="309">
        <f>$I$7</f>
        <v>2023</v>
      </c>
      <c r="J253" s="308"/>
      <c r="K253" s="309">
        <f>$K$7</f>
        <v>2024</v>
      </c>
      <c r="L253" s="308"/>
      <c r="M253" s="309">
        <f>$M$7</f>
        <v>2025</v>
      </c>
      <c r="N253" s="310"/>
    </row>
    <row r="254" spans="2:15" ht="16.5" thickTop="1" thickBot="1" x14ac:dyDescent="0.3">
      <c r="B254" s="87"/>
      <c r="C254" s="116" t="s">
        <v>71</v>
      </c>
      <c r="D254" s="117" t="str">
        <f>CONCATENATE("var. ",RIGHT(C253,2),"/",RIGHT(C253-1,2))</f>
        <v>var. 20/19</v>
      </c>
      <c r="E254" s="118" t="s">
        <v>71</v>
      </c>
      <c r="F254" s="117" t="s">
        <v>248</v>
      </c>
      <c r="G254" s="118" t="s">
        <v>71</v>
      </c>
      <c r="H254" s="117" t="s">
        <v>248</v>
      </c>
      <c r="I254" s="118" t="s">
        <v>71</v>
      </c>
      <c r="J254" s="117" t="s">
        <v>248</v>
      </c>
      <c r="K254" s="118" t="s">
        <v>71</v>
      </c>
      <c r="L254" s="117" t="s">
        <v>248</v>
      </c>
      <c r="M254" s="118" t="s">
        <v>71</v>
      </c>
      <c r="N254" s="117" t="s">
        <v>272</v>
      </c>
    </row>
    <row r="255" spans="2:15" x14ac:dyDescent="0.25">
      <c r="B255" s="119" t="s">
        <v>73</v>
      </c>
      <c r="C255" s="120">
        <v>3077</v>
      </c>
      <c r="D255" s="121">
        <v>4.022988505747116E-2</v>
      </c>
      <c r="E255" s="120">
        <v>0</v>
      </c>
      <c r="F255" s="121">
        <f t="shared" ref="F255:L267" si="26">IFERROR(E255/C255-1,"-")</f>
        <v>-1</v>
      </c>
      <c r="G255" s="120">
        <v>1330</v>
      </c>
      <c r="H255" s="121" t="str">
        <f t="shared" si="26"/>
        <v>-</v>
      </c>
      <c r="I255" s="120">
        <v>1883</v>
      </c>
      <c r="J255" s="121">
        <f t="shared" si="26"/>
        <v>0.41578947368421049</v>
      </c>
      <c r="K255" s="120">
        <v>1931</v>
      </c>
      <c r="L255" s="121">
        <f t="shared" si="26"/>
        <v>2.5491237387148091E-2</v>
      </c>
      <c r="M255" s="120">
        <v>1221</v>
      </c>
      <c r="N255" s="121">
        <f t="shared" ref="N255:N258" si="27">IFERROR(M255/K255-1,"-")</f>
        <v>-0.36768513723459351</v>
      </c>
    </row>
    <row r="256" spans="2:15" x14ac:dyDescent="0.25">
      <c r="B256" s="119" t="s">
        <v>75</v>
      </c>
      <c r="C256" s="120">
        <v>3038</v>
      </c>
      <c r="D256" s="121">
        <v>0.72027180067950169</v>
      </c>
      <c r="E256" s="120">
        <v>0</v>
      </c>
      <c r="F256" s="121">
        <f t="shared" si="26"/>
        <v>-1</v>
      </c>
      <c r="G256" s="120">
        <v>922</v>
      </c>
      <c r="H256" s="121" t="str">
        <f t="shared" si="26"/>
        <v>-</v>
      </c>
      <c r="I256" s="120">
        <v>1218</v>
      </c>
      <c r="J256" s="121">
        <f t="shared" si="26"/>
        <v>0.32104121475054237</v>
      </c>
      <c r="K256" s="120">
        <v>2980</v>
      </c>
      <c r="L256" s="121">
        <f t="shared" si="26"/>
        <v>1.4466338259441707</v>
      </c>
      <c r="M256" s="120">
        <v>1547</v>
      </c>
      <c r="N256" s="121">
        <f t="shared" si="27"/>
        <v>-0.48087248322147647</v>
      </c>
    </row>
    <row r="257" spans="2:14" x14ac:dyDescent="0.25">
      <c r="B257" s="119" t="s">
        <v>77</v>
      </c>
      <c r="C257" s="120">
        <v>1095</v>
      </c>
      <c r="D257" s="121">
        <v>-0.38792621576299613</v>
      </c>
      <c r="E257" s="120">
        <v>0</v>
      </c>
      <c r="F257" s="121">
        <f t="shared" si="26"/>
        <v>-1</v>
      </c>
      <c r="G257" s="120">
        <v>1729</v>
      </c>
      <c r="H257" s="121" t="str">
        <f t="shared" si="26"/>
        <v>-</v>
      </c>
      <c r="I257" s="120">
        <v>882</v>
      </c>
      <c r="J257" s="121">
        <f t="shared" si="26"/>
        <v>-0.48987854251012142</v>
      </c>
      <c r="K257" s="120">
        <v>2778</v>
      </c>
      <c r="L257" s="121">
        <f t="shared" si="26"/>
        <v>2.1496598639455784</v>
      </c>
      <c r="M257" s="120">
        <v>1386</v>
      </c>
      <c r="N257" s="121">
        <f t="shared" si="27"/>
        <v>-0.50107991360691151</v>
      </c>
    </row>
    <row r="258" spans="2:14" x14ac:dyDescent="0.25">
      <c r="B258" s="119" t="s">
        <v>79</v>
      </c>
      <c r="C258" s="120">
        <v>0</v>
      </c>
      <c r="D258" s="121">
        <v>-1</v>
      </c>
      <c r="E258" s="120">
        <v>10</v>
      </c>
      <c r="F258" s="121" t="str">
        <f t="shared" si="26"/>
        <v>-</v>
      </c>
      <c r="G258" s="120">
        <v>782</v>
      </c>
      <c r="H258" s="121">
        <f t="shared" si="26"/>
        <v>77.2</v>
      </c>
      <c r="I258" s="120">
        <v>140</v>
      </c>
      <c r="J258" s="121">
        <f t="shared" si="26"/>
        <v>-0.82097186700767266</v>
      </c>
      <c r="K258" s="120">
        <v>613</v>
      </c>
      <c r="L258" s="121">
        <f t="shared" si="26"/>
        <v>3.378571428571429</v>
      </c>
      <c r="M258" s="120">
        <v>526</v>
      </c>
      <c r="N258" s="121">
        <f t="shared" si="27"/>
        <v>-0.1419249592169658</v>
      </c>
    </row>
    <row r="259" spans="2:14" x14ac:dyDescent="0.25">
      <c r="B259" s="119" t="s">
        <v>81</v>
      </c>
      <c r="C259" s="120">
        <v>0</v>
      </c>
      <c r="D259" s="121">
        <v>-1</v>
      </c>
      <c r="E259" s="120">
        <v>41</v>
      </c>
      <c r="F259" s="121" t="str">
        <f t="shared" si="26"/>
        <v>-</v>
      </c>
      <c r="G259" s="120">
        <v>175</v>
      </c>
      <c r="H259" s="121">
        <f t="shared" si="26"/>
        <v>3.2682926829268295</v>
      </c>
      <c r="I259" s="120">
        <v>5</v>
      </c>
      <c r="J259" s="121">
        <f t="shared" si="26"/>
        <v>-0.97142857142857142</v>
      </c>
      <c r="K259" s="120">
        <v>117</v>
      </c>
      <c r="L259" s="121">
        <f t="shared" si="26"/>
        <v>22.4</v>
      </c>
      <c r="M259" s="120"/>
      <c r="N259" s="121"/>
    </row>
    <row r="260" spans="2:14" x14ac:dyDescent="0.25">
      <c r="B260" s="119" t="s">
        <v>83</v>
      </c>
      <c r="C260" s="120">
        <v>0</v>
      </c>
      <c r="D260" s="121">
        <v>-1</v>
      </c>
      <c r="E260" s="120">
        <v>46</v>
      </c>
      <c r="F260" s="121" t="str">
        <f t="shared" si="26"/>
        <v>-</v>
      </c>
      <c r="G260" s="120">
        <v>278</v>
      </c>
      <c r="H260" s="121">
        <f t="shared" si="26"/>
        <v>5.0434782608695654</v>
      </c>
      <c r="I260" s="120">
        <v>45</v>
      </c>
      <c r="J260" s="121">
        <f t="shared" si="26"/>
        <v>-0.83812949640287771</v>
      </c>
      <c r="K260" s="120">
        <v>67</v>
      </c>
      <c r="L260" s="121">
        <f t="shared" si="26"/>
        <v>0.48888888888888893</v>
      </c>
      <c r="M260" s="120"/>
      <c r="N260" s="121"/>
    </row>
    <row r="261" spans="2:14" x14ac:dyDescent="0.25">
      <c r="B261" s="119" t="s">
        <v>85</v>
      </c>
      <c r="C261" s="120">
        <v>0</v>
      </c>
      <c r="D261" s="121">
        <v>-1</v>
      </c>
      <c r="E261" s="120">
        <v>1</v>
      </c>
      <c r="F261" s="121" t="str">
        <f t="shared" si="26"/>
        <v>-</v>
      </c>
      <c r="G261" s="120">
        <v>26</v>
      </c>
      <c r="H261" s="121">
        <f t="shared" si="26"/>
        <v>25</v>
      </c>
      <c r="I261" s="120">
        <v>81</v>
      </c>
      <c r="J261" s="121">
        <f t="shared" si="26"/>
        <v>2.1153846153846154</v>
      </c>
      <c r="K261" s="120">
        <v>384</v>
      </c>
      <c r="L261" s="121">
        <f t="shared" si="26"/>
        <v>3.7407407407407405</v>
      </c>
      <c r="M261" s="120"/>
      <c r="N261" s="121"/>
    </row>
    <row r="262" spans="2:14" x14ac:dyDescent="0.25">
      <c r="B262" s="119" t="s">
        <v>87</v>
      </c>
      <c r="C262" s="120">
        <v>0</v>
      </c>
      <c r="D262" s="121">
        <v>-1</v>
      </c>
      <c r="E262" s="120">
        <v>5</v>
      </c>
      <c r="F262" s="121" t="str">
        <f t="shared" si="26"/>
        <v>-</v>
      </c>
      <c r="G262" s="120">
        <v>38</v>
      </c>
      <c r="H262" s="121">
        <f t="shared" si="26"/>
        <v>6.6</v>
      </c>
      <c r="I262" s="120">
        <v>106</v>
      </c>
      <c r="J262" s="121">
        <f t="shared" si="26"/>
        <v>1.7894736842105261</v>
      </c>
      <c r="K262" s="120">
        <v>22</v>
      </c>
      <c r="L262" s="121">
        <f t="shared" si="26"/>
        <v>-0.79245283018867929</v>
      </c>
      <c r="M262" s="120"/>
      <c r="N262" s="121"/>
    </row>
    <row r="263" spans="2:14" x14ac:dyDescent="0.25">
      <c r="B263" s="119" t="s">
        <v>89</v>
      </c>
      <c r="C263" s="120">
        <v>32</v>
      </c>
      <c r="D263" s="121">
        <v>-0.78082191780821919</v>
      </c>
      <c r="E263" s="120">
        <v>64</v>
      </c>
      <c r="F263" s="121">
        <f t="shared" si="26"/>
        <v>1</v>
      </c>
      <c r="G263" s="120">
        <v>81</v>
      </c>
      <c r="H263" s="121">
        <f t="shared" si="26"/>
        <v>0.265625</v>
      </c>
      <c r="I263" s="120">
        <v>111</v>
      </c>
      <c r="J263" s="121">
        <f t="shared" si="26"/>
        <v>0.37037037037037046</v>
      </c>
      <c r="K263" s="120">
        <v>22</v>
      </c>
      <c r="L263" s="121">
        <f t="shared" si="26"/>
        <v>-0.80180180180180183</v>
      </c>
      <c r="M263" s="120"/>
      <c r="N263" s="121"/>
    </row>
    <row r="264" spans="2:14" x14ac:dyDescent="0.25">
      <c r="B264" s="119" t="s">
        <v>91</v>
      </c>
      <c r="C264" s="120">
        <v>12</v>
      </c>
      <c r="D264" s="121">
        <v>-0.97228637413394914</v>
      </c>
      <c r="E264" s="120">
        <v>211</v>
      </c>
      <c r="F264" s="121">
        <f t="shared" si="26"/>
        <v>16.583333333333332</v>
      </c>
      <c r="G264" s="120">
        <v>258</v>
      </c>
      <c r="H264" s="121">
        <f t="shared" si="26"/>
        <v>0.22274881516587675</v>
      </c>
      <c r="I264" s="120">
        <v>251</v>
      </c>
      <c r="J264" s="121">
        <f t="shared" si="26"/>
        <v>-2.7131782945736482E-2</v>
      </c>
      <c r="K264" s="120">
        <v>185</v>
      </c>
      <c r="L264" s="121">
        <f t="shared" si="26"/>
        <v>-0.26294820717131473</v>
      </c>
      <c r="M264" s="120"/>
      <c r="N264" s="121"/>
    </row>
    <row r="265" spans="2:14" x14ac:dyDescent="0.25">
      <c r="B265" s="119" t="s">
        <v>93</v>
      </c>
      <c r="C265" s="120">
        <v>0</v>
      </c>
      <c r="D265" s="121">
        <v>-1</v>
      </c>
      <c r="E265" s="120">
        <v>2021</v>
      </c>
      <c r="F265" s="121" t="str">
        <f t="shared" si="26"/>
        <v>-</v>
      </c>
      <c r="G265" s="120">
        <v>980</v>
      </c>
      <c r="H265" s="121">
        <f t="shared" si="26"/>
        <v>-0.5150915388421573</v>
      </c>
      <c r="I265" s="120">
        <v>1434</v>
      </c>
      <c r="J265" s="121">
        <f t="shared" si="26"/>
        <v>0.46326530612244898</v>
      </c>
      <c r="K265" s="120">
        <v>662</v>
      </c>
      <c r="L265" s="121">
        <f t="shared" si="26"/>
        <v>-0.53835425383542534</v>
      </c>
      <c r="M265" s="120"/>
      <c r="N265" s="121"/>
    </row>
    <row r="266" spans="2:14" x14ac:dyDescent="0.25">
      <c r="B266" s="119" t="s">
        <v>95</v>
      </c>
      <c r="C266" s="120">
        <v>32</v>
      </c>
      <c r="D266" s="121">
        <v>-0.9882049391817177</v>
      </c>
      <c r="E266" s="120">
        <v>1211</v>
      </c>
      <c r="F266" s="121">
        <f t="shared" si="26"/>
        <v>36.84375</v>
      </c>
      <c r="G266" s="120">
        <v>908</v>
      </c>
      <c r="H266" s="121">
        <f t="shared" si="26"/>
        <v>-0.25020644095788602</v>
      </c>
      <c r="I266" s="120">
        <v>1500</v>
      </c>
      <c r="J266" s="121">
        <f t="shared" si="26"/>
        <v>0.65198237885462551</v>
      </c>
      <c r="K266" s="120">
        <v>1223</v>
      </c>
      <c r="L266" s="121">
        <f t="shared" si="26"/>
        <v>-0.18466666666666665</v>
      </c>
      <c r="M266" s="120"/>
      <c r="N266" s="121"/>
    </row>
    <row r="267" spans="2:14" ht="15.75" x14ac:dyDescent="0.25">
      <c r="B267" s="122" t="s">
        <v>32</v>
      </c>
      <c r="C267" s="123">
        <v>7286</v>
      </c>
      <c r="D267" s="124">
        <v>-0.4594955489614243</v>
      </c>
      <c r="E267" s="123">
        <v>3610</v>
      </c>
      <c r="F267" s="124">
        <f t="shared" si="26"/>
        <v>-0.50452923414768047</v>
      </c>
      <c r="G267" s="123">
        <v>7507</v>
      </c>
      <c r="H267" s="124">
        <f t="shared" si="26"/>
        <v>1.0795013850415511</v>
      </c>
      <c r="I267" s="123">
        <v>7656</v>
      </c>
      <c r="J267" s="124">
        <f t="shared" si="26"/>
        <v>1.9848141734381208E-2</v>
      </c>
      <c r="K267" s="123">
        <v>10984</v>
      </c>
      <c r="L267" s="124">
        <f t="shared" si="26"/>
        <v>0.4346917450365726</v>
      </c>
      <c r="M267" s="123">
        <v>4680</v>
      </c>
      <c r="N267" s="124">
        <v>-0.43628041435798603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76A8E-CA7F-413D-A3EC-8BB710B94F1A}">
  <sheetPr>
    <tabColor rgb="FFF29140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3" t="s">
        <v>270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9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103867</v>
      </c>
      <c r="D9" s="121">
        <v>7.2706992884216115E-2</v>
      </c>
      <c r="E9" s="120">
        <v>18472</v>
      </c>
      <c r="F9" s="121">
        <f t="shared" ref="F9:L21" si="0">IFERROR(E9/C9-1,"-")</f>
        <v>-0.82215718178054631</v>
      </c>
      <c r="G9" s="120">
        <v>95884</v>
      </c>
      <c r="H9" s="121">
        <f t="shared" si="0"/>
        <v>4.190775227371156</v>
      </c>
      <c r="I9" s="120">
        <v>98876</v>
      </c>
      <c r="J9" s="121">
        <f t="shared" si="0"/>
        <v>3.1204371949438814E-2</v>
      </c>
      <c r="K9" s="120">
        <v>114993</v>
      </c>
      <c r="L9" s="121">
        <f t="shared" si="0"/>
        <v>0.1630021440996805</v>
      </c>
      <c r="M9" s="120">
        <v>115159</v>
      </c>
      <c r="N9" s="121">
        <f t="shared" ref="N9:N12" si="1">IFERROR(M9/K9-1,"-")</f>
        <v>1.443566130112206E-3</v>
      </c>
    </row>
    <row r="10" spans="1:15" x14ac:dyDescent="0.25">
      <c r="A10" s="1" t="s">
        <v>74</v>
      </c>
      <c r="B10" s="119" t="s">
        <v>75</v>
      </c>
      <c r="C10" s="120">
        <v>99005</v>
      </c>
      <c r="D10" s="121">
        <v>9.3132383791542539E-2</v>
      </c>
      <c r="E10" s="120">
        <v>9638</v>
      </c>
      <c r="F10" s="121">
        <f t="shared" si="0"/>
        <v>-0.90265138124337152</v>
      </c>
      <c r="G10" s="120">
        <v>101150</v>
      </c>
      <c r="H10" s="121">
        <f t="shared" si="0"/>
        <v>9.4949159576675655</v>
      </c>
      <c r="I10" s="120">
        <v>108040</v>
      </c>
      <c r="J10" s="121">
        <f t="shared" si="0"/>
        <v>6.8116658428077015E-2</v>
      </c>
      <c r="K10" s="120">
        <v>113195</v>
      </c>
      <c r="L10" s="121">
        <f t="shared" si="0"/>
        <v>4.7713809700111076E-2</v>
      </c>
      <c r="M10" s="120">
        <v>115422</v>
      </c>
      <c r="N10" s="121">
        <f t="shared" si="1"/>
        <v>1.9674013869870555E-2</v>
      </c>
    </row>
    <row r="11" spans="1:15" x14ac:dyDescent="0.25">
      <c r="A11" s="1" t="s">
        <v>76</v>
      </c>
      <c r="B11" s="119" t="s">
        <v>77</v>
      </c>
      <c r="C11" s="120">
        <v>45771</v>
      </c>
      <c r="D11" s="121">
        <v>-0.51500927152317888</v>
      </c>
      <c r="E11" s="120">
        <v>26161</v>
      </c>
      <c r="F11" s="121">
        <f t="shared" si="0"/>
        <v>-0.42843722007384588</v>
      </c>
      <c r="G11" s="120">
        <v>109311</v>
      </c>
      <c r="H11" s="121">
        <f t="shared" si="0"/>
        <v>3.1783953212797673</v>
      </c>
      <c r="I11" s="120">
        <v>108534</v>
      </c>
      <c r="J11" s="121">
        <f t="shared" si="0"/>
        <v>-7.1081592886351741E-3</v>
      </c>
      <c r="K11" s="120">
        <v>122553</v>
      </c>
      <c r="L11" s="121">
        <f t="shared" si="0"/>
        <v>0.12916689700923212</v>
      </c>
      <c r="M11" s="120">
        <v>112742</v>
      </c>
      <c r="N11" s="121">
        <f t="shared" si="1"/>
        <v>-8.0055159808409382E-2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34934</v>
      </c>
      <c r="F12" s="121" t="str">
        <f t="shared" si="0"/>
        <v>-</v>
      </c>
      <c r="G12" s="120">
        <v>113016</v>
      </c>
      <c r="H12" s="121">
        <f t="shared" si="0"/>
        <v>2.2351291005896834</v>
      </c>
      <c r="I12" s="120">
        <v>122279</v>
      </c>
      <c r="J12" s="121">
        <f t="shared" si="0"/>
        <v>8.1961846110285341E-2</v>
      </c>
      <c r="K12" s="120">
        <v>113033</v>
      </c>
      <c r="L12" s="121">
        <f t="shared" si="0"/>
        <v>-7.5613964785449683E-2</v>
      </c>
      <c r="M12" s="120">
        <v>129153</v>
      </c>
      <c r="N12" s="121">
        <f t="shared" si="1"/>
        <v>0.1426132191483902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42859</v>
      </c>
      <c r="F13" s="121" t="str">
        <f t="shared" si="0"/>
        <v>-</v>
      </c>
      <c r="G13" s="120">
        <v>104052</v>
      </c>
      <c r="H13" s="121">
        <f t="shared" si="0"/>
        <v>1.4277747964254881</v>
      </c>
      <c r="I13" s="120">
        <v>111302</v>
      </c>
      <c r="J13" s="121">
        <f t="shared" si="0"/>
        <v>6.9676700111482637E-2</v>
      </c>
      <c r="K13" s="120">
        <v>117998</v>
      </c>
      <c r="L13" s="121">
        <f t="shared" si="0"/>
        <v>6.0160644013584674E-2</v>
      </c>
      <c r="M13" s="120"/>
      <c r="N13" s="121"/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64992</v>
      </c>
      <c r="F14" s="121" t="str">
        <f t="shared" si="0"/>
        <v>-</v>
      </c>
      <c r="G14" s="120">
        <v>93083</v>
      </c>
      <c r="H14" s="121">
        <f t="shared" si="0"/>
        <v>0.43222242737567695</v>
      </c>
      <c r="I14" s="120">
        <v>128219</v>
      </c>
      <c r="J14" s="121">
        <f t="shared" si="0"/>
        <v>0.37746957016855931</v>
      </c>
      <c r="K14" s="120">
        <v>124929</v>
      </c>
      <c r="L14" s="121">
        <f t="shared" si="0"/>
        <v>-2.5659223671998688E-2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75700</v>
      </c>
      <c r="F15" s="121" t="str">
        <f t="shared" si="0"/>
        <v>-</v>
      </c>
      <c r="G15" s="120">
        <v>99960</v>
      </c>
      <c r="H15" s="121">
        <f t="shared" si="0"/>
        <v>0.32047556142668432</v>
      </c>
      <c r="I15" s="120">
        <v>125973</v>
      </c>
      <c r="J15" s="121">
        <f t="shared" si="0"/>
        <v>0.26023409363745498</v>
      </c>
      <c r="K15" s="120">
        <v>138511</v>
      </c>
      <c r="L15" s="121">
        <f t="shared" si="0"/>
        <v>9.9529264207409485E-2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51125</v>
      </c>
      <c r="D16" s="121">
        <v>-0.51846549434402989</v>
      </c>
      <c r="E16" s="120">
        <v>93383</v>
      </c>
      <c r="F16" s="121">
        <f t="shared" si="0"/>
        <v>0.82656234718826416</v>
      </c>
      <c r="G16" s="120">
        <v>136811</v>
      </c>
      <c r="H16" s="121">
        <f t="shared" si="0"/>
        <v>0.46505252562029487</v>
      </c>
      <c r="I16" s="120">
        <v>135765</v>
      </c>
      <c r="J16" s="121">
        <f t="shared" si="0"/>
        <v>-7.6455840539138009E-3</v>
      </c>
      <c r="K16" s="120">
        <v>150260</v>
      </c>
      <c r="L16" s="121">
        <f t="shared" si="0"/>
        <v>0.10676536662615543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50300</v>
      </c>
      <c r="D17" s="121">
        <v>-0.43445019114009442</v>
      </c>
      <c r="E17" s="120">
        <v>89465</v>
      </c>
      <c r="F17" s="121">
        <f t="shared" si="0"/>
        <v>0.77862823061630215</v>
      </c>
      <c r="G17" s="120">
        <v>107425</v>
      </c>
      <c r="H17" s="121">
        <f t="shared" si="0"/>
        <v>0.20074889621639747</v>
      </c>
      <c r="I17" s="120">
        <v>125237</v>
      </c>
      <c r="J17" s="121">
        <f t="shared" si="0"/>
        <v>0.16580870374680012</v>
      </c>
      <c r="K17" s="120">
        <v>124231</v>
      </c>
      <c r="L17" s="121">
        <f t="shared" si="0"/>
        <v>-8.0327698683296811E-3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20597</v>
      </c>
      <c r="D18" s="121">
        <v>-0.75692166072650879</v>
      </c>
      <c r="E18" s="120">
        <v>105169</v>
      </c>
      <c r="F18" s="121">
        <f t="shared" si="0"/>
        <v>4.1060348594455505</v>
      </c>
      <c r="G18" s="120">
        <v>132612</v>
      </c>
      <c r="H18" s="121">
        <f t="shared" si="0"/>
        <v>0.26094191254076771</v>
      </c>
      <c r="I18" s="120">
        <v>146405</v>
      </c>
      <c r="J18" s="121">
        <f t="shared" si="0"/>
        <v>0.1040101951557928</v>
      </c>
      <c r="K18" s="120">
        <v>126079</v>
      </c>
      <c r="L18" s="121">
        <f t="shared" si="0"/>
        <v>-0.13883405621392708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22189</v>
      </c>
      <c r="D19" s="121">
        <v>-0.74290613739325895</v>
      </c>
      <c r="E19" s="120">
        <v>91621</v>
      </c>
      <c r="F19" s="121">
        <f t="shared" si="0"/>
        <v>3.1291180314570282</v>
      </c>
      <c r="G19" s="120">
        <v>113773</v>
      </c>
      <c r="H19" s="121">
        <f t="shared" si="0"/>
        <v>0.24177863153643808</v>
      </c>
      <c r="I19" s="120">
        <v>116842</v>
      </c>
      <c r="J19" s="121">
        <f t="shared" si="0"/>
        <v>2.697476554191236E-2</v>
      </c>
      <c r="K19" s="120">
        <v>109675</v>
      </c>
      <c r="L19" s="121">
        <f t="shared" si="0"/>
        <v>-6.1339244449769792E-2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41809</v>
      </c>
      <c r="D20" s="121">
        <v>-0.53155182072829132</v>
      </c>
      <c r="E20" s="120">
        <v>96818</v>
      </c>
      <c r="F20" s="121">
        <f t="shared" si="0"/>
        <v>1.3157214953718097</v>
      </c>
      <c r="G20" s="120">
        <v>108987</v>
      </c>
      <c r="H20" s="121">
        <f t="shared" si="0"/>
        <v>0.12568943791443732</v>
      </c>
      <c r="I20" s="120">
        <v>119696</v>
      </c>
      <c r="J20" s="121">
        <f t="shared" si="0"/>
        <v>9.8259425436061143E-2</v>
      </c>
      <c r="K20" s="120">
        <v>97837</v>
      </c>
      <c r="L20" s="121">
        <f t="shared" si="0"/>
        <v>-0.18262097313193426</v>
      </c>
      <c r="M20" s="120"/>
      <c r="N20" s="121"/>
    </row>
    <row r="21" spans="1:15" ht="15.75" x14ac:dyDescent="0.25">
      <c r="A21" s="1"/>
      <c r="B21" s="122" t="s">
        <v>32</v>
      </c>
      <c r="C21" s="123">
        <v>442013</v>
      </c>
      <c r="D21" s="124">
        <v>-0.5813537409489351</v>
      </c>
      <c r="E21" s="123">
        <v>749212</v>
      </c>
      <c r="F21" s="124">
        <f t="shared" si="0"/>
        <v>0.6949999208168085</v>
      </c>
      <c r="G21" s="123">
        <v>1316064</v>
      </c>
      <c r="H21" s="124">
        <f t="shared" si="0"/>
        <v>0.75659759854353648</v>
      </c>
      <c r="I21" s="123">
        <v>1447168</v>
      </c>
      <c r="J21" s="124">
        <f t="shared" si="0"/>
        <v>9.9618255647141885E-2</v>
      </c>
      <c r="K21" s="123">
        <v>1453294</v>
      </c>
      <c r="L21" s="124">
        <f t="shared" si="0"/>
        <v>4.2330952591544957E-3</v>
      </c>
      <c r="M21" s="123">
        <v>472476</v>
      </c>
      <c r="N21" s="124">
        <v>1.8763449438735202E-2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283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139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15" x14ac:dyDescent="0.25">
      <c r="B31" s="119" t="s">
        <v>73</v>
      </c>
      <c r="C31" s="120">
        <v>60333</v>
      </c>
      <c r="D31" s="121">
        <v>0.24752905173483319</v>
      </c>
      <c r="E31" s="120">
        <v>18444</v>
      </c>
      <c r="F31" s="121">
        <f t="shared" ref="F31:J43" si="2">IFERROR(E31/C31-1,"-")</f>
        <v>-0.69429665357267167</v>
      </c>
      <c r="G31" s="120">
        <v>82498</v>
      </c>
      <c r="H31" s="121">
        <f t="shared" si="2"/>
        <v>3.4728909130340488</v>
      </c>
      <c r="I31" s="120">
        <v>81033</v>
      </c>
      <c r="J31" s="121">
        <f t="shared" si="2"/>
        <v>-1.7758006254697034E-2</v>
      </c>
      <c r="K31" s="120">
        <v>94186</v>
      </c>
      <c r="L31" s="121">
        <f t="shared" ref="L31:L43" si="3">IFERROR(K31/I31-1,"-")</f>
        <v>0.16231658706946561</v>
      </c>
      <c r="M31" s="120">
        <v>93832</v>
      </c>
      <c r="N31" s="121">
        <f t="shared" ref="N31:N34" si="4">IFERROR(M31/K31-1,"-")</f>
        <v>-3.7585203745779117E-3</v>
      </c>
    </row>
    <row r="32" spans="1:15" x14ac:dyDescent="0.25">
      <c r="B32" s="119" t="s">
        <v>75</v>
      </c>
      <c r="C32" s="120">
        <v>58894</v>
      </c>
      <c r="D32" s="121">
        <v>0.30411868910540307</v>
      </c>
      <c r="E32" s="120">
        <v>0</v>
      </c>
      <c r="F32" s="121">
        <f t="shared" si="2"/>
        <v>-1</v>
      </c>
      <c r="G32" s="120">
        <v>87548</v>
      </c>
      <c r="H32" s="121" t="str">
        <f t="shared" si="2"/>
        <v>-</v>
      </c>
      <c r="I32" s="120">
        <v>91933</v>
      </c>
      <c r="J32" s="121">
        <f t="shared" si="2"/>
        <v>5.0086809521633802E-2</v>
      </c>
      <c r="K32" s="120">
        <v>93044</v>
      </c>
      <c r="L32" s="121">
        <f t="shared" si="3"/>
        <v>1.2084887907497954E-2</v>
      </c>
      <c r="M32" s="120">
        <v>96064</v>
      </c>
      <c r="N32" s="121">
        <f t="shared" si="4"/>
        <v>3.2457761919091999E-2</v>
      </c>
    </row>
    <row r="33" spans="2:15" x14ac:dyDescent="0.25">
      <c r="B33" s="119" t="s">
        <v>77</v>
      </c>
      <c r="C33" s="120">
        <v>26023</v>
      </c>
      <c r="D33" s="121">
        <v>-0.5187253795934974</v>
      </c>
      <c r="E33" s="120">
        <v>26161</v>
      </c>
      <c r="F33" s="121">
        <f t="shared" si="2"/>
        <v>5.30300119125382E-3</v>
      </c>
      <c r="G33" s="120">
        <v>95606</v>
      </c>
      <c r="H33" s="121">
        <f t="shared" si="2"/>
        <v>2.6545239096364819</v>
      </c>
      <c r="I33" s="120">
        <v>91721</v>
      </c>
      <c r="J33" s="121">
        <f t="shared" si="2"/>
        <v>-4.063552496705225E-2</v>
      </c>
      <c r="K33" s="120">
        <v>101928</v>
      </c>
      <c r="L33" s="121">
        <f t="shared" si="3"/>
        <v>0.11128313036273041</v>
      </c>
      <c r="M33" s="120">
        <v>91772</v>
      </c>
      <c r="N33" s="121">
        <f t="shared" si="4"/>
        <v>-9.9638960835099266E-2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34911</v>
      </c>
      <c r="F34" s="121" t="str">
        <f t="shared" si="2"/>
        <v>-</v>
      </c>
      <c r="G34" s="120">
        <v>99428</v>
      </c>
      <c r="H34" s="121">
        <f t="shared" si="2"/>
        <v>1.8480421643608032</v>
      </c>
      <c r="I34" s="120">
        <v>105403</v>
      </c>
      <c r="J34" s="121">
        <f t="shared" si="2"/>
        <v>6.0093736170897527E-2</v>
      </c>
      <c r="K34" s="120">
        <v>90674</v>
      </c>
      <c r="L34" s="121">
        <f t="shared" si="3"/>
        <v>-0.139739855601833</v>
      </c>
      <c r="M34" s="120">
        <v>103393</v>
      </c>
      <c r="N34" s="121">
        <f t="shared" si="4"/>
        <v>0.1402717427266913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42819</v>
      </c>
      <c r="F35" s="121" t="str">
        <f t="shared" si="2"/>
        <v>-</v>
      </c>
      <c r="G35" s="120">
        <v>91838</v>
      </c>
      <c r="H35" s="121">
        <f t="shared" si="2"/>
        <v>1.1447955346925429</v>
      </c>
      <c r="I35" s="120">
        <v>95608</v>
      </c>
      <c r="J35" s="121">
        <f t="shared" si="2"/>
        <v>4.1050545525817217E-2</v>
      </c>
      <c r="K35" s="120">
        <v>97635</v>
      </c>
      <c r="L35" s="121">
        <f t="shared" si="3"/>
        <v>2.1201154715086545E-2</v>
      </c>
      <c r="M35" s="120"/>
      <c r="N35" s="121"/>
    </row>
    <row r="36" spans="2:15" x14ac:dyDescent="0.25">
      <c r="B36" s="119" t="s">
        <v>83</v>
      </c>
      <c r="C36" s="120">
        <v>0</v>
      </c>
      <c r="D36" s="121">
        <v>-1</v>
      </c>
      <c r="E36" s="120">
        <v>64132</v>
      </c>
      <c r="F36" s="121" t="str">
        <f t="shared" si="2"/>
        <v>-</v>
      </c>
      <c r="G36" s="120">
        <v>81401</v>
      </c>
      <c r="H36" s="121">
        <f t="shared" si="2"/>
        <v>0.26927274995322148</v>
      </c>
      <c r="I36" s="120">
        <v>111389</v>
      </c>
      <c r="J36" s="121">
        <f t="shared" si="2"/>
        <v>0.36839842262380063</v>
      </c>
      <c r="K36" s="120">
        <v>106420</v>
      </c>
      <c r="L36" s="121">
        <f t="shared" si="3"/>
        <v>-4.4609431811040601E-2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71982</v>
      </c>
      <c r="F37" s="121" t="str">
        <f t="shared" si="2"/>
        <v>-</v>
      </c>
      <c r="G37" s="120">
        <v>84367</v>
      </c>
      <c r="H37" s="121">
        <f t="shared" si="2"/>
        <v>0.17205690311466748</v>
      </c>
      <c r="I37" s="120">
        <v>104344</v>
      </c>
      <c r="J37" s="121">
        <f t="shared" si="2"/>
        <v>0.23678689535007758</v>
      </c>
      <c r="K37" s="120">
        <v>112902</v>
      </c>
      <c r="L37" s="121">
        <f t="shared" si="3"/>
        <v>8.2017173963045309E-2</v>
      </c>
      <c r="M37" s="120"/>
      <c r="N37" s="121"/>
    </row>
    <row r="38" spans="2:15" x14ac:dyDescent="0.25">
      <c r="B38" s="119" t="s">
        <v>87</v>
      </c>
      <c r="C38" s="120">
        <v>49605</v>
      </c>
      <c r="D38" s="121">
        <v>-0.15270304893671538</v>
      </c>
      <c r="E38" s="120">
        <v>84470</v>
      </c>
      <c r="F38" s="121">
        <f t="shared" si="2"/>
        <v>0.70285253502671097</v>
      </c>
      <c r="G38" s="120">
        <v>115980</v>
      </c>
      <c r="H38" s="121">
        <f t="shared" si="2"/>
        <v>0.37303184562566583</v>
      </c>
      <c r="I38" s="120">
        <v>111788</v>
      </c>
      <c r="J38" s="121">
        <f t="shared" si="2"/>
        <v>-3.6144162786687306E-2</v>
      </c>
      <c r="K38" s="120">
        <v>123329</v>
      </c>
      <c r="L38" s="121">
        <f t="shared" si="3"/>
        <v>0.10324006154506749</v>
      </c>
      <c r="M38" s="120"/>
      <c r="N38" s="121"/>
    </row>
    <row r="39" spans="2:15" x14ac:dyDescent="0.25">
      <c r="B39" s="119" t="s">
        <v>89</v>
      </c>
      <c r="C39" s="120">
        <v>50276</v>
      </c>
      <c r="D39" s="121">
        <v>5.8107965905503489E-2</v>
      </c>
      <c r="E39" s="120">
        <v>81854</v>
      </c>
      <c r="F39" s="121">
        <f t="shared" si="2"/>
        <v>0.62809292704272424</v>
      </c>
      <c r="G39" s="120">
        <v>92418</v>
      </c>
      <c r="H39" s="121">
        <f t="shared" si="2"/>
        <v>0.12905905636865644</v>
      </c>
      <c r="I39" s="120">
        <v>106633</v>
      </c>
      <c r="J39" s="121">
        <f t="shared" si="2"/>
        <v>0.15381202795992133</v>
      </c>
      <c r="K39" s="120">
        <v>103394</v>
      </c>
      <c r="L39" s="121">
        <f t="shared" si="3"/>
        <v>-3.0375212176343203E-2</v>
      </c>
      <c r="M39" s="120"/>
      <c r="N39" s="121"/>
    </row>
    <row r="40" spans="2:15" x14ac:dyDescent="0.25">
      <c r="B40" s="119" t="s">
        <v>91</v>
      </c>
      <c r="C40" s="120">
        <v>20597</v>
      </c>
      <c r="D40" s="121">
        <v>-0.55829812785486044</v>
      </c>
      <c r="E40" s="120">
        <v>92461</v>
      </c>
      <c r="F40" s="121">
        <f t="shared" si="2"/>
        <v>3.4890518036607272</v>
      </c>
      <c r="G40" s="120">
        <v>115251</v>
      </c>
      <c r="H40" s="121">
        <f t="shared" si="2"/>
        <v>0.24648230064567755</v>
      </c>
      <c r="I40" s="120">
        <v>127971</v>
      </c>
      <c r="J40" s="121">
        <f t="shared" si="2"/>
        <v>0.11036780591925455</v>
      </c>
      <c r="K40" s="120">
        <v>101754</v>
      </c>
      <c r="L40" s="121">
        <f t="shared" si="3"/>
        <v>-0.20486672761797597</v>
      </c>
      <c r="M40" s="120"/>
      <c r="N40" s="121"/>
    </row>
    <row r="41" spans="2:15" x14ac:dyDescent="0.25">
      <c r="B41" s="119" t="s">
        <v>93</v>
      </c>
      <c r="C41" s="120">
        <v>22105</v>
      </c>
      <c r="D41" s="121">
        <v>-0.51056150916659293</v>
      </c>
      <c r="E41" s="120">
        <v>78967</v>
      </c>
      <c r="F41" s="121">
        <f t="shared" si="2"/>
        <v>2.5723591947523183</v>
      </c>
      <c r="G41" s="120">
        <v>96584</v>
      </c>
      <c r="H41" s="121">
        <f t="shared" si="2"/>
        <v>0.22309319082654788</v>
      </c>
      <c r="I41" s="120">
        <v>99767</v>
      </c>
      <c r="J41" s="121">
        <f t="shared" si="2"/>
        <v>3.29557690714819E-2</v>
      </c>
      <c r="K41" s="120">
        <v>88737</v>
      </c>
      <c r="L41" s="121">
        <f t="shared" si="3"/>
        <v>-0.11055759920615038</v>
      </c>
      <c r="M41" s="120"/>
      <c r="N41" s="121"/>
    </row>
    <row r="42" spans="2:15" x14ac:dyDescent="0.25">
      <c r="B42" s="119" t="s">
        <v>95</v>
      </c>
      <c r="C42" s="120">
        <v>41689</v>
      </c>
      <c r="D42" s="121">
        <v>-5.0667213189415694E-2</v>
      </c>
      <c r="E42" s="120">
        <v>83769</v>
      </c>
      <c r="F42" s="121">
        <f t="shared" si="2"/>
        <v>1.0093789728705413</v>
      </c>
      <c r="G42" s="120">
        <v>90601</v>
      </c>
      <c r="H42" s="121">
        <f t="shared" si="2"/>
        <v>8.1557616779476927E-2</v>
      </c>
      <c r="I42" s="120">
        <v>98445</v>
      </c>
      <c r="J42" s="121">
        <f t="shared" si="2"/>
        <v>8.6577410845354974E-2</v>
      </c>
      <c r="K42" s="120">
        <v>74638</v>
      </c>
      <c r="L42" s="121">
        <f t="shared" si="3"/>
        <v>-0.24183046371070138</v>
      </c>
      <c r="M42" s="120"/>
      <c r="N42" s="121"/>
    </row>
    <row r="43" spans="2:15" ht="15.75" x14ac:dyDescent="0.25">
      <c r="B43" s="122" t="s">
        <v>32</v>
      </c>
      <c r="C43" s="123">
        <v>336567</v>
      </c>
      <c r="D43" s="124">
        <v>-0.41159821119506579</v>
      </c>
      <c r="E43" s="123">
        <v>689608</v>
      </c>
      <c r="F43" s="124">
        <f t="shared" si="2"/>
        <v>1.0489471635662437</v>
      </c>
      <c r="G43" s="123">
        <v>1133520</v>
      </c>
      <c r="H43" s="124">
        <f t="shared" si="2"/>
        <v>0.64371643020382585</v>
      </c>
      <c r="I43" s="123">
        <v>1226035</v>
      </c>
      <c r="J43" s="124">
        <f t="shared" si="2"/>
        <v>8.161743948055622E-2</v>
      </c>
      <c r="K43" s="123">
        <v>1188641</v>
      </c>
      <c r="L43" s="124">
        <f t="shared" si="3"/>
        <v>-3.0499944944475499E-2</v>
      </c>
      <c r="M43" s="123">
        <v>385061</v>
      </c>
      <c r="N43" s="124">
        <v>1.3766612607679196E-2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3" t="s">
        <v>284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116</v>
      </c>
    </row>
    <row r="49" spans="2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117</v>
      </c>
    </row>
    <row r="50" spans="2:15" ht="22.5" thickTop="1" thickBot="1" x14ac:dyDescent="0.3">
      <c r="B50" s="126" t="s">
        <v>98</v>
      </c>
      <c r="C50" s="305" t="s">
        <v>34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2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9">
        <f>M$7</f>
        <v>2025</v>
      </c>
      <c r="N51" s="310"/>
    </row>
    <row r="52" spans="2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2:15" x14ac:dyDescent="0.25">
      <c r="B53" s="119" t="s">
        <v>73</v>
      </c>
      <c r="C53" s="120">
        <v>43534</v>
      </c>
      <c r="D53" s="121">
        <v>-0.10174352625606109</v>
      </c>
      <c r="E53" s="120">
        <v>28</v>
      </c>
      <c r="F53" s="121">
        <f t="shared" ref="F53:J65" si="5">IFERROR(E53/C53-1,"-")</f>
        <v>-0.99935682455092567</v>
      </c>
      <c r="G53" s="120">
        <v>13386</v>
      </c>
      <c r="H53" s="121">
        <f t="shared" si="5"/>
        <v>477.07142857142856</v>
      </c>
      <c r="I53" s="120">
        <v>17843</v>
      </c>
      <c r="J53" s="121">
        <f t="shared" si="5"/>
        <v>0.3329598087554162</v>
      </c>
      <c r="K53" s="120">
        <v>20807</v>
      </c>
      <c r="L53" s="121">
        <f t="shared" ref="L53:L65" si="6">IFERROR(K53/I53-1,"-")</f>
        <v>0.16611556352631274</v>
      </c>
      <c r="M53" s="120">
        <v>0</v>
      </c>
      <c r="N53" s="121">
        <f t="shared" ref="N53:N56" si="7">IFERROR(M53/K53-1,"-")</f>
        <v>-1</v>
      </c>
    </row>
    <row r="54" spans="2:15" x14ac:dyDescent="0.25">
      <c r="B54" s="119" t="s">
        <v>75</v>
      </c>
      <c r="C54" s="120">
        <v>40111</v>
      </c>
      <c r="D54" s="121">
        <v>-0.11669235851134108</v>
      </c>
      <c r="E54" s="120">
        <v>0</v>
      </c>
      <c r="F54" s="121">
        <f t="shared" si="5"/>
        <v>-1</v>
      </c>
      <c r="G54" s="120">
        <v>13602</v>
      </c>
      <c r="H54" s="121" t="str">
        <f t="shared" si="5"/>
        <v>-</v>
      </c>
      <c r="I54" s="120">
        <v>16107</v>
      </c>
      <c r="J54" s="121">
        <f t="shared" si="5"/>
        <v>0.18416409351565943</v>
      </c>
      <c r="K54" s="120">
        <v>20151</v>
      </c>
      <c r="L54" s="121">
        <f t="shared" si="6"/>
        <v>0.25107096293536979</v>
      </c>
      <c r="M54" s="120">
        <v>0</v>
      </c>
      <c r="N54" s="121">
        <f t="shared" si="7"/>
        <v>-1</v>
      </c>
    </row>
    <row r="55" spans="2:15" x14ac:dyDescent="0.25">
      <c r="B55" s="119" t="s">
        <v>77</v>
      </c>
      <c r="C55" s="120">
        <v>19748</v>
      </c>
      <c r="D55" s="121">
        <v>-0.51002381897578397</v>
      </c>
      <c r="E55" s="120">
        <v>0</v>
      </c>
      <c r="F55" s="121">
        <f t="shared" si="5"/>
        <v>-1</v>
      </c>
      <c r="G55" s="120">
        <v>13705</v>
      </c>
      <c r="H55" s="121" t="str">
        <f t="shared" si="5"/>
        <v>-</v>
      </c>
      <c r="I55" s="120">
        <v>16813</v>
      </c>
      <c r="J55" s="121">
        <f t="shared" si="5"/>
        <v>0.22677854797519159</v>
      </c>
      <c r="K55" s="120">
        <v>20625</v>
      </c>
      <c r="L55" s="121">
        <f t="shared" si="6"/>
        <v>0.22672931660024975</v>
      </c>
      <c r="M55" s="120">
        <v>0</v>
      </c>
      <c r="N55" s="121">
        <f t="shared" si="7"/>
        <v>-1</v>
      </c>
    </row>
    <row r="56" spans="2:15" x14ac:dyDescent="0.25">
      <c r="B56" s="119" t="s">
        <v>79</v>
      </c>
      <c r="C56" s="120">
        <v>0</v>
      </c>
      <c r="D56" s="121">
        <v>-1</v>
      </c>
      <c r="E56" s="120">
        <v>23</v>
      </c>
      <c r="F56" s="121" t="str">
        <f t="shared" si="5"/>
        <v>-</v>
      </c>
      <c r="G56" s="120">
        <v>13588</v>
      </c>
      <c r="H56" s="121">
        <f t="shared" si="5"/>
        <v>589.78260869565213</v>
      </c>
      <c r="I56" s="120">
        <v>16876</v>
      </c>
      <c r="J56" s="121">
        <f t="shared" si="5"/>
        <v>0.24197821607300551</v>
      </c>
      <c r="K56" s="120">
        <v>22359</v>
      </c>
      <c r="L56" s="121">
        <f t="shared" si="6"/>
        <v>0.32489926522872725</v>
      </c>
      <c r="M56" s="120">
        <v>0</v>
      </c>
      <c r="N56" s="121">
        <f t="shared" si="7"/>
        <v>-1</v>
      </c>
    </row>
    <row r="57" spans="2:15" x14ac:dyDescent="0.25">
      <c r="B57" s="119" t="s">
        <v>81</v>
      </c>
      <c r="C57" s="120">
        <v>0</v>
      </c>
      <c r="D57" s="121">
        <v>-1</v>
      </c>
      <c r="E57" s="120">
        <v>40</v>
      </c>
      <c r="F57" s="121" t="str">
        <f t="shared" si="5"/>
        <v>-</v>
      </c>
      <c r="G57" s="120">
        <v>12214</v>
      </c>
      <c r="H57" s="121">
        <f t="shared" si="5"/>
        <v>304.35000000000002</v>
      </c>
      <c r="I57" s="120">
        <v>15694</v>
      </c>
      <c r="J57" s="121">
        <f t="shared" si="5"/>
        <v>0.28491894547240881</v>
      </c>
      <c r="K57" s="120">
        <v>20363</v>
      </c>
      <c r="L57" s="121">
        <f t="shared" si="6"/>
        <v>0.29750223015165034</v>
      </c>
      <c r="M57" s="120"/>
      <c r="N57" s="121"/>
    </row>
    <row r="58" spans="2:15" x14ac:dyDescent="0.25">
      <c r="B58" s="119" t="s">
        <v>83</v>
      </c>
      <c r="C58" s="120">
        <v>0</v>
      </c>
      <c r="D58" s="121">
        <v>-1</v>
      </c>
      <c r="E58" s="120">
        <v>860</v>
      </c>
      <c r="F58" s="121" t="str">
        <f t="shared" si="5"/>
        <v>-</v>
      </c>
      <c r="G58" s="120">
        <v>11682</v>
      </c>
      <c r="H58" s="121">
        <f t="shared" si="5"/>
        <v>12.583720930232559</v>
      </c>
      <c r="I58" s="120">
        <v>16830</v>
      </c>
      <c r="J58" s="121">
        <f t="shared" si="5"/>
        <v>0.44067796610169485</v>
      </c>
      <c r="K58" s="120">
        <v>18509</v>
      </c>
      <c r="L58" s="121">
        <f t="shared" si="6"/>
        <v>9.9762329174093889E-2</v>
      </c>
      <c r="M58" s="120"/>
      <c r="N58" s="121"/>
    </row>
    <row r="59" spans="2:15" x14ac:dyDescent="0.25">
      <c r="B59" s="119" t="s">
        <v>85</v>
      </c>
      <c r="C59" s="120">
        <v>0</v>
      </c>
      <c r="D59" s="121">
        <v>-1</v>
      </c>
      <c r="E59" s="120">
        <v>3718</v>
      </c>
      <c r="F59" s="121" t="str">
        <f t="shared" si="5"/>
        <v>-</v>
      </c>
      <c r="G59" s="120">
        <v>15593</v>
      </c>
      <c r="H59" s="121">
        <f t="shared" si="5"/>
        <v>3.1939214631522326</v>
      </c>
      <c r="I59" s="120">
        <v>21629</v>
      </c>
      <c r="J59" s="121">
        <f t="shared" si="5"/>
        <v>0.38709677419354849</v>
      </c>
      <c r="K59" s="120">
        <v>25609</v>
      </c>
      <c r="L59" s="121">
        <f t="shared" si="6"/>
        <v>0.18401220583475886</v>
      </c>
      <c r="M59" s="120"/>
      <c r="N59" s="121"/>
    </row>
    <row r="60" spans="2:15" x14ac:dyDescent="0.25">
      <c r="B60" s="119" t="s">
        <v>87</v>
      </c>
      <c r="C60" s="120">
        <v>1520</v>
      </c>
      <c r="D60" s="121">
        <v>-0.96808465963969259</v>
      </c>
      <c r="E60" s="120">
        <v>8913</v>
      </c>
      <c r="F60" s="121">
        <f t="shared" si="5"/>
        <v>4.8638157894736844</v>
      </c>
      <c r="G60" s="120">
        <v>20831</v>
      </c>
      <c r="H60" s="121">
        <f t="shared" si="5"/>
        <v>1.3371479860877371</v>
      </c>
      <c r="I60" s="120">
        <v>23977</v>
      </c>
      <c r="J60" s="121">
        <f t="shared" si="5"/>
        <v>0.15102491479045654</v>
      </c>
      <c r="K60" s="120">
        <v>26931</v>
      </c>
      <c r="L60" s="121">
        <f t="shared" si="6"/>
        <v>0.12320140134295365</v>
      </c>
      <c r="M60" s="120"/>
      <c r="N60" s="121"/>
    </row>
    <row r="61" spans="2:15" x14ac:dyDescent="0.25">
      <c r="B61" s="119" t="s">
        <v>89</v>
      </c>
      <c r="C61" s="120">
        <v>24</v>
      </c>
      <c r="D61" s="121">
        <v>-0.9994206397103198</v>
      </c>
      <c r="E61" s="120">
        <v>7611</v>
      </c>
      <c r="F61" s="121">
        <f t="shared" si="5"/>
        <v>316.125</v>
      </c>
      <c r="G61" s="120">
        <v>15007</v>
      </c>
      <c r="H61" s="121">
        <f t="shared" si="5"/>
        <v>0.97175141242937846</v>
      </c>
      <c r="I61" s="120">
        <v>18604</v>
      </c>
      <c r="J61" s="121">
        <f t="shared" si="5"/>
        <v>0.23968814553208495</v>
      </c>
      <c r="K61" s="120">
        <v>20837</v>
      </c>
      <c r="L61" s="121">
        <f t="shared" si="6"/>
        <v>0.12002795097828423</v>
      </c>
      <c r="M61" s="120"/>
      <c r="N61" s="121"/>
    </row>
    <row r="62" spans="2:15" x14ac:dyDescent="0.25">
      <c r="B62" s="119" t="s">
        <v>91</v>
      </c>
      <c r="C62" s="120">
        <v>0</v>
      </c>
      <c r="D62" s="121">
        <v>-1</v>
      </c>
      <c r="E62" s="120">
        <v>12708</v>
      </c>
      <c r="F62" s="121" t="str">
        <f t="shared" si="5"/>
        <v>-</v>
      </c>
      <c r="G62" s="120">
        <v>17361</v>
      </c>
      <c r="H62" s="121">
        <f t="shared" si="5"/>
        <v>0.36614730878186963</v>
      </c>
      <c r="I62" s="120">
        <v>18434</v>
      </c>
      <c r="J62" s="121">
        <f t="shared" si="5"/>
        <v>6.180519555325148E-2</v>
      </c>
      <c r="K62" s="120">
        <v>24325</v>
      </c>
      <c r="L62" s="121">
        <f t="shared" si="6"/>
        <v>0.31957252902245847</v>
      </c>
      <c r="M62" s="120"/>
      <c r="N62" s="121"/>
    </row>
    <row r="63" spans="2:15" x14ac:dyDescent="0.25">
      <c r="B63" s="119" t="s">
        <v>93</v>
      </c>
      <c r="C63" s="120">
        <v>84</v>
      </c>
      <c r="D63" s="121">
        <v>-0.99795834042242904</v>
      </c>
      <c r="E63" s="120">
        <v>12654</v>
      </c>
      <c r="F63" s="121">
        <f t="shared" si="5"/>
        <v>149.64285714285714</v>
      </c>
      <c r="G63" s="120">
        <v>17189</v>
      </c>
      <c r="H63" s="121">
        <f t="shared" si="5"/>
        <v>0.35838470048996363</v>
      </c>
      <c r="I63" s="120">
        <v>17075</v>
      </c>
      <c r="J63" s="121">
        <f t="shared" si="5"/>
        <v>-6.6321484670428532E-3</v>
      </c>
      <c r="K63" s="120">
        <v>20938</v>
      </c>
      <c r="L63" s="121">
        <f t="shared" si="6"/>
        <v>0.2262371888726209</v>
      </c>
      <c r="M63" s="120"/>
      <c r="N63" s="121"/>
    </row>
    <row r="64" spans="2:15" x14ac:dyDescent="0.25">
      <c r="B64" s="119" t="s">
        <v>95</v>
      </c>
      <c r="C64" s="120">
        <v>120</v>
      </c>
      <c r="D64" s="121">
        <v>-0.9973530968766543</v>
      </c>
      <c r="E64" s="120">
        <v>13049</v>
      </c>
      <c r="F64" s="121">
        <f t="shared" si="5"/>
        <v>107.74166666666666</v>
      </c>
      <c r="G64" s="120">
        <v>18386</v>
      </c>
      <c r="H64" s="121">
        <f t="shared" si="5"/>
        <v>0.40899685799678132</v>
      </c>
      <c r="I64" s="120">
        <v>21251</v>
      </c>
      <c r="J64" s="121">
        <f t="shared" si="5"/>
        <v>0.15582508430327424</v>
      </c>
      <c r="K64" s="120">
        <v>23199</v>
      </c>
      <c r="L64" s="121">
        <f t="shared" si="6"/>
        <v>9.1666274528257485E-2</v>
      </c>
      <c r="M64" s="120"/>
      <c r="N64" s="121"/>
    </row>
    <row r="65" spans="2:14" ht="15.75" x14ac:dyDescent="0.25">
      <c r="B65" s="122" t="s">
        <v>32</v>
      </c>
      <c r="C65" s="123">
        <v>105446</v>
      </c>
      <c r="D65" s="124">
        <v>-0.78205215651501714</v>
      </c>
      <c r="E65" s="123">
        <v>59604</v>
      </c>
      <c r="F65" s="124">
        <f t="shared" si="5"/>
        <v>-0.4347438499326669</v>
      </c>
      <c r="G65" s="123">
        <v>182544</v>
      </c>
      <c r="H65" s="124">
        <f t="shared" si="5"/>
        <v>2.0626132474330583</v>
      </c>
      <c r="I65" s="123">
        <v>221133</v>
      </c>
      <c r="J65" s="124">
        <f t="shared" si="5"/>
        <v>0.21139560872995</v>
      </c>
      <c r="K65" s="123">
        <v>264653</v>
      </c>
      <c r="L65" s="124">
        <f t="shared" si="6"/>
        <v>0.19680463793282765</v>
      </c>
      <c r="M65" s="123">
        <v>0</v>
      </c>
      <c r="N65" s="124" t="s">
        <v>249</v>
      </c>
    </row>
    <row r="66" spans="2:14" ht="6" customHeight="1" x14ac:dyDescent="0.25"/>
    <row r="67" spans="2:14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9" spans="2:14" x14ac:dyDescent="0.25">
      <c r="C69" s="125"/>
    </row>
    <row r="71" spans="2:14" x14ac:dyDescent="0.25">
      <c r="M71" s="4"/>
      <c r="N71" s="4"/>
    </row>
    <row r="72" spans="2:14" ht="15.75" thickBot="1" x14ac:dyDescent="0.3"/>
    <row r="73" spans="2:14" ht="16.5" thickTop="1" thickBot="1" x14ac:dyDescent="0.3">
      <c r="M73" s="309">
        <f>M$7</f>
        <v>2025</v>
      </c>
      <c r="N73" s="310"/>
    </row>
    <row r="74" spans="2:14" ht="16.5" thickTop="1" thickBot="1" x14ac:dyDescent="0.3">
      <c r="M74" s="118" t="s">
        <v>71</v>
      </c>
      <c r="N74" s="117" t="str">
        <f>CONCATENATE("var ",RIGHT(M73,2),"/",RIGHT(K73,2))</f>
        <v>var 25/</v>
      </c>
    </row>
    <row r="75" spans="2:14" x14ac:dyDescent="0.25">
      <c r="M75" s="120">
        <v>0</v>
      </c>
      <c r="N75" s="121" t="str">
        <f t="shared" ref="N75:N78" si="8">IFERROR(M75/K75-1,"-")</f>
        <v>-</v>
      </c>
    </row>
    <row r="76" spans="2:14" x14ac:dyDescent="0.25">
      <c r="M76" s="120">
        <v>0</v>
      </c>
      <c r="N76" s="121" t="str">
        <f t="shared" si="8"/>
        <v>-</v>
      </c>
    </row>
    <row r="77" spans="2:14" x14ac:dyDescent="0.25">
      <c r="M77" s="120">
        <v>0</v>
      </c>
      <c r="N77" s="121" t="str">
        <f t="shared" si="8"/>
        <v>-</v>
      </c>
    </row>
    <row r="78" spans="2:14" x14ac:dyDescent="0.25">
      <c r="M78" s="120">
        <v>0</v>
      </c>
      <c r="N78" s="121" t="str">
        <f t="shared" si="8"/>
        <v>-</v>
      </c>
    </row>
    <row r="79" spans="2:14" x14ac:dyDescent="0.25">
      <c r="M79" s="120"/>
      <c r="N79" s="121"/>
    </row>
    <row r="80" spans="2:14" x14ac:dyDescent="0.25">
      <c r="M80" s="120"/>
      <c r="N80" s="121"/>
    </row>
    <row r="81" spans="13:14" x14ac:dyDescent="0.25">
      <c r="M81" s="120"/>
      <c r="N81" s="121"/>
    </row>
    <row r="82" spans="13:14" x14ac:dyDescent="0.25">
      <c r="M82" s="120"/>
      <c r="N82" s="121"/>
    </row>
    <row r="83" spans="13:14" x14ac:dyDescent="0.25">
      <c r="M83" s="120"/>
      <c r="N83" s="121"/>
    </row>
    <row r="84" spans="13:14" x14ac:dyDescent="0.25">
      <c r="M84" s="120"/>
      <c r="N84" s="121"/>
    </row>
    <row r="85" spans="13:14" x14ac:dyDescent="0.25">
      <c r="M85" s="120"/>
      <c r="N85" s="121"/>
    </row>
    <row r="86" spans="13:14" x14ac:dyDescent="0.25">
      <c r="M86" s="120"/>
      <c r="N86" s="121"/>
    </row>
    <row r="87" spans="13:14" ht="15.75" x14ac:dyDescent="0.25">
      <c r="M87" s="123">
        <v>0</v>
      </c>
      <c r="N87" s="124" t="s">
        <v>249</v>
      </c>
    </row>
    <row r="89" spans="13:14" x14ac:dyDescent="0.25">
      <c r="M89" s="107"/>
      <c r="N89" s="107"/>
    </row>
    <row r="93" spans="13:14" x14ac:dyDescent="0.25">
      <c r="M93" s="4"/>
      <c r="N93" s="4"/>
    </row>
    <row r="94" spans="13:14" ht="15.75" thickBot="1" x14ac:dyDescent="0.3"/>
    <row r="95" spans="13:14" ht="16.5" thickTop="1" thickBot="1" x14ac:dyDescent="0.3">
      <c r="M95" s="309">
        <f>M$7</f>
        <v>2025</v>
      </c>
      <c r="N95" s="310"/>
    </row>
    <row r="96" spans="13:14" ht="16.5" thickTop="1" thickBot="1" x14ac:dyDescent="0.3">
      <c r="M96" s="118" t="s">
        <v>71</v>
      </c>
      <c r="N96" s="117" t="str">
        <f>CONCATENATE("var ",RIGHT(M95,2),"/",RIGHT(K95,2))</f>
        <v>var 25/</v>
      </c>
    </row>
    <row r="97" spans="13:14" x14ac:dyDescent="0.25">
      <c r="M97" s="120">
        <v>21327</v>
      </c>
      <c r="N97" s="121" t="str">
        <f t="shared" ref="N97:N100" si="9">IFERROR(M97/K97-1,"-")</f>
        <v>-</v>
      </c>
    </row>
    <row r="98" spans="13:14" x14ac:dyDescent="0.25">
      <c r="M98" s="120">
        <v>19358</v>
      </c>
      <c r="N98" s="121" t="str">
        <f t="shared" si="9"/>
        <v>-</v>
      </c>
    </row>
    <row r="99" spans="13:14" x14ac:dyDescent="0.25">
      <c r="M99" s="120">
        <v>20970</v>
      </c>
      <c r="N99" s="121" t="str">
        <f t="shared" si="9"/>
        <v>-</v>
      </c>
    </row>
    <row r="100" spans="13:14" x14ac:dyDescent="0.25">
      <c r="M100" s="120">
        <v>25760</v>
      </c>
      <c r="N100" s="121" t="str">
        <f t="shared" si="9"/>
        <v>-</v>
      </c>
    </row>
    <row r="101" spans="13:14" x14ac:dyDescent="0.25">
      <c r="M101" s="120"/>
      <c r="N101" s="121"/>
    </row>
    <row r="102" spans="13:14" x14ac:dyDescent="0.25">
      <c r="M102" s="120"/>
      <c r="N102" s="121"/>
    </row>
    <row r="103" spans="13:14" x14ac:dyDescent="0.25">
      <c r="M103" s="120"/>
      <c r="N103" s="121"/>
    </row>
    <row r="104" spans="13:14" x14ac:dyDescent="0.25">
      <c r="M104" s="120"/>
      <c r="N104" s="121"/>
    </row>
    <row r="105" spans="13:14" x14ac:dyDescent="0.25">
      <c r="M105" s="120"/>
      <c r="N105" s="121"/>
    </row>
    <row r="106" spans="13:14" x14ac:dyDescent="0.25">
      <c r="M106" s="120"/>
      <c r="N106" s="121"/>
    </row>
    <row r="107" spans="13:14" x14ac:dyDescent="0.25">
      <c r="M107" s="120"/>
      <c r="N107" s="121"/>
    </row>
    <row r="108" spans="13:14" x14ac:dyDescent="0.25">
      <c r="M108" s="120"/>
      <c r="N108" s="121"/>
    </row>
    <row r="109" spans="13:14" ht="15.75" x14ac:dyDescent="0.25">
      <c r="M109" s="123">
        <v>87415</v>
      </c>
      <c r="N109" s="124">
        <v>4.1373805722999313E-2</v>
      </c>
    </row>
    <row r="111" spans="13:14" x14ac:dyDescent="0.25">
      <c r="M111" s="107"/>
      <c r="N111" s="107"/>
    </row>
  </sheetData>
  <mergeCells count="26">
    <mergeCell ref="M73:N73"/>
    <mergeCell ref="M95:N95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8BB0A-5CE3-44BC-A317-222449F1EB3D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</row>
    <row r="5" spans="1:12" ht="6" customHeight="1" x14ac:dyDescent="0.25"/>
    <row r="6" spans="1:12" s="148" customFormat="1" ht="72" customHeight="1" x14ac:dyDescent="0.25">
      <c r="B6" s="149"/>
      <c r="C6" s="174" t="s">
        <v>258</v>
      </c>
      <c r="D6" s="174" t="s">
        <v>225</v>
      </c>
      <c r="E6" s="174" t="s">
        <v>226</v>
      </c>
      <c r="F6" s="174" t="s">
        <v>227</v>
      </c>
      <c r="G6" s="174" t="s">
        <v>228</v>
      </c>
      <c r="H6" s="174" t="s">
        <v>229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0</v>
      </c>
      <c r="D8" s="178">
        <v>382997</v>
      </c>
      <c r="E8" s="178">
        <v>2650816</v>
      </c>
      <c r="F8" s="178">
        <v>2706253</v>
      </c>
      <c r="G8" s="178">
        <v>2822088</v>
      </c>
      <c r="H8" s="178">
        <v>2790837</v>
      </c>
      <c r="I8" s="179">
        <f>IFERROR(H8/G8-1,"-")</f>
        <v>-1.1073715631830017E-2</v>
      </c>
      <c r="J8" s="178">
        <f>H8-G8</f>
        <v>-31251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0</v>
      </c>
      <c r="D9" s="162">
        <v>125741</v>
      </c>
      <c r="E9" s="162">
        <v>331390</v>
      </c>
      <c r="F9" s="162">
        <v>355796</v>
      </c>
      <c r="G9" s="162">
        <v>301985</v>
      </c>
      <c r="H9" s="162">
        <v>344877</v>
      </c>
      <c r="I9" s="163">
        <f>IFERROR(H9/G9-1,"-")</f>
        <v>0.14203354471248564</v>
      </c>
      <c r="J9" s="162">
        <f t="shared" ref="J9:J19" si="0">H9-G9</f>
        <v>42892</v>
      </c>
      <c r="K9" s="163">
        <f>H9/H$8</f>
        <v>0.12357475553033015</v>
      </c>
      <c r="L9" s="81"/>
    </row>
    <row r="10" spans="1:12" x14ac:dyDescent="0.25">
      <c r="A10" s="164" t="s">
        <v>105</v>
      </c>
      <c r="B10" s="165" t="s">
        <v>105</v>
      </c>
      <c r="C10" s="166">
        <v>0</v>
      </c>
      <c r="D10" s="166">
        <v>80869</v>
      </c>
      <c r="E10" s="166">
        <v>104424</v>
      </c>
      <c r="F10" s="166">
        <v>118128</v>
      </c>
      <c r="G10" s="166">
        <v>84906</v>
      </c>
      <c r="H10" s="166">
        <v>101820</v>
      </c>
      <c r="I10" s="167">
        <f>IFERROR(H10/G10-1,"-")</f>
        <v>0.19920853649918735</v>
      </c>
      <c r="J10" s="166">
        <f t="shared" si="0"/>
        <v>16914</v>
      </c>
      <c r="K10" s="167">
        <f>H10/H$8</f>
        <v>3.6483678552348277E-2</v>
      </c>
      <c r="L10" s="81"/>
    </row>
    <row r="11" spans="1:12" x14ac:dyDescent="0.25">
      <c r="A11" s="164" t="s">
        <v>102</v>
      </c>
      <c r="B11" s="165" t="s">
        <v>102</v>
      </c>
      <c r="C11" s="166">
        <v>0</v>
      </c>
      <c r="D11" s="166">
        <v>44872</v>
      </c>
      <c r="E11" s="166">
        <v>226966</v>
      </c>
      <c r="F11" s="166">
        <v>237668</v>
      </c>
      <c r="G11" s="166">
        <v>217079</v>
      </c>
      <c r="H11" s="166">
        <v>243057</v>
      </c>
      <c r="I11" s="167">
        <f>IFERROR(H11/G11-1,"-")</f>
        <v>0.11967071895485049</v>
      </c>
      <c r="J11" s="166">
        <f t="shared" si="0"/>
        <v>25978</v>
      </c>
      <c r="K11" s="167">
        <f>H11/H$8</f>
        <v>8.7091076977981879E-2</v>
      </c>
      <c r="L11" s="81"/>
    </row>
    <row r="12" spans="1:12" x14ac:dyDescent="0.25">
      <c r="A12" s="1"/>
      <c r="B12" s="161" t="s">
        <v>109</v>
      </c>
      <c r="C12" s="162">
        <v>0</v>
      </c>
      <c r="D12" s="162">
        <v>257256</v>
      </c>
      <c r="E12" s="162">
        <v>2319426</v>
      </c>
      <c r="F12" s="162">
        <v>2350457</v>
      </c>
      <c r="G12" s="162">
        <v>2520103</v>
      </c>
      <c r="H12" s="162">
        <v>2445960</v>
      </c>
      <c r="I12" s="163">
        <f>IFERROR(H12/G12-1,"-")</f>
        <v>-2.9420622887239123E-2</v>
      </c>
      <c r="J12" s="162">
        <f t="shared" si="0"/>
        <v>-74143</v>
      </c>
      <c r="K12" s="163">
        <f>H12/H$8</f>
        <v>0.87642524446966985</v>
      </c>
      <c r="L12" s="81"/>
    </row>
    <row r="13" spans="1:12" s="57" customFormat="1" x14ac:dyDescent="0.25">
      <c r="A13" s="164"/>
      <c r="B13" s="165" t="s">
        <v>112</v>
      </c>
      <c r="C13" s="166">
        <v>0</v>
      </c>
      <c r="D13" s="166">
        <v>13729</v>
      </c>
      <c r="E13" s="166">
        <v>1064117</v>
      </c>
      <c r="F13" s="166">
        <v>1041525</v>
      </c>
      <c r="G13" s="166">
        <v>1164223</v>
      </c>
      <c r="H13" s="166">
        <v>1123846</v>
      </c>
      <c r="I13" s="167">
        <f t="shared" ref="I13:I20" si="1">IFERROR(H13/G13-1,"-")</f>
        <v>-3.4681500021903067E-2</v>
      </c>
      <c r="J13" s="166">
        <f t="shared" si="0"/>
        <v>-40377</v>
      </c>
      <c r="K13" s="167">
        <f t="shared" ref="K13:K20" si="2">H13/H$8</f>
        <v>0.40269137896623847</v>
      </c>
      <c r="L13" s="168"/>
    </row>
    <row r="14" spans="1:12" s="57" customFormat="1" x14ac:dyDescent="0.25">
      <c r="A14" s="164"/>
      <c r="B14" s="165" t="s">
        <v>115</v>
      </c>
      <c r="C14" s="166">
        <v>0</v>
      </c>
      <c r="D14" s="166">
        <v>40849</v>
      </c>
      <c r="E14" s="166">
        <v>278608</v>
      </c>
      <c r="F14" s="166">
        <v>278156</v>
      </c>
      <c r="G14" s="166">
        <v>295373</v>
      </c>
      <c r="H14" s="166">
        <v>289984</v>
      </c>
      <c r="I14" s="167">
        <f t="shared" si="1"/>
        <v>-1.8244727852579579E-2</v>
      </c>
      <c r="J14" s="166">
        <f t="shared" si="0"/>
        <v>-5389</v>
      </c>
      <c r="K14" s="167">
        <f t="shared" si="2"/>
        <v>0.10390574583897232</v>
      </c>
      <c r="L14" s="168"/>
    </row>
    <row r="15" spans="1:12" x14ac:dyDescent="0.25">
      <c r="A15" s="164"/>
      <c r="B15" s="165" t="s">
        <v>118</v>
      </c>
      <c r="C15" s="166">
        <v>0</v>
      </c>
      <c r="D15" s="166">
        <v>31063</v>
      </c>
      <c r="E15" s="166">
        <v>114040</v>
      </c>
      <c r="F15" s="166">
        <v>138315</v>
      </c>
      <c r="G15" s="166">
        <v>149936</v>
      </c>
      <c r="H15" s="166">
        <v>131454</v>
      </c>
      <c r="I15" s="167">
        <f t="shared" si="1"/>
        <v>-0.12326592679543269</v>
      </c>
      <c r="J15" s="166">
        <f t="shared" si="0"/>
        <v>-18482</v>
      </c>
      <c r="K15" s="167">
        <f t="shared" si="2"/>
        <v>4.7101998432728248E-2</v>
      </c>
      <c r="L15" s="81"/>
    </row>
    <row r="16" spans="1:12" x14ac:dyDescent="0.25">
      <c r="A16" s="164"/>
      <c r="B16" s="165" t="s">
        <v>125</v>
      </c>
      <c r="C16" s="166">
        <v>0</v>
      </c>
      <c r="D16" s="166">
        <v>3486</v>
      </c>
      <c r="E16" s="166">
        <v>109312</v>
      </c>
      <c r="F16" s="166">
        <v>106948</v>
      </c>
      <c r="G16" s="166">
        <v>110714</v>
      </c>
      <c r="H16" s="166">
        <v>102231</v>
      </c>
      <c r="I16" s="167">
        <f t="shared" si="1"/>
        <v>-7.662084289249782E-2</v>
      </c>
      <c r="J16" s="166">
        <f t="shared" si="0"/>
        <v>-8483</v>
      </c>
      <c r="K16" s="167">
        <f t="shared" si="2"/>
        <v>3.6630946200010964E-2</v>
      </c>
      <c r="L16" s="81"/>
    </row>
    <row r="17" spans="1:12" x14ac:dyDescent="0.25">
      <c r="A17" s="164"/>
      <c r="B17" s="165" t="s">
        <v>121</v>
      </c>
      <c r="C17" s="166">
        <v>0</v>
      </c>
      <c r="D17" s="166">
        <v>10928</v>
      </c>
      <c r="E17" s="166">
        <v>107027</v>
      </c>
      <c r="F17" s="166">
        <v>87599</v>
      </c>
      <c r="G17" s="166">
        <v>107623</v>
      </c>
      <c r="H17" s="166">
        <v>82850</v>
      </c>
      <c r="I17" s="167">
        <f t="shared" si="1"/>
        <v>-0.23018313929178702</v>
      </c>
      <c r="J17" s="166">
        <f t="shared" si="0"/>
        <v>-24773</v>
      </c>
      <c r="K17" s="167">
        <f t="shared" si="2"/>
        <v>2.968643457142069E-2</v>
      </c>
      <c r="L17" s="81"/>
    </row>
    <row r="18" spans="1:12" x14ac:dyDescent="0.25">
      <c r="A18" s="164"/>
      <c r="B18" s="165" t="s">
        <v>130</v>
      </c>
      <c r="C18" s="166">
        <v>0</v>
      </c>
      <c r="D18" s="166">
        <v>572</v>
      </c>
      <c r="E18" s="166">
        <v>43901</v>
      </c>
      <c r="F18" s="166">
        <v>40457</v>
      </c>
      <c r="G18" s="166">
        <v>33532</v>
      </c>
      <c r="H18" s="166">
        <v>46184</v>
      </c>
      <c r="I18" s="167">
        <f t="shared" si="1"/>
        <v>0.37731122509841342</v>
      </c>
      <c r="J18" s="166">
        <f t="shared" si="0"/>
        <v>12652</v>
      </c>
      <c r="K18" s="167">
        <f t="shared" si="2"/>
        <v>1.6548440485775414E-2</v>
      </c>
      <c r="L18" s="81"/>
    </row>
    <row r="19" spans="1:12" x14ac:dyDescent="0.25">
      <c r="A19" s="164" t="s">
        <v>146</v>
      </c>
      <c r="B19" s="165" t="s">
        <v>133</v>
      </c>
      <c r="C19" s="166">
        <v>0</v>
      </c>
      <c r="D19" s="166">
        <v>2012</v>
      </c>
      <c r="E19" s="166">
        <v>35071</v>
      </c>
      <c r="F19" s="166">
        <v>42285</v>
      </c>
      <c r="G19" s="166">
        <v>40146</v>
      </c>
      <c r="H19" s="166">
        <v>35748</v>
      </c>
      <c r="I19" s="167">
        <f t="shared" si="1"/>
        <v>-0.1095501419817666</v>
      </c>
      <c r="J19" s="166">
        <f t="shared" si="0"/>
        <v>-4398</v>
      </c>
      <c r="K19" s="167">
        <f t="shared" si="2"/>
        <v>1.2809060507654155E-2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0</v>
      </c>
      <c r="D20" s="171">
        <f t="shared" ref="D20:H20" si="4">D12-SUM(D13:D19)</f>
        <v>154617</v>
      </c>
      <c r="E20" s="171">
        <f t="shared" si="4"/>
        <v>567350</v>
      </c>
      <c r="F20" s="171">
        <f t="shared" si="4"/>
        <v>615172</v>
      </c>
      <c r="G20" s="171">
        <f t="shared" si="4"/>
        <v>618556</v>
      </c>
      <c r="H20" s="171">
        <f t="shared" si="4"/>
        <v>633663</v>
      </c>
      <c r="I20" s="172">
        <f t="shared" si="1"/>
        <v>2.442301101274591E-2</v>
      </c>
      <c r="J20" s="171">
        <f>H20-G20</f>
        <v>15107</v>
      </c>
      <c r="K20" s="172">
        <f t="shared" si="2"/>
        <v>0.22705123946686961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0</v>
      </c>
      <c r="D22" s="178">
        <v>154899</v>
      </c>
      <c r="E22" s="178">
        <v>1117075</v>
      </c>
      <c r="F22" s="178">
        <v>1108018</v>
      </c>
      <c r="G22" s="178">
        <v>1093882</v>
      </c>
      <c r="H22" s="178">
        <v>1104961</v>
      </c>
      <c r="I22" s="179">
        <f>IFERROR(H22/G22-1,"-")</f>
        <v>1.0128149105662176E-2</v>
      </c>
      <c r="J22" s="178">
        <f>H22-G22</f>
        <v>11079</v>
      </c>
      <c r="K22" s="179">
        <f>H22/H$8</f>
        <v>0.39592459179808781</v>
      </c>
      <c r="L22" s="81"/>
    </row>
    <row r="23" spans="1:12" x14ac:dyDescent="0.25">
      <c r="A23" s="164" t="s">
        <v>98</v>
      </c>
      <c r="B23" s="161" t="s">
        <v>99</v>
      </c>
      <c r="C23" s="162">
        <v>0</v>
      </c>
      <c r="D23" s="162">
        <v>48544</v>
      </c>
      <c r="E23" s="162">
        <v>70700</v>
      </c>
      <c r="F23" s="162">
        <v>73095</v>
      </c>
      <c r="G23" s="162">
        <v>39075</v>
      </c>
      <c r="H23" s="162">
        <v>54460</v>
      </c>
      <c r="I23" s="163">
        <f>IFERROR(H23/G23-1,"-")</f>
        <v>0.39373000639795275</v>
      </c>
      <c r="J23" s="162">
        <f t="shared" ref="J23:J33" si="5">H23-G23</f>
        <v>15385</v>
      </c>
      <c r="K23" s="163">
        <f>H23/H$8</f>
        <v>1.951385910391757E-2</v>
      </c>
      <c r="L23" s="81"/>
    </row>
    <row r="24" spans="1:12" x14ac:dyDescent="0.25">
      <c r="A24" s="164" t="s">
        <v>105</v>
      </c>
      <c r="B24" s="165" t="s">
        <v>105</v>
      </c>
      <c r="C24" s="166">
        <v>0</v>
      </c>
      <c r="D24" s="166">
        <v>27303</v>
      </c>
      <c r="E24" s="166">
        <v>24750</v>
      </c>
      <c r="F24" s="166">
        <v>25210</v>
      </c>
      <c r="G24" s="166">
        <v>13759</v>
      </c>
      <c r="H24" s="166">
        <v>18431</v>
      </c>
      <c r="I24" s="167">
        <f>IFERROR(H24/G24-1,"-")</f>
        <v>0.33955956101460871</v>
      </c>
      <c r="J24" s="166">
        <f t="shared" si="5"/>
        <v>4672</v>
      </c>
      <c r="K24" s="167">
        <f>H24/H$8</f>
        <v>6.6041119563772449E-3</v>
      </c>
      <c r="L24" s="81"/>
    </row>
    <row r="25" spans="1:12" x14ac:dyDescent="0.25">
      <c r="A25" s="164" t="s">
        <v>102</v>
      </c>
      <c r="B25" s="165" t="s">
        <v>102</v>
      </c>
      <c r="C25" s="166">
        <v>0</v>
      </c>
      <c r="D25" s="166">
        <v>21241</v>
      </c>
      <c r="E25" s="166">
        <v>45950</v>
      </c>
      <c r="F25" s="166">
        <v>47885</v>
      </c>
      <c r="G25" s="166">
        <v>25316</v>
      </c>
      <c r="H25" s="166">
        <v>36029</v>
      </c>
      <c r="I25" s="167">
        <f>IFERROR(H25/G25-1,"-")</f>
        <v>0.42317111708010735</v>
      </c>
      <c r="J25" s="166">
        <f t="shared" si="5"/>
        <v>10713</v>
      </c>
      <c r="K25" s="167">
        <f>H25/H$8</f>
        <v>1.2909747147540326E-2</v>
      </c>
      <c r="L25" s="81"/>
    </row>
    <row r="26" spans="1:12" x14ac:dyDescent="0.25">
      <c r="A26" s="164"/>
      <c r="B26" s="161" t="s">
        <v>109</v>
      </c>
      <c r="C26" s="162">
        <v>0</v>
      </c>
      <c r="D26" s="162">
        <v>106355</v>
      </c>
      <c r="E26" s="162">
        <v>1046375</v>
      </c>
      <c r="F26" s="162">
        <v>1034923</v>
      </c>
      <c r="G26" s="162">
        <v>1054807</v>
      </c>
      <c r="H26" s="162">
        <v>1050501</v>
      </c>
      <c r="I26" s="163">
        <f>IFERROR(H26/G26-1,"-")</f>
        <v>-4.0822633903643268E-3</v>
      </c>
      <c r="J26" s="162">
        <f t="shared" si="5"/>
        <v>-4306</v>
      </c>
      <c r="K26" s="163">
        <f>H26/H$8</f>
        <v>0.37641073269417025</v>
      </c>
      <c r="L26" s="81"/>
    </row>
    <row r="27" spans="1:12" s="57" customFormat="1" x14ac:dyDescent="0.25">
      <c r="A27" s="164"/>
      <c r="B27" s="165" t="s">
        <v>112</v>
      </c>
      <c r="C27" s="166">
        <v>0</v>
      </c>
      <c r="D27" s="166">
        <v>3963</v>
      </c>
      <c r="E27" s="166">
        <v>499381</v>
      </c>
      <c r="F27" s="166">
        <v>504848</v>
      </c>
      <c r="G27" s="166">
        <v>538909</v>
      </c>
      <c r="H27" s="166">
        <v>536606</v>
      </c>
      <c r="I27" s="167">
        <f t="shared" ref="I27:I34" si="6">IFERROR(H27/G27-1,"-")</f>
        <v>-4.2734487640770924E-3</v>
      </c>
      <c r="J27" s="166">
        <f t="shared" si="5"/>
        <v>-2303</v>
      </c>
      <c r="K27" s="167">
        <f t="shared" ref="K27:K34" si="7">H27/H$8</f>
        <v>0.19227421737636416</v>
      </c>
      <c r="L27" s="168"/>
    </row>
    <row r="28" spans="1:12" s="57" customFormat="1" x14ac:dyDescent="0.25">
      <c r="A28" s="164"/>
      <c r="B28" s="165" t="s">
        <v>115</v>
      </c>
      <c r="C28" s="166">
        <v>0</v>
      </c>
      <c r="D28" s="166">
        <v>15236</v>
      </c>
      <c r="E28" s="166">
        <v>128074</v>
      </c>
      <c r="F28" s="166">
        <v>121099</v>
      </c>
      <c r="G28" s="166">
        <v>116283</v>
      </c>
      <c r="H28" s="166">
        <v>111657</v>
      </c>
      <c r="I28" s="167">
        <f t="shared" si="6"/>
        <v>-3.978225535976887E-2</v>
      </c>
      <c r="J28" s="166">
        <f t="shared" si="5"/>
        <v>-4626</v>
      </c>
      <c r="K28" s="167">
        <f t="shared" si="7"/>
        <v>4.0008427579253103E-2</v>
      </c>
      <c r="L28" s="168"/>
    </row>
    <row r="29" spans="1:12" x14ac:dyDescent="0.25">
      <c r="A29" s="164"/>
      <c r="B29" s="165" t="s">
        <v>118</v>
      </c>
      <c r="C29" s="166">
        <v>0</v>
      </c>
      <c r="D29" s="166">
        <v>11940</v>
      </c>
      <c r="E29" s="166">
        <v>44208</v>
      </c>
      <c r="F29" s="166">
        <v>49493</v>
      </c>
      <c r="G29" s="166">
        <v>41914</v>
      </c>
      <c r="H29" s="166">
        <v>33229</v>
      </c>
      <c r="I29" s="167">
        <f t="shared" si="6"/>
        <v>-0.20721000143150259</v>
      </c>
      <c r="J29" s="166">
        <f t="shared" si="5"/>
        <v>-8685</v>
      </c>
      <c r="K29" s="167">
        <f t="shared" si="7"/>
        <v>1.190646390312297E-2</v>
      </c>
      <c r="L29" s="81"/>
    </row>
    <row r="30" spans="1:12" x14ac:dyDescent="0.25">
      <c r="A30" s="164"/>
      <c r="B30" s="165" t="s">
        <v>125</v>
      </c>
      <c r="C30" s="166">
        <v>0</v>
      </c>
      <c r="D30" s="166">
        <v>1583</v>
      </c>
      <c r="E30" s="166">
        <v>53650</v>
      </c>
      <c r="F30" s="166">
        <v>47936</v>
      </c>
      <c r="G30" s="166">
        <v>47463</v>
      </c>
      <c r="H30" s="166">
        <v>46679</v>
      </c>
      <c r="I30" s="167">
        <f t="shared" si="6"/>
        <v>-1.6518129911720747E-2</v>
      </c>
      <c r="J30" s="166">
        <f t="shared" si="5"/>
        <v>-784</v>
      </c>
      <c r="K30" s="167">
        <f t="shared" si="7"/>
        <v>1.6725806630770626E-2</v>
      </c>
      <c r="L30" s="81"/>
    </row>
    <row r="31" spans="1:12" x14ac:dyDescent="0.25">
      <c r="A31" s="164"/>
      <c r="B31" s="165" t="s">
        <v>121</v>
      </c>
      <c r="C31" s="166">
        <v>0</v>
      </c>
      <c r="D31" s="166">
        <v>6872</v>
      </c>
      <c r="E31" s="166">
        <v>63281</v>
      </c>
      <c r="F31" s="166">
        <v>46291</v>
      </c>
      <c r="G31" s="166">
        <v>58185</v>
      </c>
      <c r="H31" s="166">
        <v>49447</v>
      </c>
      <c r="I31" s="167">
        <f t="shared" si="6"/>
        <v>-0.1501761622411274</v>
      </c>
      <c r="J31" s="166">
        <f t="shared" si="5"/>
        <v>-8738</v>
      </c>
      <c r="K31" s="167">
        <f t="shared" si="7"/>
        <v>1.7717623780966068E-2</v>
      </c>
      <c r="L31" s="81"/>
    </row>
    <row r="32" spans="1:12" x14ac:dyDescent="0.25">
      <c r="A32" s="164"/>
      <c r="B32" s="165" t="s">
        <v>130</v>
      </c>
      <c r="C32" s="166">
        <v>0</v>
      </c>
      <c r="D32" s="166">
        <v>118</v>
      </c>
      <c r="E32" s="166">
        <v>20850</v>
      </c>
      <c r="F32" s="166">
        <v>15575</v>
      </c>
      <c r="G32" s="166">
        <v>14346</v>
      </c>
      <c r="H32" s="166">
        <v>17562</v>
      </c>
      <c r="I32" s="167">
        <f t="shared" si="6"/>
        <v>0.22417398578000847</v>
      </c>
      <c r="J32" s="166">
        <f t="shared" si="5"/>
        <v>3216</v>
      </c>
      <c r="K32" s="167">
        <f t="shared" si="7"/>
        <v>6.2927358351634296E-3</v>
      </c>
      <c r="L32" s="81"/>
    </row>
    <row r="33" spans="1:12" x14ac:dyDescent="0.25">
      <c r="A33" s="164" t="s">
        <v>146</v>
      </c>
      <c r="B33" s="165" t="s">
        <v>133</v>
      </c>
      <c r="C33" s="166">
        <v>0</v>
      </c>
      <c r="D33" s="166">
        <v>543</v>
      </c>
      <c r="E33" s="166">
        <v>12416</v>
      </c>
      <c r="F33" s="166">
        <v>14217</v>
      </c>
      <c r="G33" s="166">
        <v>12219</v>
      </c>
      <c r="H33" s="166">
        <v>13884</v>
      </c>
      <c r="I33" s="167">
        <f t="shared" si="6"/>
        <v>0.13626319666093778</v>
      </c>
      <c r="J33" s="166">
        <f t="shared" si="5"/>
        <v>1665</v>
      </c>
      <c r="K33" s="167">
        <f t="shared" si="7"/>
        <v>4.9748516305323457E-3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0</v>
      </c>
      <c r="D34" s="171">
        <f t="shared" ref="D34:H34" si="9">D26-SUM(D27:D33)</f>
        <v>66100</v>
      </c>
      <c r="E34" s="171">
        <f t="shared" si="9"/>
        <v>224515</v>
      </c>
      <c r="F34" s="171">
        <f t="shared" si="9"/>
        <v>235464</v>
      </c>
      <c r="G34" s="171">
        <f t="shared" si="9"/>
        <v>225488</v>
      </c>
      <c r="H34" s="171">
        <f t="shared" si="9"/>
        <v>241437</v>
      </c>
      <c r="I34" s="172">
        <f t="shared" si="6"/>
        <v>7.0731036684879012E-2</v>
      </c>
      <c r="J34" s="171">
        <f>H34-G34</f>
        <v>15949</v>
      </c>
      <c r="K34" s="172">
        <f t="shared" si="7"/>
        <v>8.6510605957997547E-2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0</v>
      </c>
      <c r="D36" s="178">
        <v>71140</v>
      </c>
      <c r="E36" s="178">
        <v>725227</v>
      </c>
      <c r="F36" s="178">
        <v>745949</v>
      </c>
      <c r="G36" s="178">
        <v>789795</v>
      </c>
      <c r="H36" s="178">
        <v>754621</v>
      </c>
      <c r="I36" s="179">
        <f>IFERROR(H36/G36-1,"-")</f>
        <v>-4.4535607341145478E-2</v>
      </c>
      <c r="J36" s="178">
        <f>H36-G36</f>
        <v>-35174</v>
      </c>
      <c r="K36" s="179">
        <f>H36/H$8</f>
        <v>0.27039235899481051</v>
      </c>
      <c r="L36" s="81"/>
    </row>
    <row r="37" spans="1:12" x14ac:dyDescent="0.25">
      <c r="A37" s="164" t="s">
        <v>98</v>
      </c>
      <c r="B37" s="161" t="s">
        <v>99</v>
      </c>
      <c r="C37" s="162">
        <v>0</v>
      </c>
      <c r="D37" s="162">
        <v>15305</v>
      </c>
      <c r="E37" s="162">
        <v>48682</v>
      </c>
      <c r="F37" s="162">
        <v>46080</v>
      </c>
      <c r="G37" s="162">
        <v>38278</v>
      </c>
      <c r="H37" s="162">
        <v>53611</v>
      </c>
      <c r="I37" s="163">
        <f>IFERROR(H37/G37-1,"-")</f>
        <v>0.40056951773864879</v>
      </c>
      <c r="J37" s="162">
        <f t="shared" ref="J37:J47" si="10">H37-G37</f>
        <v>15333</v>
      </c>
      <c r="K37" s="163">
        <f>H37/H$8</f>
        <v>1.920964929159245E-2</v>
      </c>
      <c r="L37" s="81"/>
    </row>
    <row r="38" spans="1:12" x14ac:dyDescent="0.25">
      <c r="A38" s="164" t="s">
        <v>105</v>
      </c>
      <c r="B38" s="165" t="s">
        <v>105</v>
      </c>
      <c r="C38" s="166">
        <v>0</v>
      </c>
      <c r="D38" s="166">
        <v>11618</v>
      </c>
      <c r="E38" s="166">
        <v>15080</v>
      </c>
      <c r="F38" s="166">
        <v>14927</v>
      </c>
      <c r="G38" s="166">
        <v>19454</v>
      </c>
      <c r="H38" s="166">
        <v>24085</v>
      </c>
      <c r="I38" s="167">
        <f>IFERROR(H38/G38-1,"-")</f>
        <v>0.2380487303382337</v>
      </c>
      <c r="J38" s="166">
        <f t="shared" si="10"/>
        <v>4631</v>
      </c>
      <c r="K38" s="167">
        <f>H38/H$8</f>
        <v>8.6300274792114329E-3</v>
      </c>
      <c r="L38" s="81"/>
    </row>
    <row r="39" spans="1:12" x14ac:dyDescent="0.25">
      <c r="A39" s="164" t="s">
        <v>102</v>
      </c>
      <c r="B39" s="165" t="s">
        <v>102</v>
      </c>
      <c r="C39" s="166">
        <v>0</v>
      </c>
      <c r="D39" s="166">
        <v>3687</v>
      </c>
      <c r="E39" s="166">
        <v>33602</v>
      </c>
      <c r="F39" s="166">
        <v>31153</v>
      </c>
      <c r="G39" s="166">
        <v>18824</v>
      </c>
      <c r="H39" s="166">
        <v>29526</v>
      </c>
      <c r="I39" s="167">
        <f>IFERROR(H39/G39-1,"-")</f>
        <v>0.56852953676158102</v>
      </c>
      <c r="J39" s="166">
        <f t="shared" si="10"/>
        <v>10702</v>
      </c>
      <c r="K39" s="167">
        <f>H39/H$8</f>
        <v>1.0579621812381017E-2</v>
      </c>
      <c r="L39" s="81"/>
    </row>
    <row r="40" spans="1:12" x14ac:dyDescent="0.25">
      <c r="A40" s="164"/>
      <c r="B40" s="161" t="s">
        <v>109</v>
      </c>
      <c r="C40" s="162">
        <v>0</v>
      </c>
      <c r="D40" s="162">
        <v>55835</v>
      </c>
      <c r="E40" s="162">
        <v>676545</v>
      </c>
      <c r="F40" s="162">
        <v>699869</v>
      </c>
      <c r="G40" s="162">
        <v>751517</v>
      </c>
      <c r="H40" s="162">
        <v>701010</v>
      </c>
      <c r="I40" s="163">
        <f>IFERROR(H40/G40-1,"-")</f>
        <v>-6.7206729854414449E-2</v>
      </c>
      <c r="J40" s="162">
        <f t="shared" si="10"/>
        <v>-50507</v>
      </c>
      <c r="K40" s="163">
        <f>H40/H$8</f>
        <v>0.25118270970321804</v>
      </c>
      <c r="L40" s="81"/>
    </row>
    <row r="41" spans="1:12" s="57" customFormat="1" x14ac:dyDescent="0.25">
      <c r="A41" s="164"/>
      <c r="B41" s="165" t="s">
        <v>112</v>
      </c>
      <c r="C41" s="166">
        <v>0</v>
      </c>
      <c r="D41" s="166">
        <v>1587</v>
      </c>
      <c r="E41" s="166">
        <v>336250</v>
      </c>
      <c r="F41" s="166">
        <v>328415</v>
      </c>
      <c r="G41" s="166">
        <v>387552</v>
      </c>
      <c r="H41" s="166">
        <v>350010</v>
      </c>
      <c r="I41" s="167">
        <f t="shared" ref="I41:I48" si="11">IFERROR(H41/G41-1,"-")</f>
        <v>-9.6869581372306168E-2</v>
      </c>
      <c r="J41" s="166">
        <f t="shared" si="10"/>
        <v>-37542</v>
      </c>
      <c r="K41" s="167">
        <f t="shared" ref="K41:K48" si="12">H41/H$8</f>
        <v>0.12541398870661383</v>
      </c>
      <c r="L41" s="168"/>
    </row>
    <row r="42" spans="1:12" s="57" customFormat="1" x14ac:dyDescent="0.25">
      <c r="A42" s="164"/>
      <c r="B42" s="165" t="s">
        <v>115</v>
      </c>
      <c r="C42" s="166">
        <v>0</v>
      </c>
      <c r="D42" s="166">
        <v>3725</v>
      </c>
      <c r="E42" s="166">
        <v>29557</v>
      </c>
      <c r="F42" s="166">
        <v>29401</v>
      </c>
      <c r="G42" s="166">
        <v>30259</v>
      </c>
      <c r="H42" s="166">
        <v>32073</v>
      </c>
      <c r="I42" s="167">
        <f t="shared" si="11"/>
        <v>5.994910605109216E-2</v>
      </c>
      <c r="J42" s="166">
        <f t="shared" si="10"/>
        <v>1814</v>
      </c>
      <c r="K42" s="167">
        <f t="shared" si="12"/>
        <v>1.1492251249356376E-2</v>
      </c>
      <c r="L42" s="168"/>
    </row>
    <row r="43" spans="1:12" x14ac:dyDescent="0.25">
      <c r="A43" s="164"/>
      <c r="B43" s="165" t="s">
        <v>118</v>
      </c>
      <c r="C43" s="166">
        <v>0</v>
      </c>
      <c r="D43" s="166">
        <v>4157</v>
      </c>
      <c r="E43" s="166">
        <v>15425</v>
      </c>
      <c r="F43" s="166">
        <v>24238</v>
      </c>
      <c r="G43" s="166">
        <v>23046</v>
      </c>
      <c r="H43" s="166">
        <v>18693</v>
      </c>
      <c r="I43" s="167">
        <f t="shared" si="11"/>
        <v>-0.18888310335850034</v>
      </c>
      <c r="J43" s="166">
        <f t="shared" si="10"/>
        <v>-4353</v>
      </c>
      <c r="K43" s="167">
        <f t="shared" si="12"/>
        <v>6.697990602819154E-3</v>
      </c>
      <c r="L43" s="81"/>
    </row>
    <row r="44" spans="1:12" x14ac:dyDescent="0.25">
      <c r="A44" s="164"/>
      <c r="B44" s="165" t="s">
        <v>125</v>
      </c>
      <c r="C44" s="166">
        <v>0</v>
      </c>
      <c r="D44" s="166">
        <v>573</v>
      </c>
      <c r="E44" s="166">
        <v>39062</v>
      </c>
      <c r="F44" s="166">
        <v>39077</v>
      </c>
      <c r="G44" s="166">
        <v>40882</v>
      </c>
      <c r="H44" s="166">
        <v>34317</v>
      </c>
      <c r="I44" s="167">
        <f t="shared" si="11"/>
        <v>-0.16058412015067758</v>
      </c>
      <c r="J44" s="166">
        <f t="shared" si="10"/>
        <v>-6565</v>
      </c>
      <c r="K44" s="167">
        <f t="shared" si="12"/>
        <v>1.2296311106668E-2</v>
      </c>
      <c r="L44" s="81"/>
    </row>
    <row r="45" spans="1:12" x14ac:dyDescent="0.25">
      <c r="A45" s="164"/>
      <c r="B45" s="165" t="s">
        <v>121</v>
      </c>
      <c r="C45" s="166">
        <v>0</v>
      </c>
      <c r="D45" s="166">
        <v>949</v>
      </c>
      <c r="E45" s="166">
        <v>26786</v>
      </c>
      <c r="F45" s="166">
        <v>29765</v>
      </c>
      <c r="G45" s="166">
        <v>34774</v>
      </c>
      <c r="H45" s="166">
        <v>20575</v>
      </c>
      <c r="I45" s="167">
        <f t="shared" si="11"/>
        <v>-0.4083223097716685</v>
      </c>
      <c r="J45" s="166">
        <f t="shared" si="10"/>
        <v>-14199</v>
      </c>
      <c r="K45" s="167">
        <f t="shared" si="12"/>
        <v>7.3723402692453914E-3</v>
      </c>
      <c r="L45" s="81"/>
    </row>
    <row r="46" spans="1:12" x14ac:dyDescent="0.25">
      <c r="A46" s="164"/>
      <c r="B46" s="165" t="s">
        <v>130</v>
      </c>
      <c r="C46" s="166">
        <v>0</v>
      </c>
      <c r="D46" s="166">
        <v>107</v>
      </c>
      <c r="E46" s="166">
        <v>14540</v>
      </c>
      <c r="F46" s="166">
        <v>16479</v>
      </c>
      <c r="G46" s="166">
        <v>12896</v>
      </c>
      <c r="H46" s="166">
        <v>18959</v>
      </c>
      <c r="I46" s="167">
        <f t="shared" si="11"/>
        <v>0.47014578163771703</v>
      </c>
      <c r="J46" s="166">
        <f t="shared" si="10"/>
        <v>6063</v>
      </c>
      <c r="K46" s="167">
        <f t="shared" si="12"/>
        <v>6.7933025110388035E-3</v>
      </c>
      <c r="L46" s="81"/>
    </row>
    <row r="47" spans="1:12" x14ac:dyDescent="0.25">
      <c r="A47" s="164" t="s">
        <v>146</v>
      </c>
      <c r="B47" s="165" t="s">
        <v>133</v>
      </c>
      <c r="C47" s="166">
        <v>0</v>
      </c>
      <c r="D47" s="166">
        <v>1101</v>
      </c>
      <c r="E47" s="166">
        <v>14762</v>
      </c>
      <c r="F47" s="166">
        <v>16826</v>
      </c>
      <c r="G47" s="166">
        <v>16401</v>
      </c>
      <c r="H47" s="166">
        <v>14573</v>
      </c>
      <c r="I47" s="167">
        <f t="shared" si="11"/>
        <v>-0.11145661849887201</v>
      </c>
      <c r="J47" s="166">
        <f t="shared" si="10"/>
        <v>-1828</v>
      </c>
      <c r="K47" s="167">
        <f t="shared" si="12"/>
        <v>5.2217309717479026E-3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0</v>
      </c>
      <c r="D48" s="171">
        <f t="shared" ref="D48:H48" si="14">D40-SUM(D41:D47)</f>
        <v>43636</v>
      </c>
      <c r="E48" s="171">
        <f t="shared" si="14"/>
        <v>200163</v>
      </c>
      <c r="F48" s="171">
        <f t="shared" si="14"/>
        <v>215668</v>
      </c>
      <c r="G48" s="171">
        <f t="shared" si="14"/>
        <v>205707</v>
      </c>
      <c r="H48" s="171">
        <f t="shared" si="14"/>
        <v>211810</v>
      </c>
      <c r="I48" s="172">
        <f t="shared" si="11"/>
        <v>2.9668411867364686E-2</v>
      </c>
      <c r="J48" s="171">
        <f>H48-G48</f>
        <v>6103</v>
      </c>
      <c r="K48" s="172">
        <f t="shared" si="12"/>
        <v>7.5894794285728623E-2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0</v>
      </c>
      <c r="D50" s="178">
        <v>3601</v>
      </c>
      <c r="E50" s="178">
        <v>12113</v>
      </c>
      <c r="F50" s="178">
        <v>13117</v>
      </c>
      <c r="G50" s="178">
        <v>14586</v>
      </c>
      <c r="H50" s="178">
        <v>13911</v>
      </c>
      <c r="I50" s="179">
        <f>IFERROR(H50/G50-1,"-")</f>
        <v>-4.6277252159605098E-2</v>
      </c>
      <c r="J50" s="178">
        <f>H50-G50</f>
        <v>-675</v>
      </c>
      <c r="K50" s="179">
        <f>H50/H$8</f>
        <v>4.9845261475320842E-3</v>
      </c>
      <c r="L50" s="81"/>
    </row>
    <row r="51" spans="1:12" x14ac:dyDescent="0.25">
      <c r="A51" s="164" t="s">
        <v>98</v>
      </c>
      <c r="B51" s="161" t="s">
        <v>99</v>
      </c>
      <c r="C51" s="162">
        <v>0</v>
      </c>
      <c r="D51" s="162">
        <v>712</v>
      </c>
      <c r="E51" s="162">
        <v>903</v>
      </c>
      <c r="F51" s="162">
        <v>3399</v>
      </c>
      <c r="G51" s="162">
        <v>2132</v>
      </c>
      <c r="H51" s="162">
        <v>1288</v>
      </c>
      <c r="I51" s="163">
        <f>IFERROR(H51/G51-1,"-")</f>
        <v>-0.39587242026266412</v>
      </c>
      <c r="J51" s="162">
        <f t="shared" ref="J51:J61" si="15">H51-G51</f>
        <v>-844</v>
      </c>
      <c r="K51" s="163">
        <f>H51/H$8</f>
        <v>4.6151029243198368E-4</v>
      </c>
      <c r="L51" s="81"/>
    </row>
    <row r="52" spans="1:12" x14ac:dyDescent="0.25">
      <c r="A52" s="164" t="s">
        <v>105</v>
      </c>
      <c r="B52" s="165" t="s">
        <v>105</v>
      </c>
      <c r="C52" s="166">
        <v>0</v>
      </c>
      <c r="D52" s="166">
        <v>524</v>
      </c>
      <c r="E52" s="166">
        <v>52</v>
      </c>
      <c r="F52" s="166">
        <v>2371</v>
      </c>
      <c r="G52" s="166">
        <v>1480</v>
      </c>
      <c r="H52" s="166">
        <v>827</v>
      </c>
      <c r="I52" s="167">
        <f>IFERROR(H52/G52-1,"-")</f>
        <v>-0.44121621621621621</v>
      </c>
      <c r="J52" s="166">
        <f t="shared" si="15"/>
        <v>-653</v>
      </c>
      <c r="K52" s="167">
        <f>H52/H$8</f>
        <v>2.9632687254755474E-4</v>
      </c>
      <c r="L52" s="81"/>
    </row>
    <row r="53" spans="1:12" x14ac:dyDescent="0.25">
      <c r="A53" s="164" t="s">
        <v>102</v>
      </c>
      <c r="B53" s="165" t="s">
        <v>102</v>
      </c>
      <c r="C53" s="166">
        <v>0</v>
      </c>
      <c r="D53" s="166">
        <v>188</v>
      </c>
      <c r="E53" s="166">
        <v>851</v>
      </c>
      <c r="F53" s="166">
        <v>1028</v>
      </c>
      <c r="G53" s="166">
        <v>652</v>
      </c>
      <c r="H53" s="166">
        <v>461</v>
      </c>
      <c r="I53" s="167">
        <f>IFERROR(H53/G53-1,"-")</f>
        <v>-0.29294478527607359</v>
      </c>
      <c r="J53" s="166">
        <f t="shared" si="15"/>
        <v>-191</v>
      </c>
      <c r="K53" s="167">
        <f>H53/H$8</f>
        <v>1.6518341988442894E-4</v>
      </c>
      <c r="L53" s="81"/>
    </row>
    <row r="54" spans="1:12" x14ac:dyDescent="0.25">
      <c r="A54" s="164"/>
      <c r="B54" s="161" t="s">
        <v>109</v>
      </c>
      <c r="C54" s="162">
        <v>0</v>
      </c>
      <c r="D54" s="162">
        <v>2889</v>
      </c>
      <c r="E54" s="162">
        <v>11210</v>
      </c>
      <c r="F54" s="162">
        <v>9718</v>
      </c>
      <c r="G54" s="162">
        <v>12454</v>
      </c>
      <c r="H54" s="162">
        <v>12623</v>
      </c>
      <c r="I54" s="163">
        <f>IFERROR(H54/G54-1,"-")</f>
        <v>1.3569937369519725E-2</v>
      </c>
      <c r="J54" s="162">
        <f t="shared" si="15"/>
        <v>169</v>
      </c>
      <c r="K54" s="163">
        <f>H54/H$8</f>
        <v>4.523015855100101E-3</v>
      </c>
      <c r="L54" s="81"/>
    </row>
    <row r="55" spans="1:12" s="57" customFormat="1" x14ac:dyDescent="0.25">
      <c r="A55" s="164"/>
      <c r="B55" s="165" t="s">
        <v>112</v>
      </c>
      <c r="C55" s="166">
        <v>0</v>
      </c>
      <c r="D55" s="166">
        <v>101</v>
      </c>
      <c r="E55" s="166">
        <v>5198</v>
      </c>
      <c r="F55" s="166">
        <v>3130</v>
      </c>
      <c r="G55" s="166">
        <v>4286</v>
      </c>
      <c r="H55" s="166">
        <v>4952</v>
      </c>
      <c r="I55" s="167">
        <f t="shared" ref="I55:I62" si="16">IFERROR(H55/G55-1,"-")</f>
        <v>0.15538964069062056</v>
      </c>
      <c r="J55" s="166">
        <f t="shared" si="15"/>
        <v>666</v>
      </c>
      <c r="K55" s="167">
        <f t="shared" ref="K55:K62" si="17">H55/H$8</f>
        <v>1.7743780808409807E-3</v>
      </c>
      <c r="L55" s="168"/>
    </row>
    <row r="56" spans="1:12" s="57" customFormat="1" x14ac:dyDescent="0.25">
      <c r="A56" s="164"/>
      <c r="B56" s="165" t="s">
        <v>115</v>
      </c>
      <c r="C56" s="166">
        <v>0</v>
      </c>
      <c r="D56" s="166">
        <v>1194</v>
      </c>
      <c r="E56" s="166">
        <v>2495</v>
      </c>
      <c r="F56" s="166">
        <v>2417</v>
      </c>
      <c r="G56" s="166">
        <v>3247</v>
      </c>
      <c r="H56" s="166">
        <v>3274</v>
      </c>
      <c r="I56" s="167">
        <f t="shared" si="16"/>
        <v>8.3153680320295909E-3</v>
      </c>
      <c r="J56" s="166">
        <f t="shared" si="15"/>
        <v>27</v>
      </c>
      <c r="K56" s="167">
        <f t="shared" si="17"/>
        <v>1.1731247650794367E-3</v>
      </c>
      <c r="L56" s="168"/>
    </row>
    <row r="57" spans="1:12" x14ac:dyDescent="0.25">
      <c r="A57" s="164"/>
      <c r="B57" s="165" t="s">
        <v>118</v>
      </c>
      <c r="C57" s="166">
        <v>0</v>
      </c>
      <c r="D57" s="166">
        <v>104</v>
      </c>
      <c r="E57" s="166">
        <v>540</v>
      </c>
      <c r="F57" s="166">
        <v>749</v>
      </c>
      <c r="G57" s="166">
        <v>471</v>
      </c>
      <c r="H57" s="166">
        <v>425</v>
      </c>
      <c r="I57" s="167">
        <f t="shared" si="16"/>
        <v>-9.7664543524416114E-2</v>
      </c>
      <c r="J57" s="166">
        <f t="shared" si="15"/>
        <v>-46</v>
      </c>
      <c r="K57" s="167">
        <f t="shared" si="17"/>
        <v>1.5228406388477722E-4</v>
      </c>
      <c r="L57" s="81"/>
    </row>
    <row r="58" spans="1:12" x14ac:dyDescent="0.25">
      <c r="A58" s="164"/>
      <c r="B58" s="165" t="s">
        <v>125</v>
      </c>
      <c r="C58" s="166">
        <v>0</v>
      </c>
      <c r="D58" s="166">
        <v>110</v>
      </c>
      <c r="E58" s="166">
        <v>150</v>
      </c>
      <c r="F58" s="166">
        <v>135</v>
      </c>
      <c r="G58" s="166">
        <v>430</v>
      </c>
      <c r="H58" s="166">
        <v>289</v>
      </c>
      <c r="I58" s="167">
        <f t="shared" si="16"/>
        <v>-0.32790697674418601</v>
      </c>
      <c r="J58" s="166">
        <f t="shared" si="15"/>
        <v>-141</v>
      </c>
      <c r="K58" s="167">
        <f t="shared" si="17"/>
        <v>1.0355316344164851E-4</v>
      </c>
      <c r="L58" s="81"/>
    </row>
    <row r="59" spans="1:12" x14ac:dyDescent="0.25">
      <c r="A59" s="164"/>
      <c r="B59" s="165" t="s">
        <v>121</v>
      </c>
      <c r="C59" s="166">
        <v>0</v>
      </c>
      <c r="D59" s="166">
        <v>26</v>
      </c>
      <c r="E59" s="166">
        <v>291</v>
      </c>
      <c r="F59" s="166">
        <v>302</v>
      </c>
      <c r="G59" s="166">
        <v>249</v>
      </c>
      <c r="H59" s="166">
        <v>269</v>
      </c>
      <c r="I59" s="167">
        <f t="shared" si="16"/>
        <v>8.032128514056236E-2</v>
      </c>
      <c r="J59" s="166">
        <f t="shared" si="15"/>
        <v>20</v>
      </c>
      <c r="K59" s="167">
        <f t="shared" si="17"/>
        <v>9.6386854552953108E-5</v>
      </c>
      <c r="L59" s="81"/>
    </row>
    <row r="60" spans="1:12" x14ac:dyDescent="0.25">
      <c r="A60" s="164"/>
      <c r="B60" s="165" t="s">
        <v>130</v>
      </c>
      <c r="C60" s="166">
        <v>0</v>
      </c>
      <c r="D60" s="166">
        <v>23</v>
      </c>
      <c r="E60" s="166">
        <v>16</v>
      </c>
      <c r="F60" s="166">
        <v>29</v>
      </c>
      <c r="G60" s="166">
        <v>2</v>
      </c>
      <c r="H60" s="166">
        <v>73</v>
      </c>
      <c r="I60" s="167">
        <f t="shared" si="16"/>
        <v>35.5</v>
      </c>
      <c r="J60" s="166">
        <f t="shared" si="15"/>
        <v>71</v>
      </c>
      <c r="K60" s="167">
        <f t="shared" si="17"/>
        <v>2.6157027443738204E-5</v>
      </c>
      <c r="L60" s="81"/>
    </row>
    <row r="61" spans="1:12" x14ac:dyDescent="0.25">
      <c r="A61" s="164" t="s">
        <v>146</v>
      </c>
      <c r="B61" s="165" t="s">
        <v>133</v>
      </c>
      <c r="C61" s="166">
        <v>0</v>
      </c>
      <c r="D61" s="166">
        <v>6</v>
      </c>
      <c r="E61" s="166">
        <v>7</v>
      </c>
      <c r="F61" s="166">
        <v>54</v>
      </c>
      <c r="G61" s="166">
        <v>77</v>
      </c>
      <c r="H61" s="166">
        <v>26</v>
      </c>
      <c r="I61" s="167">
        <f t="shared" si="16"/>
        <v>-0.66233766233766234</v>
      </c>
      <c r="J61" s="166">
        <f t="shared" si="15"/>
        <v>-51</v>
      </c>
      <c r="K61" s="167">
        <f t="shared" si="17"/>
        <v>9.3162015553040176E-6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0</v>
      </c>
      <c r="D62" s="171">
        <f t="shared" ref="D62:H62" si="19">D54-SUM(D55:D61)</f>
        <v>1325</v>
      </c>
      <c r="E62" s="171">
        <f t="shared" si="19"/>
        <v>2513</v>
      </c>
      <c r="F62" s="171">
        <f t="shared" si="19"/>
        <v>2902</v>
      </c>
      <c r="G62" s="171">
        <f t="shared" si="19"/>
        <v>3692</v>
      </c>
      <c r="H62" s="171">
        <f t="shared" si="19"/>
        <v>3315</v>
      </c>
      <c r="I62" s="172">
        <f t="shared" si="16"/>
        <v>-0.102112676056338</v>
      </c>
      <c r="J62" s="171">
        <f>H62-G62</f>
        <v>-377</v>
      </c>
      <c r="K62" s="172">
        <f t="shared" si="17"/>
        <v>1.1878156983012624E-3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0</v>
      </c>
      <c r="D64" s="178">
        <v>25955</v>
      </c>
      <c r="E64" s="178">
        <v>76269</v>
      </c>
      <c r="F64" s="178">
        <v>71493</v>
      </c>
      <c r="G64" s="178">
        <v>122581</v>
      </c>
      <c r="H64" s="178">
        <v>86514</v>
      </c>
      <c r="I64" s="179">
        <f>IFERROR(H64/G64-1,"-")</f>
        <v>-0.29422993775544337</v>
      </c>
      <c r="J64" s="178">
        <f>H64-G64</f>
        <v>-36067</v>
      </c>
      <c r="K64" s="179">
        <f>H64/H$8</f>
        <v>3.0999302359829686E-2</v>
      </c>
      <c r="L64" s="81"/>
    </row>
    <row r="65" spans="1:12" x14ac:dyDescent="0.25">
      <c r="A65" s="164" t="s">
        <v>98</v>
      </c>
      <c r="B65" s="161" t="s">
        <v>99</v>
      </c>
      <c r="C65" s="162">
        <v>0</v>
      </c>
      <c r="D65" s="162">
        <v>4145</v>
      </c>
      <c r="E65" s="162">
        <v>10433</v>
      </c>
      <c r="F65" s="162">
        <v>932</v>
      </c>
      <c r="G65" s="162">
        <v>21455</v>
      </c>
      <c r="H65" s="162">
        <v>7755</v>
      </c>
      <c r="I65" s="163">
        <f>IFERROR(H65/G65-1,"-")</f>
        <v>-0.63854579352132368</v>
      </c>
      <c r="J65" s="162">
        <f t="shared" ref="J65:J75" si="20">H65-G65</f>
        <v>-13700</v>
      </c>
      <c r="K65" s="163">
        <f>H65/H$8</f>
        <v>2.7787362715916406E-3</v>
      </c>
      <c r="L65" s="81"/>
    </row>
    <row r="66" spans="1:12" x14ac:dyDescent="0.25">
      <c r="A66" s="164" t="s">
        <v>105</v>
      </c>
      <c r="B66" s="165" t="s">
        <v>105</v>
      </c>
      <c r="C66" s="166">
        <v>0</v>
      </c>
      <c r="D66" s="166">
        <v>3814</v>
      </c>
      <c r="E66" s="166">
        <v>7089</v>
      </c>
      <c r="F66" s="166">
        <v>148</v>
      </c>
      <c r="G66" s="166">
        <v>645</v>
      </c>
      <c r="H66" s="166">
        <v>799</v>
      </c>
      <c r="I66" s="167">
        <f>IFERROR(H66/G66-1,"-")</f>
        <v>0.23875968992248064</v>
      </c>
      <c r="J66" s="166">
        <f t="shared" si="20"/>
        <v>154</v>
      </c>
      <c r="K66" s="167">
        <f>H66/H$8</f>
        <v>2.8629404010338115E-4</v>
      </c>
      <c r="L66" s="81"/>
    </row>
    <row r="67" spans="1:12" x14ac:dyDescent="0.25">
      <c r="A67" s="164" t="s">
        <v>102</v>
      </c>
      <c r="B67" s="165" t="s">
        <v>102</v>
      </c>
      <c r="C67" s="166">
        <v>0</v>
      </c>
      <c r="D67" s="166">
        <v>331</v>
      </c>
      <c r="E67" s="166">
        <v>3344</v>
      </c>
      <c r="F67" s="166">
        <v>784</v>
      </c>
      <c r="G67" s="166">
        <v>20810</v>
      </c>
      <c r="H67" s="166">
        <v>6956</v>
      </c>
      <c r="I67" s="167">
        <f>IFERROR(H67/G67-1,"-")</f>
        <v>-0.66573762614127818</v>
      </c>
      <c r="J67" s="166">
        <f t="shared" si="20"/>
        <v>-13854</v>
      </c>
      <c r="K67" s="167">
        <f>H67/H$8</f>
        <v>2.4924422314882596E-3</v>
      </c>
      <c r="L67" s="81"/>
    </row>
    <row r="68" spans="1:12" x14ac:dyDescent="0.25">
      <c r="A68" s="164"/>
      <c r="B68" s="161" t="s">
        <v>109</v>
      </c>
      <c r="C68" s="162">
        <v>0</v>
      </c>
      <c r="D68" s="162">
        <v>21810</v>
      </c>
      <c r="E68" s="162">
        <v>65836</v>
      </c>
      <c r="F68" s="162">
        <v>70561</v>
      </c>
      <c r="G68" s="162">
        <v>101126</v>
      </c>
      <c r="H68" s="162">
        <v>78759</v>
      </c>
      <c r="I68" s="163">
        <f>IFERROR(H68/G68-1,"-")</f>
        <v>-0.22117951862033502</v>
      </c>
      <c r="J68" s="162">
        <f t="shared" si="20"/>
        <v>-22367</v>
      </c>
      <c r="K68" s="163">
        <f>H68/H$8</f>
        <v>2.8220566088238044E-2</v>
      </c>
      <c r="L68" s="81"/>
    </row>
    <row r="69" spans="1:12" s="57" customFormat="1" x14ac:dyDescent="0.25">
      <c r="A69" s="164"/>
      <c r="B69" s="165" t="s">
        <v>112</v>
      </c>
      <c r="C69" s="166">
        <v>0</v>
      </c>
      <c r="D69" s="166">
        <v>4453</v>
      </c>
      <c r="E69" s="166">
        <v>36473</v>
      </c>
      <c r="F69" s="166">
        <v>32413</v>
      </c>
      <c r="G69" s="166">
        <v>40796</v>
      </c>
      <c r="H69" s="166">
        <v>39525</v>
      </c>
      <c r="I69" s="167">
        <f t="shared" ref="I69:I76" si="21">IFERROR(H69/G69-1,"-")</f>
        <v>-3.1155015197568359E-2</v>
      </c>
      <c r="J69" s="166">
        <f t="shared" si="20"/>
        <v>-1271</v>
      </c>
      <c r="K69" s="167">
        <f t="shared" ref="K69:K76" si="22">H69/H$8</f>
        <v>1.4162417941284281E-2</v>
      </c>
      <c r="L69" s="168"/>
    </row>
    <row r="70" spans="1:12" s="57" customFormat="1" x14ac:dyDescent="0.25">
      <c r="A70" s="164"/>
      <c r="B70" s="165" t="s">
        <v>115</v>
      </c>
      <c r="C70" s="166">
        <v>0</v>
      </c>
      <c r="D70" s="166">
        <v>4136</v>
      </c>
      <c r="E70" s="166">
        <v>8715</v>
      </c>
      <c r="F70" s="166">
        <v>6686</v>
      </c>
      <c r="G70" s="166">
        <v>4755</v>
      </c>
      <c r="H70" s="166">
        <v>6906</v>
      </c>
      <c r="I70" s="167">
        <f t="shared" si="21"/>
        <v>0.45236593059936903</v>
      </c>
      <c r="J70" s="166">
        <f t="shared" si="20"/>
        <v>2151</v>
      </c>
      <c r="K70" s="167">
        <f t="shared" si="22"/>
        <v>2.474526459266521E-3</v>
      </c>
      <c r="L70" s="168"/>
    </row>
    <row r="71" spans="1:12" x14ac:dyDescent="0.25">
      <c r="A71" s="164"/>
      <c r="B71" s="165" t="s">
        <v>118</v>
      </c>
      <c r="C71" s="166">
        <v>0</v>
      </c>
      <c r="D71" s="166">
        <v>1491</v>
      </c>
      <c r="E71" s="166">
        <v>5883</v>
      </c>
      <c r="F71" s="166">
        <v>6324</v>
      </c>
      <c r="G71" s="166">
        <v>19903</v>
      </c>
      <c r="H71" s="166">
        <v>5624</v>
      </c>
      <c r="I71" s="167">
        <f t="shared" si="21"/>
        <v>-0.71742953323619552</v>
      </c>
      <c r="J71" s="166">
        <f t="shared" si="20"/>
        <v>-14279</v>
      </c>
      <c r="K71" s="167">
        <f t="shared" si="22"/>
        <v>2.0151660595011459E-3</v>
      </c>
      <c r="L71" s="81"/>
    </row>
    <row r="72" spans="1:12" x14ac:dyDescent="0.25">
      <c r="A72" s="164"/>
      <c r="B72" s="165" t="s">
        <v>125</v>
      </c>
      <c r="C72" s="166">
        <v>0</v>
      </c>
      <c r="D72" s="166">
        <v>399</v>
      </c>
      <c r="E72" s="166">
        <v>438</v>
      </c>
      <c r="F72" s="166">
        <v>2325</v>
      </c>
      <c r="G72" s="166">
        <v>2854</v>
      </c>
      <c r="H72" s="166">
        <v>3012</v>
      </c>
      <c r="I72" s="167">
        <f t="shared" si="21"/>
        <v>5.5360896986685448E-2</v>
      </c>
      <c r="J72" s="166">
        <f t="shared" si="20"/>
        <v>158</v>
      </c>
      <c r="K72" s="167">
        <f t="shared" si="22"/>
        <v>1.079246118637527E-3</v>
      </c>
      <c r="L72" s="81"/>
    </row>
    <row r="73" spans="1:12" x14ac:dyDescent="0.25">
      <c r="A73" s="164"/>
      <c r="B73" s="165" t="s">
        <v>121</v>
      </c>
      <c r="C73" s="166">
        <v>0</v>
      </c>
      <c r="D73" s="166">
        <v>1328</v>
      </c>
      <c r="E73" s="166">
        <v>2408</v>
      </c>
      <c r="F73" s="166">
        <v>1603</v>
      </c>
      <c r="G73" s="166">
        <v>1352</v>
      </c>
      <c r="H73" s="166">
        <v>1854</v>
      </c>
      <c r="I73" s="167">
        <f t="shared" si="21"/>
        <v>0.37130177514792906</v>
      </c>
      <c r="J73" s="166">
        <f t="shared" si="20"/>
        <v>502</v>
      </c>
      <c r="K73" s="167">
        <f t="shared" si="22"/>
        <v>6.6431683398206339E-4</v>
      </c>
      <c r="L73" s="81"/>
    </row>
    <row r="74" spans="1:12" x14ac:dyDescent="0.25">
      <c r="A74" s="164"/>
      <c r="B74" s="165" t="s">
        <v>130</v>
      </c>
      <c r="C74" s="166">
        <v>0</v>
      </c>
      <c r="D74" s="166">
        <v>1</v>
      </c>
      <c r="E74" s="166">
        <v>784</v>
      </c>
      <c r="F74" s="166">
        <v>1233</v>
      </c>
      <c r="G74" s="166">
        <v>998</v>
      </c>
      <c r="H74" s="166">
        <v>1611</v>
      </c>
      <c r="I74" s="167">
        <f t="shared" si="21"/>
        <v>0.61422845691382766</v>
      </c>
      <c r="J74" s="166">
        <f t="shared" si="20"/>
        <v>613</v>
      </c>
      <c r="K74" s="167">
        <f t="shared" si="22"/>
        <v>5.7724618098441431E-4</v>
      </c>
      <c r="L74" s="81"/>
    </row>
    <row r="75" spans="1:12" x14ac:dyDescent="0.25">
      <c r="A75" s="164" t="s">
        <v>146</v>
      </c>
      <c r="B75" s="165" t="s">
        <v>133</v>
      </c>
      <c r="C75" s="166">
        <v>0</v>
      </c>
      <c r="D75" s="166">
        <v>0</v>
      </c>
      <c r="E75" s="166">
        <v>2</v>
      </c>
      <c r="F75" s="166">
        <v>1118</v>
      </c>
      <c r="G75" s="166">
        <v>2595</v>
      </c>
      <c r="H75" s="166">
        <v>1604</v>
      </c>
      <c r="I75" s="167">
        <f t="shared" si="21"/>
        <v>-0.38188824662813103</v>
      </c>
      <c r="J75" s="166">
        <f t="shared" si="20"/>
        <v>-991</v>
      </c>
      <c r="K75" s="167">
        <f t="shared" si="22"/>
        <v>5.7473797287337092E-4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0</v>
      </c>
      <c r="D76" s="171">
        <f t="shared" ref="D76:H76" si="24">D68-SUM(D69:D75)</f>
        <v>10002</v>
      </c>
      <c r="E76" s="171">
        <f t="shared" si="24"/>
        <v>11133</v>
      </c>
      <c r="F76" s="171">
        <f t="shared" si="24"/>
        <v>18859</v>
      </c>
      <c r="G76" s="171">
        <f t="shared" si="24"/>
        <v>27873</v>
      </c>
      <c r="H76" s="171">
        <f t="shared" si="24"/>
        <v>18623</v>
      </c>
      <c r="I76" s="172">
        <f t="shared" si="21"/>
        <v>-0.33186237577584043</v>
      </c>
      <c r="J76" s="171">
        <f>H76-G76</f>
        <v>-9250</v>
      </c>
      <c r="K76" s="172">
        <f t="shared" si="22"/>
        <v>6.6729085217087205E-3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0</v>
      </c>
      <c r="D78" s="178">
        <v>33867</v>
      </c>
      <c r="E78" s="178">
        <v>348988</v>
      </c>
      <c r="F78" s="178">
        <v>379392</v>
      </c>
      <c r="G78" s="178">
        <v>411482</v>
      </c>
      <c r="H78" s="178">
        <v>421131</v>
      </c>
      <c r="I78" s="179">
        <f>IFERROR(H78/G78-1,"-")</f>
        <v>2.3449385392313671E-2</v>
      </c>
      <c r="J78" s="178">
        <f>H78-G78</f>
        <v>9649</v>
      </c>
      <c r="K78" s="179">
        <f>H78/H$8</f>
        <v>0.15089774143025911</v>
      </c>
      <c r="L78" s="81"/>
    </row>
    <row r="79" spans="1:12" x14ac:dyDescent="0.25">
      <c r="A79" s="164" t="s">
        <v>98</v>
      </c>
      <c r="B79" s="161" t="s">
        <v>99</v>
      </c>
      <c r="C79" s="162">
        <v>0</v>
      </c>
      <c r="D79" s="162">
        <v>12493</v>
      </c>
      <c r="E79" s="162">
        <v>130266</v>
      </c>
      <c r="F79" s="162">
        <v>140492</v>
      </c>
      <c r="G79" s="162">
        <v>127831</v>
      </c>
      <c r="H79" s="162">
        <v>141536</v>
      </c>
      <c r="I79" s="163">
        <f>IFERROR(H79/G79-1,"-")</f>
        <v>0.10721186566638763</v>
      </c>
      <c r="J79" s="162">
        <f t="shared" ref="J79:J89" si="25">H79-G79</f>
        <v>13705</v>
      </c>
      <c r="K79" s="163">
        <f>H79/H$8</f>
        <v>5.0714534743519599E-2</v>
      </c>
      <c r="L79" s="81"/>
    </row>
    <row r="80" spans="1:12" x14ac:dyDescent="0.25">
      <c r="A80" s="164" t="s">
        <v>105</v>
      </c>
      <c r="B80" s="165" t="s">
        <v>105</v>
      </c>
      <c r="C80" s="166">
        <v>0</v>
      </c>
      <c r="D80" s="166">
        <v>4594</v>
      </c>
      <c r="E80" s="166">
        <v>22410</v>
      </c>
      <c r="F80" s="166">
        <v>27095</v>
      </c>
      <c r="G80" s="166">
        <v>19093</v>
      </c>
      <c r="H80" s="166">
        <v>18210</v>
      </c>
      <c r="I80" s="167">
        <f>IFERROR(H80/G80-1,"-")</f>
        <v>-4.6247315770177599E-2</v>
      </c>
      <c r="J80" s="166">
        <f t="shared" si="25"/>
        <v>-883</v>
      </c>
      <c r="K80" s="167">
        <f>H80/H$8</f>
        <v>6.5249242431571607E-3</v>
      </c>
      <c r="L80" s="81"/>
    </row>
    <row r="81" spans="1:12" x14ac:dyDescent="0.25">
      <c r="A81" s="164" t="s">
        <v>102</v>
      </c>
      <c r="B81" s="165" t="s">
        <v>102</v>
      </c>
      <c r="C81" s="166">
        <v>0</v>
      </c>
      <c r="D81" s="166">
        <v>7899</v>
      </c>
      <c r="E81" s="166">
        <v>107856</v>
      </c>
      <c r="F81" s="166">
        <v>113397</v>
      </c>
      <c r="G81" s="166">
        <v>108738</v>
      </c>
      <c r="H81" s="166">
        <v>123326</v>
      </c>
      <c r="I81" s="167">
        <f>IFERROR(H81/G81-1,"-")</f>
        <v>0.13415733230333471</v>
      </c>
      <c r="J81" s="166">
        <f t="shared" si="25"/>
        <v>14588</v>
      </c>
      <c r="K81" s="167">
        <f>H81/H$8</f>
        <v>4.4189610500362436E-2</v>
      </c>
      <c r="L81" s="81"/>
    </row>
    <row r="82" spans="1:12" x14ac:dyDescent="0.25">
      <c r="A82" s="164"/>
      <c r="B82" s="161" t="s">
        <v>109</v>
      </c>
      <c r="C82" s="162">
        <v>0</v>
      </c>
      <c r="D82" s="162">
        <v>21374</v>
      </c>
      <c r="E82" s="162">
        <v>218722</v>
      </c>
      <c r="F82" s="162">
        <v>238900</v>
      </c>
      <c r="G82" s="162">
        <v>283651</v>
      </c>
      <c r="H82" s="162">
        <v>279595</v>
      </c>
      <c r="I82" s="163">
        <f>IFERROR(H82/G82-1,"-")</f>
        <v>-1.429926212140975E-2</v>
      </c>
      <c r="J82" s="162">
        <f t="shared" si="25"/>
        <v>-4056</v>
      </c>
      <c r="K82" s="163">
        <f>H82/H$8</f>
        <v>0.1001832066867395</v>
      </c>
      <c r="L82" s="81"/>
    </row>
    <row r="83" spans="1:12" s="57" customFormat="1" x14ac:dyDescent="0.25">
      <c r="A83" s="164"/>
      <c r="B83" s="165" t="s">
        <v>112</v>
      </c>
      <c r="C83" s="166">
        <v>0</v>
      </c>
      <c r="D83" s="166">
        <v>631</v>
      </c>
      <c r="E83" s="166">
        <v>41409</v>
      </c>
      <c r="F83" s="166">
        <v>41501</v>
      </c>
      <c r="G83" s="166">
        <v>47099</v>
      </c>
      <c r="H83" s="166">
        <v>47302</v>
      </c>
      <c r="I83" s="167">
        <f t="shared" ref="I83:I90" si="26">IFERROR(H83/G83-1,"-")</f>
        <v>4.3100702775005217E-3</v>
      </c>
      <c r="J83" s="166">
        <f t="shared" si="25"/>
        <v>203</v>
      </c>
      <c r="K83" s="167">
        <f t="shared" ref="K83:K90" si="27">H83/H$8</f>
        <v>1.6949037152653487E-2</v>
      </c>
      <c r="L83" s="168"/>
    </row>
    <row r="84" spans="1:12" s="57" customFormat="1" x14ac:dyDescent="0.25">
      <c r="A84" s="164"/>
      <c r="B84" s="165" t="s">
        <v>115</v>
      </c>
      <c r="C84" s="166">
        <v>0</v>
      </c>
      <c r="D84" s="166">
        <v>6219</v>
      </c>
      <c r="E84" s="166">
        <v>80247</v>
      </c>
      <c r="F84" s="166">
        <v>86889</v>
      </c>
      <c r="G84" s="166">
        <v>106843</v>
      </c>
      <c r="H84" s="166">
        <v>98517</v>
      </c>
      <c r="I84" s="167">
        <f t="shared" si="26"/>
        <v>-7.7927426223524221E-2</v>
      </c>
      <c r="J84" s="166">
        <f t="shared" si="25"/>
        <v>-8326</v>
      </c>
      <c r="K84" s="167">
        <f t="shared" si="27"/>
        <v>3.5300162639380232E-2</v>
      </c>
      <c r="L84" s="168"/>
    </row>
    <row r="85" spans="1:12" x14ac:dyDescent="0.25">
      <c r="A85" s="164"/>
      <c r="B85" s="165" t="s">
        <v>118</v>
      </c>
      <c r="C85" s="166">
        <v>0</v>
      </c>
      <c r="D85" s="166">
        <v>2655</v>
      </c>
      <c r="E85" s="166">
        <v>18742</v>
      </c>
      <c r="F85" s="166">
        <v>23096</v>
      </c>
      <c r="G85" s="166">
        <v>32463</v>
      </c>
      <c r="H85" s="166">
        <v>36564</v>
      </c>
      <c r="I85" s="167">
        <f t="shared" si="26"/>
        <v>0.12632843544958883</v>
      </c>
      <c r="J85" s="166">
        <f t="shared" si="25"/>
        <v>4101</v>
      </c>
      <c r="K85" s="167">
        <f t="shared" si="27"/>
        <v>1.3101445910312927E-2</v>
      </c>
      <c r="L85" s="81"/>
    </row>
    <row r="86" spans="1:12" x14ac:dyDescent="0.25">
      <c r="A86" s="164"/>
      <c r="B86" s="165" t="s">
        <v>125</v>
      </c>
      <c r="C86" s="166">
        <v>0</v>
      </c>
      <c r="D86" s="166">
        <v>162</v>
      </c>
      <c r="E86" s="166">
        <v>5496</v>
      </c>
      <c r="F86" s="166">
        <v>4693</v>
      </c>
      <c r="G86" s="166">
        <v>7994</v>
      </c>
      <c r="H86" s="166">
        <v>7482</v>
      </c>
      <c r="I86" s="167">
        <f t="shared" si="26"/>
        <v>-6.404803602702025E-2</v>
      </c>
      <c r="J86" s="166">
        <f t="shared" si="25"/>
        <v>-512</v>
      </c>
      <c r="K86" s="167">
        <f t="shared" si="27"/>
        <v>2.6809161552609484E-3</v>
      </c>
      <c r="L86" s="81"/>
    </row>
    <row r="87" spans="1:12" x14ac:dyDescent="0.25">
      <c r="A87" s="164"/>
      <c r="B87" s="165" t="s">
        <v>121</v>
      </c>
      <c r="C87" s="166">
        <v>0</v>
      </c>
      <c r="D87" s="166">
        <v>190</v>
      </c>
      <c r="E87" s="166">
        <v>2990</v>
      </c>
      <c r="F87" s="166">
        <v>2042</v>
      </c>
      <c r="G87" s="166">
        <v>3683</v>
      </c>
      <c r="H87" s="166">
        <v>2760</v>
      </c>
      <c r="I87" s="167">
        <f t="shared" si="26"/>
        <v>-0.25061091501493349</v>
      </c>
      <c r="J87" s="166">
        <f t="shared" si="25"/>
        <v>-923</v>
      </c>
      <c r="K87" s="167">
        <f t="shared" si="27"/>
        <v>9.889506266399649E-4</v>
      </c>
      <c r="L87" s="81"/>
    </row>
    <row r="88" spans="1:12" x14ac:dyDescent="0.25">
      <c r="A88" s="164"/>
      <c r="B88" s="165" t="s">
        <v>130</v>
      </c>
      <c r="C88" s="166">
        <v>0</v>
      </c>
      <c r="D88" s="166">
        <v>178</v>
      </c>
      <c r="E88" s="166">
        <v>4096</v>
      </c>
      <c r="F88" s="166">
        <v>4421</v>
      </c>
      <c r="G88" s="166">
        <v>2791</v>
      </c>
      <c r="H88" s="166">
        <v>4116</v>
      </c>
      <c r="I88" s="167">
        <f t="shared" si="26"/>
        <v>0.47474023647438202</v>
      </c>
      <c r="J88" s="166">
        <f t="shared" si="25"/>
        <v>1325</v>
      </c>
      <c r="K88" s="167">
        <f t="shared" si="27"/>
        <v>1.4748263692935129E-3</v>
      </c>
      <c r="L88" s="81"/>
    </row>
    <row r="89" spans="1:12" x14ac:dyDescent="0.25">
      <c r="A89" s="164" t="s">
        <v>146</v>
      </c>
      <c r="B89" s="165" t="s">
        <v>133</v>
      </c>
      <c r="C89" s="166">
        <v>0</v>
      </c>
      <c r="D89" s="166">
        <v>222</v>
      </c>
      <c r="E89" s="166">
        <v>5203</v>
      </c>
      <c r="F89" s="166">
        <v>6713</v>
      </c>
      <c r="G89" s="166">
        <v>6549</v>
      </c>
      <c r="H89" s="166">
        <v>3670</v>
      </c>
      <c r="I89" s="167">
        <f t="shared" si="26"/>
        <v>-0.43960910062604974</v>
      </c>
      <c r="J89" s="166">
        <f t="shared" si="25"/>
        <v>-2879</v>
      </c>
      <c r="K89" s="167">
        <f t="shared" si="27"/>
        <v>1.3150176810756056E-3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0</v>
      </c>
      <c r="D90" s="171">
        <f t="shared" ref="D90:H90" si="29">D82-SUM(D83:D89)</f>
        <v>11117</v>
      </c>
      <c r="E90" s="171">
        <f t="shared" si="29"/>
        <v>60539</v>
      </c>
      <c r="F90" s="171">
        <f t="shared" si="29"/>
        <v>69545</v>
      </c>
      <c r="G90" s="171">
        <f t="shared" si="29"/>
        <v>76229</v>
      </c>
      <c r="H90" s="171">
        <f t="shared" si="29"/>
        <v>79184</v>
      </c>
      <c r="I90" s="172">
        <f t="shared" si="26"/>
        <v>3.876477456086258E-2</v>
      </c>
      <c r="J90" s="171">
        <f>H90-G90</f>
        <v>2955</v>
      </c>
      <c r="K90" s="172">
        <f t="shared" si="27"/>
        <v>2.8372850152122823E-2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0</v>
      </c>
      <c r="D92" s="178">
        <v>4088</v>
      </c>
      <c r="E92" s="178">
        <v>12193</v>
      </c>
      <c r="F92" s="178">
        <v>12703</v>
      </c>
      <c r="G92" s="178">
        <v>13439</v>
      </c>
      <c r="H92" s="178">
        <v>11979</v>
      </c>
      <c r="I92" s="179">
        <f>IFERROR(H92/G92-1,"-")</f>
        <v>-0.10863903564253297</v>
      </c>
      <c r="J92" s="178">
        <f>H92-G92</f>
        <v>-1460</v>
      </c>
      <c r="K92" s="179">
        <f>H92/H$8</f>
        <v>4.2922607088841085E-3</v>
      </c>
      <c r="L92" s="81"/>
    </row>
    <row r="93" spans="1:12" x14ac:dyDescent="0.25">
      <c r="A93" s="164" t="s">
        <v>98</v>
      </c>
      <c r="B93" s="161" t="s">
        <v>99</v>
      </c>
      <c r="C93" s="162">
        <v>0</v>
      </c>
      <c r="D93" s="162">
        <v>1862</v>
      </c>
      <c r="E93" s="162">
        <v>5937</v>
      </c>
      <c r="F93" s="162">
        <v>6231</v>
      </c>
      <c r="G93" s="162">
        <v>5955</v>
      </c>
      <c r="H93" s="162">
        <v>6149</v>
      </c>
      <c r="I93" s="163">
        <f>IFERROR(H93/G93-1,"-")</f>
        <v>3.2577665827036029E-2</v>
      </c>
      <c r="J93" s="162">
        <f t="shared" ref="J93:J103" si="30">H93-G93</f>
        <v>194</v>
      </c>
      <c r="K93" s="163">
        <f>H93/H$8</f>
        <v>2.2032816678294004E-3</v>
      </c>
      <c r="L93" s="81"/>
    </row>
    <row r="94" spans="1:12" x14ac:dyDescent="0.25">
      <c r="A94" s="164" t="s">
        <v>105</v>
      </c>
      <c r="B94" s="165" t="s">
        <v>105</v>
      </c>
      <c r="C94" s="166">
        <v>0</v>
      </c>
      <c r="D94" s="166">
        <v>901</v>
      </c>
      <c r="E94" s="166">
        <v>2457</v>
      </c>
      <c r="F94" s="166">
        <v>1949</v>
      </c>
      <c r="G94" s="166">
        <v>1108</v>
      </c>
      <c r="H94" s="166">
        <v>1331</v>
      </c>
      <c r="I94" s="167">
        <f>IFERROR(H94/G94-1,"-")</f>
        <v>0.20126353790613716</v>
      </c>
      <c r="J94" s="166">
        <f t="shared" si="30"/>
        <v>223</v>
      </c>
      <c r="K94" s="167">
        <f>H94/H$8</f>
        <v>4.7691785654267879E-4</v>
      </c>
      <c r="L94" s="81"/>
    </row>
    <row r="95" spans="1:12" x14ac:dyDescent="0.25">
      <c r="A95" s="164" t="s">
        <v>102</v>
      </c>
      <c r="B95" s="165" t="s">
        <v>102</v>
      </c>
      <c r="C95" s="166">
        <v>0</v>
      </c>
      <c r="D95" s="166">
        <v>961</v>
      </c>
      <c r="E95" s="166">
        <v>3480</v>
      </c>
      <c r="F95" s="166">
        <v>4282</v>
      </c>
      <c r="G95" s="166">
        <v>4847</v>
      </c>
      <c r="H95" s="166">
        <v>4818</v>
      </c>
      <c r="I95" s="167">
        <f>IFERROR(H95/G95-1,"-")</f>
        <v>-5.9830823189601645E-3</v>
      </c>
      <c r="J95" s="166">
        <f t="shared" si="30"/>
        <v>-29</v>
      </c>
      <c r="K95" s="167">
        <f>H95/H$8</f>
        <v>1.7263638112867215E-3</v>
      </c>
      <c r="L95" s="81"/>
    </row>
    <row r="96" spans="1:12" x14ac:dyDescent="0.25">
      <c r="A96" s="164"/>
      <c r="B96" s="161" t="s">
        <v>109</v>
      </c>
      <c r="C96" s="162">
        <v>0</v>
      </c>
      <c r="D96" s="162">
        <v>2226</v>
      </c>
      <c r="E96" s="162">
        <v>6256</v>
      </c>
      <c r="F96" s="162">
        <v>6472</v>
      </c>
      <c r="G96" s="162">
        <v>7484</v>
      </c>
      <c r="H96" s="162">
        <v>5830</v>
      </c>
      <c r="I96" s="163">
        <f>IFERROR(H96/G96-1,"-")</f>
        <v>-0.221004810261892</v>
      </c>
      <c r="J96" s="162">
        <f t="shared" si="30"/>
        <v>-1654</v>
      </c>
      <c r="K96" s="163">
        <f>H96/H$8</f>
        <v>2.0889790410547086E-3</v>
      </c>
      <c r="L96" s="81"/>
    </row>
    <row r="97" spans="1:12" s="57" customFormat="1" x14ac:dyDescent="0.25">
      <c r="A97" s="164"/>
      <c r="B97" s="165" t="s">
        <v>112</v>
      </c>
      <c r="C97" s="166">
        <v>0</v>
      </c>
      <c r="D97" s="166">
        <v>55</v>
      </c>
      <c r="E97" s="166">
        <v>541</v>
      </c>
      <c r="F97" s="166">
        <v>682</v>
      </c>
      <c r="G97" s="166">
        <v>1379</v>
      </c>
      <c r="H97" s="166">
        <v>652</v>
      </c>
      <c r="I97" s="167">
        <f t="shared" ref="I97:I104" si="31">IFERROR(H97/G97-1,"-")</f>
        <v>-0.52719361856417701</v>
      </c>
      <c r="J97" s="166">
        <f t="shared" si="30"/>
        <v>-727</v>
      </c>
      <c r="K97" s="167">
        <f t="shared" ref="K97:K104" si="32">H97/H$8</f>
        <v>2.3362166977146999E-4</v>
      </c>
      <c r="L97" s="168"/>
    </row>
    <row r="98" spans="1:12" s="57" customFormat="1" x14ac:dyDescent="0.25">
      <c r="A98" s="164"/>
      <c r="B98" s="165" t="s">
        <v>115</v>
      </c>
      <c r="C98" s="166">
        <v>0</v>
      </c>
      <c r="D98" s="166">
        <v>529</v>
      </c>
      <c r="E98" s="166">
        <v>2322</v>
      </c>
      <c r="F98" s="166">
        <v>2380</v>
      </c>
      <c r="G98" s="166">
        <v>2313</v>
      </c>
      <c r="H98" s="166">
        <v>1873</v>
      </c>
      <c r="I98" s="167">
        <f t="shared" si="31"/>
        <v>-0.19022913964548205</v>
      </c>
      <c r="J98" s="166">
        <f t="shared" si="30"/>
        <v>-440</v>
      </c>
      <c r="K98" s="167">
        <f t="shared" si="32"/>
        <v>6.7112482742632412E-4</v>
      </c>
      <c r="L98" s="168"/>
    </row>
    <row r="99" spans="1:12" x14ac:dyDescent="0.25">
      <c r="A99" s="164"/>
      <c r="B99" s="165" t="s">
        <v>118</v>
      </c>
      <c r="C99" s="166">
        <v>0</v>
      </c>
      <c r="D99" s="166">
        <v>695</v>
      </c>
      <c r="E99" s="166">
        <v>745</v>
      </c>
      <c r="F99" s="166">
        <v>650</v>
      </c>
      <c r="G99" s="166">
        <v>832</v>
      </c>
      <c r="H99" s="166">
        <v>686</v>
      </c>
      <c r="I99" s="167">
        <f t="shared" si="31"/>
        <v>-0.17548076923076927</v>
      </c>
      <c r="J99" s="166">
        <f t="shared" si="30"/>
        <v>-146</v>
      </c>
      <c r="K99" s="167">
        <f t="shared" si="32"/>
        <v>2.4580439488225219E-4</v>
      </c>
      <c r="L99" s="81"/>
    </row>
    <row r="100" spans="1:12" x14ac:dyDescent="0.25">
      <c r="A100" s="164"/>
      <c r="B100" s="165" t="s">
        <v>125</v>
      </c>
      <c r="C100" s="166">
        <v>0</v>
      </c>
      <c r="D100" s="166">
        <v>45</v>
      </c>
      <c r="E100" s="166">
        <v>402</v>
      </c>
      <c r="F100" s="166">
        <v>239</v>
      </c>
      <c r="G100" s="166">
        <v>478</v>
      </c>
      <c r="H100" s="166">
        <v>141</v>
      </c>
      <c r="I100" s="167">
        <f t="shared" si="31"/>
        <v>-0.70502092050209209</v>
      </c>
      <c r="J100" s="166">
        <f t="shared" si="30"/>
        <v>-337</v>
      </c>
      <c r="K100" s="167">
        <f t="shared" si="32"/>
        <v>5.0522477665302557E-5</v>
      </c>
      <c r="L100" s="81"/>
    </row>
    <row r="101" spans="1:12" x14ac:dyDescent="0.25">
      <c r="A101" s="164"/>
      <c r="B101" s="165" t="s">
        <v>121</v>
      </c>
      <c r="C101" s="166">
        <v>0</v>
      </c>
      <c r="D101" s="166">
        <v>73</v>
      </c>
      <c r="E101" s="166">
        <v>157</v>
      </c>
      <c r="F101" s="166">
        <v>114</v>
      </c>
      <c r="G101" s="166">
        <v>234</v>
      </c>
      <c r="H101" s="166">
        <v>313</v>
      </c>
      <c r="I101" s="167">
        <f t="shared" si="31"/>
        <v>0.33760683760683752</v>
      </c>
      <c r="J101" s="166">
        <f t="shared" si="30"/>
        <v>79</v>
      </c>
      <c r="K101" s="167">
        <f t="shared" si="32"/>
        <v>1.1215273410808299E-4</v>
      </c>
      <c r="L101" s="81"/>
    </row>
    <row r="102" spans="1:12" x14ac:dyDescent="0.25">
      <c r="A102" s="164"/>
      <c r="B102" s="165" t="s">
        <v>130</v>
      </c>
      <c r="C102" s="166">
        <v>0</v>
      </c>
      <c r="D102" s="166">
        <v>9</v>
      </c>
      <c r="E102" s="166">
        <v>17</v>
      </c>
      <c r="F102" s="166">
        <v>42</v>
      </c>
      <c r="G102" s="166">
        <v>2</v>
      </c>
      <c r="H102" s="166">
        <v>44</v>
      </c>
      <c r="I102" s="167">
        <f t="shared" si="31"/>
        <v>21</v>
      </c>
      <c r="J102" s="166">
        <f t="shared" si="30"/>
        <v>42</v>
      </c>
      <c r="K102" s="167">
        <f t="shared" si="32"/>
        <v>1.5765879555129876E-5</v>
      </c>
      <c r="L102" s="81"/>
    </row>
    <row r="103" spans="1:12" x14ac:dyDescent="0.25">
      <c r="A103" s="164" t="s">
        <v>146</v>
      </c>
      <c r="B103" s="165" t="s">
        <v>133</v>
      </c>
      <c r="C103" s="166">
        <v>0</v>
      </c>
      <c r="D103" s="166">
        <v>16</v>
      </c>
      <c r="E103" s="166">
        <v>4</v>
      </c>
      <c r="F103" s="166">
        <v>66</v>
      </c>
      <c r="G103" s="166">
        <v>64</v>
      </c>
      <c r="H103" s="166">
        <v>23</v>
      </c>
      <c r="I103" s="167">
        <f t="shared" si="31"/>
        <v>-0.640625</v>
      </c>
      <c r="J103" s="166">
        <f t="shared" si="30"/>
        <v>-41</v>
      </c>
      <c r="K103" s="167">
        <f t="shared" si="32"/>
        <v>8.2412552219997075E-6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0</v>
      </c>
      <c r="D104" s="171">
        <f t="shared" ref="D104:H104" si="34">D96-SUM(D97:D103)</f>
        <v>804</v>
      </c>
      <c r="E104" s="171">
        <f t="shared" si="34"/>
        <v>2068</v>
      </c>
      <c r="F104" s="171">
        <f t="shared" si="34"/>
        <v>2299</v>
      </c>
      <c r="G104" s="171">
        <f t="shared" si="34"/>
        <v>2182</v>
      </c>
      <c r="H104" s="171">
        <f t="shared" si="34"/>
        <v>2098</v>
      </c>
      <c r="I104" s="172">
        <f t="shared" si="31"/>
        <v>-3.8496791934005459E-2</v>
      </c>
      <c r="J104" s="171">
        <f>H104-G104</f>
        <v>-84</v>
      </c>
      <c r="K104" s="172">
        <f t="shared" si="32"/>
        <v>7.5174580242414726E-4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0</v>
      </c>
      <c r="D106" s="178">
        <v>34934</v>
      </c>
      <c r="E106" s="178">
        <v>113016</v>
      </c>
      <c r="F106" s="178">
        <v>122279</v>
      </c>
      <c r="G106" s="178">
        <v>113033</v>
      </c>
      <c r="H106" s="178">
        <v>129153</v>
      </c>
      <c r="I106" s="179">
        <f>IFERROR(H106/G106-1,"-")</f>
        <v>0.1426132191483902</v>
      </c>
      <c r="J106" s="178">
        <f>H106-G106</f>
        <v>16120</v>
      </c>
      <c r="K106" s="179">
        <f>H106/H$8</f>
        <v>4.6277514595083842E-2</v>
      </c>
      <c r="L106" s="81"/>
    </row>
    <row r="107" spans="1:12" x14ac:dyDescent="0.25">
      <c r="A107" s="164" t="s">
        <v>98</v>
      </c>
      <c r="B107" s="161" t="s">
        <v>99</v>
      </c>
      <c r="C107" s="162">
        <v>0</v>
      </c>
      <c r="D107" s="162">
        <v>13267</v>
      </c>
      <c r="E107" s="162">
        <v>14486</v>
      </c>
      <c r="F107" s="162">
        <v>21668</v>
      </c>
      <c r="G107" s="162">
        <v>15353</v>
      </c>
      <c r="H107" s="162">
        <v>18439</v>
      </c>
      <c r="I107" s="163">
        <f>IFERROR(H107/G107-1,"-")</f>
        <v>0.2010030612909528</v>
      </c>
      <c r="J107" s="162">
        <f t="shared" ref="J107:J117" si="35">H107-G107</f>
        <v>3086</v>
      </c>
      <c r="K107" s="163">
        <f>H107/H$8</f>
        <v>6.6069784799327224E-3</v>
      </c>
      <c r="L107" s="81"/>
    </row>
    <row r="108" spans="1:12" x14ac:dyDescent="0.25">
      <c r="A108" s="164" t="s">
        <v>105</v>
      </c>
      <c r="B108" s="165" t="s">
        <v>105</v>
      </c>
      <c r="C108" s="166">
        <v>0</v>
      </c>
      <c r="D108" s="166">
        <v>12251</v>
      </c>
      <c r="E108" s="166">
        <v>6248</v>
      </c>
      <c r="F108" s="166">
        <v>10451</v>
      </c>
      <c r="G108" s="166">
        <v>3172</v>
      </c>
      <c r="H108" s="166">
        <v>5985</v>
      </c>
      <c r="I108" s="167">
        <f>IFERROR(H108/G108-1,"-")</f>
        <v>0.88682219419924335</v>
      </c>
      <c r="J108" s="166">
        <f t="shared" si="35"/>
        <v>2813</v>
      </c>
      <c r="K108" s="167">
        <f>H108/H$8</f>
        <v>2.144517934942098E-3</v>
      </c>
      <c r="L108" s="81"/>
    </row>
    <row r="109" spans="1:12" x14ac:dyDescent="0.25">
      <c r="A109" s="164" t="s">
        <v>102</v>
      </c>
      <c r="B109" s="165" t="s">
        <v>102</v>
      </c>
      <c r="C109" s="166">
        <v>0</v>
      </c>
      <c r="D109" s="166">
        <v>1016</v>
      </c>
      <c r="E109" s="166">
        <v>8238</v>
      </c>
      <c r="F109" s="166">
        <v>11217</v>
      </c>
      <c r="G109" s="166">
        <v>12181</v>
      </c>
      <c r="H109" s="166">
        <v>12454</v>
      </c>
      <c r="I109" s="167">
        <f>IFERROR(H109/G109-1,"-")</f>
        <v>2.2411953041622246E-2</v>
      </c>
      <c r="J109" s="166">
        <f t="shared" si="35"/>
        <v>273</v>
      </c>
      <c r="K109" s="167">
        <f>H109/H$8</f>
        <v>4.4624605449906244E-3</v>
      </c>
      <c r="L109" s="81"/>
    </row>
    <row r="110" spans="1:12" x14ac:dyDescent="0.25">
      <c r="A110" s="164"/>
      <c r="B110" s="161" t="s">
        <v>109</v>
      </c>
      <c r="C110" s="162">
        <v>0</v>
      </c>
      <c r="D110" s="162">
        <v>21667</v>
      </c>
      <c r="E110" s="162">
        <v>98530</v>
      </c>
      <c r="F110" s="162">
        <v>100611</v>
      </c>
      <c r="G110" s="162">
        <v>97680</v>
      </c>
      <c r="H110" s="162">
        <v>110714</v>
      </c>
      <c r="I110" s="163">
        <f>IFERROR(H110/G110-1,"-")</f>
        <v>0.13343570843570851</v>
      </c>
      <c r="J110" s="162">
        <f t="shared" si="35"/>
        <v>13034</v>
      </c>
      <c r="K110" s="163">
        <f>H110/H$8</f>
        <v>3.9670536115151117E-2</v>
      </c>
      <c r="L110" s="81"/>
    </row>
    <row r="111" spans="1:12" s="57" customFormat="1" x14ac:dyDescent="0.25">
      <c r="A111" s="164"/>
      <c r="B111" s="165" t="s">
        <v>112</v>
      </c>
      <c r="C111" s="166">
        <v>0</v>
      </c>
      <c r="D111" s="166">
        <v>2300</v>
      </c>
      <c r="E111" s="166">
        <v>62277</v>
      </c>
      <c r="F111" s="166">
        <v>61897</v>
      </c>
      <c r="G111" s="166">
        <v>58370</v>
      </c>
      <c r="H111" s="166">
        <v>62530</v>
      </c>
      <c r="I111" s="167">
        <f t="shared" ref="I111:I118" si="36">IFERROR(H111/G111-1,"-")</f>
        <v>7.1269487750556859E-2</v>
      </c>
      <c r="J111" s="166">
        <f t="shared" si="35"/>
        <v>4160</v>
      </c>
      <c r="K111" s="167">
        <f t="shared" ref="K111:K118" si="37">H111/H$8</f>
        <v>2.2405464740506163E-2</v>
      </c>
      <c r="L111" s="168"/>
    </row>
    <row r="112" spans="1:12" s="57" customFormat="1" x14ac:dyDescent="0.25">
      <c r="A112" s="164"/>
      <c r="B112" s="165" t="s">
        <v>115</v>
      </c>
      <c r="C112" s="166">
        <v>0</v>
      </c>
      <c r="D112" s="166">
        <v>5579</v>
      </c>
      <c r="E112" s="166">
        <v>3719</v>
      </c>
      <c r="F112" s="166">
        <v>6723</v>
      </c>
      <c r="G112" s="166">
        <v>4485</v>
      </c>
      <c r="H112" s="166">
        <v>6702</v>
      </c>
      <c r="I112" s="167">
        <f t="shared" si="36"/>
        <v>0.49431438127090299</v>
      </c>
      <c r="J112" s="166">
        <f t="shared" si="35"/>
        <v>2217</v>
      </c>
      <c r="K112" s="167">
        <f t="shared" si="37"/>
        <v>2.401430108601828E-3</v>
      </c>
      <c r="L112" s="168"/>
    </row>
    <row r="113" spans="1:12" x14ac:dyDescent="0.25">
      <c r="A113" s="164"/>
      <c r="B113" s="165" t="s">
        <v>118</v>
      </c>
      <c r="C113" s="166">
        <v>0</v>
      </c>
      <c r="D113" s="166">
        <v>5689</v>
      </c>
      <c r="E113" s="166">
        <v>7206</v>
      </c>
      <c r="F113" s="166">
        <v>9264</v>
      </c>
      <c r="G113" s="166">
        <v>7525</v>
      </c>
      <c r="H113" s="166">
        <v>11050</v>
      </c>
      <c r="I113" s="167">
        <f t="shared" si="36"/>
        <v>0.46843853820598014</v>
      </c>
      <c r="J113" s="166">
        <f t="shared" si="35"/>
        <v>3525</v>
      </c>
      <c r="K113" s="167">
        <f t="shared" si="37"/>
        <v>3.9593856610042081E-3</v>
      </c>
      <c r="L113" s="81"/>
    </row>
    <row r="114" spans="1:12" x14ac:dyDescent="0.25">
      <c r="A114" s="164"/>
      <c r="B114" s="165" t="s">
        <v>125</v>
      </c>
      <c r="C114" s="166">
        <v>0</v>
      </c>
      <c r="D114" s="166">
        <v>283</v>
      </c>
      <c r="E114" s="166">
        <v>3263</v>
      </c>
      <c r="F114" s="166">
        <v>4140</v>
      </c>
      <c r="G114" s="166">
        <v>4037</v>
      </c>
      <c r="H114" s="166">
        <v>4857</v>
      </c>
      <c r="I114" s="167">
        <f t="shared" si="36"/>
        <v>0.20312112955164729</v>
      </c>
      <c r="J114" s="166">
        <f t="shared" si="35"/>
        <v>820</v>
      </c>
      <c r="K114" s="167">
        <f t="shared" si="37"/>
        <v>1.7403381136196776E-3</v>
      </c>
      <c r="L114" s="81"/>
    </row>
    <row r="115" spans="1:12" x14ac:dyDescent="0.25">
      <c r="A115" s="164"/>
      <c r="B115" s="165" t="s">
        <v>121</v>
      </c>
      <c r="C115" s="166">
        <v>0</v>
      </c>
      <c r="D115" s="166">
        <v>1103</v>
      </c>
      <c r="E115" s="166">
        <v>5354</v>
      </c>
      <c r="F115" s="166">
        <v>2209</v>
      </c>
      <c r="G115" s="166">
        <v>2779</v>
      </c>
      <c r="H115" s="166">
        <v>2919</v>
      </c>
      <c r="I115" s="167">
        <f t="shared" si="36"/>
        <v>5.0377833753148638E-2</v>
      </c>
      <c r="J115" s="166">
        <f t="shared" si="35"/>
        <v>140</v>
      </c>
      <c r="K115" s="167">
        <f t="shared" si="37"/>
        <v>1.0459227823050934E-3</v>
      </c>
      <c r="L115" s="81"/>
    </row>
    <row r="116" spans="1:12" x14ac:dyDescent="0.25">
      <c r="A116" s="164"/>
      <c r="B116" s="165" t="s">
        <v>130</v>
      </c>
      <c r="C116" s="166">
        <v>0</v>
      </c>
      <c r="D116" s="166">
        <v>27</v>
      </c>
      <c r="E116" s="166">
        <v>510</v>
      </c>
      <c r="F116" s="166">
        <v>404</v>
      </c>
      <c r="G116" s="166">
        <v>629</v>
      </c>
      <c r="H116" s="166">
        <v>896</v>
      </c>
      <c r="I116" s="167">
        <f t="shared" si="36"/>
        <v>0.42448330683624791</v>
      </c>
      <c r="J116" s="166">
        <f t="shared" si="35"/>
        <v>267</v>
      </c>
      <c r="K116" s="167">
        <f t="shared" si="37"/>
        <v>3.2105063821355386E-4</v>
      </c>
      <c r="L116" s="81"/>
    </row>
    <row r="117" spans="1:12" x14ac:dyDescent="0.25">
      <c r="A117" s="164" t="s">
        <v>146</v>
      </c>
      <c r="B117" s="165" t="s">
        <v>133</v>
      </c>
      <c r="C117" s="166">
        <v>0</v>
      </c>
      <c r="D117" s="166">
        <v>10</v>
      </c>
      <c r="E117" s="166">
        <v>782</v>
      </c>
      <c r="F117" s="166">
        <v>140</v>
      </c>
      <c r="G117" s="166">
        <v>613</v>
      </c>
      <c r="H117" s="166">
        <v>526</v>
      </c>
      <c r="I117" s="167">
        <f t="shared" si="36"/>
        <v>-0.1419249592169658</v>
      </c>
      <c r="J117" s="166">
        <f t="shared" si="35"/>
        <v>-87</v>
      </c>
      <c r="K117" s="167">
        <f t="shared" si="37"/>
        <v>1.88473923772689E-4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0</v>
      </c>
      <c r="D118" s="171">
        <f t="shared" ref="D118:H118" si="39">D110-SUM(D111:D117)</f>
        <v>6676</v>
      </c>
      <c r="E118" s="171">
        <f t="shared" si="39"/>
        <v>15419</v>
      </c>
      <c r="F118" s="171">
        <f t="shared" si="39"/>
        <v>15834</v>
      </c>
      <c r="G118" s="171">
        <f t="shared" si="39"/>
        <v>19242</v>
      </c>
      <c r="H118" s="171">
        <f t="shared" si="39"/>
        <v>21234</v>
      </c>
      <c r="I118" s="172">
        <f t="shared" si="36"/>
        <v>0.10352354225132521</v>
      </c>
      <c r="J118" s="171">
        <f>H118-G118</f>
        <v>1992</v>
      </c>
      <c r="K118" s="172">
        <f t="shared" si="37"/>
        <v>7.6084701471279045E-3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0</v>
      </c>
      <c r="D120" s="178">
        <v>19557</v>
      </c>
      <c r="E120" s="178">
        <v>43531</v>
      </c>
      <c r="F120" s="178">
        <v>42717</v>
      </c>
      <c r="G120" s="178">
        <v>46133</v>
      </c>
      <c r="H120" s="178">
        <v>47123</v>
      </c>
      <c r="I120" s="179">
        <f>IFERROR(H120/G120-1,"-")</f>
        <v>2.1459692627836979E-2</v>
      </c>
      <c r="J120" s="178">
        <f>H120-G120</f>
        <v>990</v>
      </c>
      <c r="K120" s="179">
        <f>H120/H$8</f>
        <v>1.6884898688099663E-2</v>
      </c>
      <c r="L120" s="81"/>
    </row>
    <row r="121" spans="1:12" x14ac:dyDescent="0.25">
      <c r="A121" s="164" t="s">
        <v>98</v>
      </c>
      <c r="B121" s="161" t="s">
        <v>99</v>
      </c>
      <c r="C121" s="162">
        <v>0</v>
      </c>
      <c r="D121" s="162">
        <v>11550</v>
      </c>
      <c r="E121" s="162">
        <v>22061</v>
      </c>
      <c r="F121" s="162">
        <v>25115</v>
      </c>
      <c r="G121" s="162">
        <v>22776</v>
      </c>
      <c r="H121" s="162">
        <v>26836</v>
      </c>
      <c r="I121" s="163">
        <f>IFERROR(H121/G121-1,"-")</f>
        <v>0.17825781524411655</v>
      </c>
      <c r="J121" s="162">
        <f t="shared" ref="J121:J131" si="40">H121-G121</f>
        <v>4060</v>
      </c>
      <c r="K121" s="163">
        <f>H121/H$8</f>
        <v>9.6157532668514865E-3</v>
      </c>
      <c r="L121" s="81"/>
    </row>
    <row r="122" spans="1:12" x14ac:dyDescent="0.25">
      <c r="A122" s="164" t="s">
        <v>105</v>
      </c>
      <c r="B122" s="165" t="s">
        <v>105</v>
      </c>
      <c r="C122" s="166">
        <v>0</v>
      </c>
      <c r="D122" s="166">
        <v>5148</v>
      </c>
      <c r="E122" s="166">
        <v>11823</v>
      </c>
      <c r="F122" s="166">
        <v>10761</v>
      </c>
      <c r="G122" s="166">
        <v>9063</v>
      </c>
      <c r="H122" s="166">
        <v>12079</v>
      </c>
      <c r="I122" s="167">
        <f>IFERROR(H122/G122-1,"-")</f>
        <v>0.33278163963367535</v>
      </c>
      <c r="J122" s="166">
        <f t="shared" si="40"/>
        <v>3016</v>
      </c>
      <c r="K122" s="167">
        <f>H122/H$8</f>
        <v>4.3280922533275859E-3</v>
      </c>
      <c r="L122" s="81"/>
    </row>
    <row r="123" spans="1:12" x14ac:dyDescent="0.25">
      <c r="A123" s="164" t="s">
        <v>102</v>
      </c>
      <c r="B123" s="165" t="s">
        <v>102</v>
      </c>
      <c r="C123" s="166">
        <v>0</v>
      </c>
      <c r="D123" s="166">
        <v>6402</v>
      </c>
      <c r="E123" s="166">
        <v>10238</v>
      </c>
      <c r="F123" s="166">
        <v>14354</v>
      </c>
      <c r="G123" s="166">
        <v>13713</v>
      </c>
      <c r="H123" s="166">
        <v>14757</v>
      </c>
      <c r="I123" s="167">
        <f>IFERROR(H123/G123-1,"-")</f>
        <v>7.613213738788005E-2</v>
      </c>
      <c r="J123" s="166">
        <f t="shared" si="40"/>
        <v>1044</v>
      </c>
      <c r="K123" s="167">
        <f>H123/H$8</f>
        <v>5.2876610135238998E-3</v>
      </c>
      <c r="L123" s="81"/>
    </row>
    <row r="124" spans="1:12" x14ac:dyDescent="0.25">
      <c r="A124" s="164"/>
      <c r="B124" s="161" t="s">
        <v>109</v>
      </c>
      <c r="C124" s="162">
        <v>0</v>
      </c>
      <c r="D124" s="162">
        <v>8007</v>
      </c>
      <c r="E124" s="162">
        <v>21470</v>
      </c>
      <c r="F124" s="162">
        <v>17602</v>
      </c>
      <c r="G124" s="162">
        <v>23357</v>
      </c>
      <c r="H124" s="162">
        <v>20287</v>
      </c>
      <c r="I124" s="163">
        <f>IFERROR(H124/G124-1,"-")</f>
        <v>-0.13143811277133188</v>
      </c>
      <c r="J124" s="162">
        <f t="shared" si="40"/>
        <v>-3070</v>
      </c>
      <c r="K124" s="163">
        <f>H124/H$8</f>
        <v>7.2691454212481773E-3</v>
      </c>
      <c r="L124" s="81"/>
    </row>
    <row r="125" spans="1:12" s="57" customFormat="1" x14ac:dyDescent="0.25">
      <c r="A125" s="164"/>
      <c r="B125" s="165" t="s">
        <v>112</v>
      </c>
      <c r="C125" s="166">
        <v>0</v>
      </c>
      <c r="D125" s="166">
        <v>255</v>
      </c>
      <c r="E125" s="166">
        <v>2500</v>
      </c>
      <c r="F125" s="166">
        <v>2023</v>
      </c>
      <c r="G125" s="166">
        <v>3860</v>
      </c>
      <c r="H125" s="166">
        <v>2256</v>
      </c>
      <c r="I125" s="167">
        <f t="shared" ref="I125:I132" si="41">IFERROR(H125/G125-1,"-")</f>
        <v>-0.41554404145077717</v>
      </c>
      <c r="J125" s="166">
        <f t="shared" si="40"/>
        <v>-1604</v>
      </c>
      <c r="K125" s="167">
        <f t="shared" ref="K125:K132" si="42">H125/H$8</f>
        <v>8.0835964264484091E-4</v>
      </c>
      <c r="L125" s="168"/>
    </row>
    <row r="126" spans="1:12" s="57" customFormat="1" x14ac:dyDescent="0.25">
      <c r="A126" s="164"/>
      <c r="B126" s="165" t="s">
        <v>115</v>
      </c>
      <c r="C126" s="166">
        <v>0</v>
      </c>
      <c r="D126" s="166">
        <v>1047</v>
      </c>
      <c r="E126" s="166">
        <v>3126</v>
      </c>
      <c r="F126" s="166">
        <v>3248</v>
      </c>
      <c r="G126" s="166">
        <v>3013</v>
      </c>
      <c r="H126" s="166">
        <v>3430</v>
      </c>
      <c r="I126" s="167">
        <f t="shared" si="41"/>
        <v>0.13840026551609697</v>
      </c>
      <c r="J126" s="166">
        <f t="shared" si="40"/>
        <v>417</v>
      </c>
      <c r="K126" s="167">
        <f t="shared" si="42"/>
        <v>1.2290219744112609E-3</v>
      </c>
      <c r="L126" s="168"/>
    </row>
    <row r="127" spans="1:12" x14ac:dyDescent="0.25">
      <c r="A127" s="164"/>
      <c r="B127" s="165" t="s">
        <v>118</v>
      </c>
      <c r="C127" s="166">
        <v>0</v>
      </c>
      <c r="D127" s="166">
        <v>1370</v>
      </c>
      <c r="E127" s="166">
        <v>1982</v>
      </c>
      <c r="F127" s="166">
        <v>1759</v>
      </c>
      <c r="G127" s="166">
        <v>1879</v>
      </c>
      <c r="H127" s="166">
        <v>1696</v>
      </c>
      <c r="I127" s="167">
        <f t="shared" si="41"/>
        <v>-9.739222990952634E-2</v>
      </c>
      <c r="J127" s="166">
        <f t="shared" si="40"/>
        <v>-183</v>
      </c>
      <c r="K127" s="167">
        <f t="shared" si="42"/>
        <v>6.0770299376136975E-4</v>
      </c>
      <c r="L127" s="81"/>
    </row>
    <row r="128" spans="1:12" x14ac:dyDescent="0.25">
      <c r="A128" s="164"/>
      <c r="B128" s="165" t="s">
        <v>125</v>
      </c>
      <c r="C128" s="166">
        <v>0</v>
      </c>
      <c r="D128" s="166">
        <v>91</v>
      </c>
      <c r="E128" s="166">
        <v>388</v>
      </c>
      <c r="F128" s="166">
        <v>482</v>
      </c>
      <c r="G128" s="166">
        <v>538</v>
      </c>
      <c r="H128" s="166">
        <v>382</v>
      </c>
      <c r="I128" s="167">
        <f t="shared" si="41"/>
        <v>-0.28996282527881045</v>
      </c>
      <c r="J128" s="166">
        <f t="shared" si="40"/>
        <v>-156</v>
      </c>
      <c r="K128" s="167">
        <f t="shared" si="42"/>
        <v>1.3687649977408211E-4</v>
      </c>
      <c r="L128" s="81"/>
    </row>
    <row r="129" spans="1:12" x14ac:dyDescent="0.25">
      <c r="A129" s="164"/>
      <c r="B129" s="165" t="s">
        <v>121</v>
      </c>
      <c r="C129" s="166">
        <v>0</v>
      </c>
      <c r="D129" s="166">
        <v>56</v>
      </c>
      <c r="E129" s="166">
        <v>320</v>
      </c>
      <c r="F129" s="166">
        <v>425</v>
      </c>
      <c r="G129" s="166">
        <v>432</v>
      </c>
      <c r="H129" s="166">
        <v>296</v>
      </c>
      <c r="I129" s="167">
        <f t="shared" si="41"/>
        <v>-0.31481481481481477</v>
      </c>
      <c r="J129" s="166">
        <f t="shared" si="40"/>
        <v>-136</v>
      </c>
      <c r="K129" s="167">
        <f t="shared" si="42"/>
        <v>1.0606137155269189E-4</v>
      </c>
      <c r="L129" s="81"/>
    </row>
    <row r="130" spans="1:12" x14ac:dyDescent="0.25">
      <c r="A130" s="164"/>
      <c r="B130" s="165" t="s">
        <v>130</v>
      </c>
      <c r="C130" s="166">
        <v>0</v>
      </c>
      <c r="D130" s="166">
        <v>19</v>
      </c>
      <c r="E130" s="166">
        <v>251</v>
      </c>
      <c r="F130" s="166">
        <v>210</v>
      </c>
      <c r="G130" s="166">
        <v>220</v>
      </c>
      <c r="H130" s="166">
        <v>184</v>
      </c>
      <c r="I130" s="167">
        <f t="shared" si="41"/>
        <v>-0.16363636363636369</v>
      </c>
      <c r="J130" s="166">
        <f t="shared" si="40"/>
        <v>-36</v>
      </c>
      <c r="K130" s="167">
        <f t="shared" si="42"/>
        <v>6.593004177599766E-5</v>
      </c>
      <c r="L130" s="81"/>
    </row>
    <row r="131" spans="1:12" x14ac:dyDescent="0.25">
      <c r="A131" s="164" t="s">
        <v>146</v>
      </c>
      <c r="B131" s="165" t="s">
        <v>133</v>
      </c>
      <c r="C131" s="166">
        <v>0</v>
      </c>
      <c r="D131" s="166">
        <v>105</v>
      </c>
      <c r="E131" s="166">
        <v>324</v>
      </c>
      <c r="F131" s="166">
        <v>411</v>
      </c>
      <c r="G131" s="166">
        <v>581</v>
      </c>
      <c r="H131" s="166">
        <v>256</v>
      </c>
      <c r="I131" s="167">
        <f t="shared" si="41"/>
        <v>-0.55938037865748713</v>
      </c>
      <c r="J131" s="166">
        <f t="shared" si="40"/>
        <v>-325</v>
      </c>
      <c r="K131" s="167">
        <f t="shared" si="42"/>
        <v>9.1728753775301101E-5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0</v>
      </c>
      <c r="D132" s="171">
        <f t="shared" ref="D132:H132" si="44">D124-SUM(D125:D131)</f>
        <v>5064</v>
      </c>
      <c r="E132" s="171">
        <f t="shared" si="44"/>
        <v>12579</v>
      </c>
      <c r="F132" s="171">
        <f t="shared" si="44"/>
        <v>9044</v>
      </c>
      <c r="G132" s="171">
        <f t="shared" si="44"/>
        <v>12834</v>
      </c>
      <c r="H132" s="171">
        <f t="shared" si="44"/>
        <v>11787</v>
      </c>
      <c r="I132" s="172">
        <f t="shared" si="41"/>
        <v>-8.1580177653108876E-2</v>
      </c>
      <c r="J132" s="171">
        <f>H132-G132</f>
        <v>-1047</v>
      </c>
      <c r="K132" s="172">
        <f t="shared" si="42"/>
        <v>4.223464143552633E-3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0</v>
      </c>
      <c r="D134" s="178">
        <v>22148</v>
      </c>
      <c r="E134" s="178">
        <v>152510</v>
      </c>
      <c r="F134" s="178">
        <v>144835</v>
      </c>
      <c r="G134" s="178">
        <v>154662</v>
      </c>
      <c r="H134" s="178">
        <v>160144</v>
      </c>
      <c r="I134" s="179">
        <f>IFERROR(H134/G134-1,"-")</f>
        <v>3.5445034979503687E-2</v>
      </c>
      <c r="J134" s="178">
        <f>H134-G134</f>
        <v>5482</v>
      </c>
      <c r="K134" s="179">
        <f>H134/H$8</f>
        <v>5.7382068533561793E-2</v>
      </c>
      <c r="L134" s="81"/>
    </row>
    <row r="135" spans="1:12" x14ac:dyDescent="0.25">
      <c r="A135" s="164" t="s">
        <v>98</v>
      </c>
      <c r="B135" s="161" t="s">
        <v>99</v>
      </c>
      <c r="C135" s="162">
        <v>0</v>
      </c>
      <c r="D135" s="162">
        <v>10350</v>
      </c>
      <c r="E135" s="162">
        <v>8585</v>
      </c>
      <c r="F135" s="162">
        <v>11356</v>
      </c>
      <c r="G135" s="162">
        <v>5241</v>
      </c>
      <c r="H135" s="162">
        <v>8301</v>
      </c>
      <c r="I135" s="163">
        <f>IFERROR(H135/G135-1,"-")</f>
        <v>0.58385804235832861</v>
      </c>
      <c r="J135" s="162">
        <f t="shared" ref="J135:J145" si="45">H135-G135</f>
        <v>3060</v>
      </c>
      <c r="K135" s="163">
        <f>H135/H$8</f>
        <v>2.9743765042530251E-3</v>
      </c>
      <c r="L135" s="81"/>
    </row>
    <row r="136" spans="1:12" x14ac:dyDescent="0.25">
      <c r="A136" s="164" t="s">
        <v>105</v>
      </c>
      <c r="B136" s="165" t="s">
        <v>105</v>
      </c>
      <c r="C136" s="166">
        <v>0</v>
      </c>
      <c r="D136" s="166">
        <v>8725</v>
      </c>
      <c r="E136" s="166">
        <v>5975</v>
      </c>
      <c r="F136" s="166">
        <v>7930</v>
      </c>
      <c r="G136" s="166">
        <v>2539</v>
      </c>
      <c r="H136" s="166">
        <v>3099</v>
      </c>
      <c r="I136" s="167">
        <f>IFERROR(H136/G136-1,"-")</f>
        <v>0.22055927530523833</v>
      </c>
      <c r="J136" s="166">
        <f t="shared" si="45"/>
        <v>560</v>
      </c>
      <c r="K136" s="167">
        <f>H136/H$8</f>
        <v>1.110419562303352E-3</v>
      </c>
      <c r="L136" s="81"/>
    </row>
    <row r="137" spans="1:12" x14ac:dyDescent="0.25">
      <c r="A137" s="164" t="s">
        <v>102</v>
      </c>
      <c r="B137" s="165" t="s">
        <v>102</v>
      </c>
      <c r="C137" s="166">
        <v>0</v>
      </c>
      <c r="D137" s="166">
        <v>1625</v>
      </c>
      <c r="E137" s="166">
        <v>2610</v>
      </c>
      <c r="F137" s="166">
        <v>3426</v>
      </c>
      <c r="G137" s="166">
        <v>2702</v>
      </c>
      <c r="H137" s="166">
        <v>5202</v>
      </c>
      <c r="I137" s="167">
        <f>IFERROR(H137/G137-1,"-")</f>
        <v>0.92524056254626208</v>
      </c>
      <c r="J137" s="166">
        <f t="shared" si="45"/>
        <v>2500</v>
      </c>
      <c r="K137" s="167">
        <f>H137/H$8</f>
        <v>1.8639569419496732E-3</v>
      </c>
      <c r="L137" s="81"/>
    </row>
    <row r="138" spans="1:12" x14ac:dyDescent="0.25">
      <c r="A138" s="164"/>
      <c r="B138" s="161" t="s">
        <v>109</v>
      </c>
      <c r="C138" s="162">
        <v>0</v>
      </c>
      <c r="D138" s="162">
        <v>11798</v>
      </c>
      <c r="E138" s="162">
        <v>143925</v>
      </c>
      <c r="F138" s="162">
        <v>133479</v>
      </c>
      <c r="G138" s="162">
        <v>149421</v>
      </c>
      <c r="H138" s="162">
        <v>151843</v>
      </c>
      <c r="I138" s="163">
        <f>IFERROR(H138/G138-1,"-")</f>
        <v>1.6209234311107545E-2</v>
      </c>
      <c r="J138" s="162">
        <f t="shared" si="45"/>
        <v>2422</v>
      </c>
      <c r="K138" s="163">
        <f>H138/H$8</f>
        <v>5.4407692029308771E-2</v>
      </c>
      <c r="L138" s="81"/>
    </row>
    <row r="139" spans="1:12" s="57" customFormat="1" x14ac:dyDescent="0.25">
      <c r="A139" s="164"/>
      <c r="B139" s="165" t="s">
        <v>112</v>
      </c>
      <c r="C139" s="166">
        <v>0</v>
      </c>
      <c r="D139" s="166">
        <v>89</v>
      </c>
      <c r="E139" s="166">
        <v>69119</v>
      </c>
      <c r="F139" s="166">
        <v>48951</v>
      </c>
      <c r="G139" s="166">
        <v>65140</v>
      </c>
      <c r="H139" s="166">
        <v>70585</v>
      </c>
      <c r="I139" s="167">
        <f t="shared" ref="I139:I146" si="46">IFERROR(H139/G139-1,"-")</f>
        <v>8.3589192508443322E-2</v>
      </c>
      <c r="J139" s="166">
        <f t="shared" si="45"/>
        <v>5445</v>
      </c>
      <c r="K139" s="167">
        <f t="shared" ref="K139:K146" si="47">H139/H$8</f>
        <v>2.5291695645428235E-2</v>
      </c>
      <c r="L139" s="168"/>
    </row>
    <row r="140" spans="1:12" s="57" customFormat="1" x14ac:dyDescent="0.25">
      <c r="A140" s="164"/>
      <c r="B140" s="165" t="s">
        <v>115</v>
      </c>
      <c r="C140" s="166">
        <v>0</v>
      </c>
      <c r="D140" s="166">
        <v>1975</v>
      </c>
      <c r="E140" s="166">
        <v>11437</v>
      </c>
      <c r="F140" s="166">
        <v>12234</v>
      </c>
      <c r="G140" s="166">
        <v>15780</v>
      </c>
      <c r="H140" s="166">
        <v>16806</v>
      </c>
      <c r="I140" s="167">
        <f t="shared" si="46"/>
        <v>6.5019011406844074E-2</v>
      </c>
      <c r="J140" s="166">
        <f t="shared" si="45"/>
        <v>1026</v>
      </c>
      <c r="K140" s="167">
        <f t="shared" si="47"/>
        <v>6.0218493591707436E-3</v>
      </c>
      <c r="L140" s="168"/>
    </row>
    <row r="141" spans="1:12" x14ac:dyDescent="0.25">
      <c r="A141" s="164"/>
      <c r="B141" s="165" t="s">
        <v>118</v>
      </c>
      <c r="C141" s="166">
        <v>0</v>
      </c>
      <c r="D141" s="166">
        <v>1921</v>
      </c>
      <c r="E141" s="166">
        <v>16101</v>
      </c>
      <c r="F141" s="166">
        <v>17559</v>
      </c>
      <c r="G141" s="166">
        <v>18946</v>
      </c>
      <c r="H141" s="166">
        <v>13583</v>
      </c>
      <c r="I141" s="167">
        <f t="shared" si="46"/>
        <v>-0.28306766599809985</v>
      </c>
      <c r="J141" s="166">
        <f t="shared" si="45"/>
        <v>-5363</v>
      </c>
      <c r="K141" s="167">
        <f t="shared" si="47"/>
        <v>4.8669986817574803E-3</v>
      </c>
      <c r="L141" s="81"/>
    </row>
    <row r="142" spans="1:12" x14ac:dyDescent="0.25">
      <c r="A142" s="164"/>
      <c r="B142" s="165" t="s">
        <v>125</v>
      </c>
      <c r="C142" s="166">
        <v>0</v>
      </c>
      <c r="D142" s="166">
        <v>71</v>
      </c>
      <c r="E142" s="166">
        <v>5717</v>
      </c>
      <c r="F142" s="166">
        <v>7114</v>
      </c>
      <c r="G142" s="166">
        <v>4758</v>
      </c>
      <c r="H142" s="166">
        <v>4247</v>
      </c>
      <c r="I142" s="167">
        <f t="shared" si="46"/>
        <v>-0.10739806641445981</v>
      </c>
      <c r="J142" s="166">
        <f t="shared" si="45"/>
        <v>-511</v>
      </c>
      <c r="K142" s="167">
        <f t="shared" si="47"/>
        <v>1.5217656925144679E-3</v>
      </c>
      <c r="L142" s="81"/>
    </row>
    <row r="143" spans="1:12" x14ac:dyDescent="0.25">
      <c r="A143" s="164"/>
      <c r="B143" s="165" t="s">
        <v>121</v>
      </c>
      <c r="C143" s="166">
        <v>0</v>
      </c>
      <c r="D143" s="166">
        <v>172</v>
      </c>
      <c r="E143" s="166">
        <v>3467</v>
      </c>
      <c r="F143" s="166">
        <v>2782</v>
      </c>
      <c r="G143" s="166">
        <v>3507</v>
      </c>
      <c r="H143" s="166">
        <v>3393</v>
      </c>
      <c r="I143" s="167">
        <f t="shared" si="46"/>
        <v>-3.2506415739948724E-2</v>
      </c>
      <c r="J143" s="166">
        <f t="shared" si="45"/>
        <v>-114</v>
      </c>
      <c r="K143" s="167">
        <f t="shared" si="47"/>
        <v>1.2157643029671744E-3</v>
      </c>
      <c r="L143" s="81"/>
    </row>
    <row r="144" spans="1:12" x14ac:dyDescent="0.25">
      <c r="A144" s="164"/>
      <c r="B144" s="165" t="s">
        <v>130</v>
      </c>
      <c r="C144" s="166">
        <v>0</v>
      </c>
      <c r="D144" s="166">
        <v>0</v>
      </c>
      <c r="E144" s="166">
        <v>2697</v>
      </c>
      <c r="F144" s="166">
        <v>1857</v>
      </c>
      <c r="G144" s="166">
        <v>1498</v>
      </c>
      <c r="H144" s="166">
        <v>2670</v>
      </c>
      <c r="I144" s="167">
        <f t="shared" si="46"/>
        <v>0.78237650200267028</v>
      </c>
      <c r="J144" s="166">
        <f t="shared" si="45"/>
        <v>1172</v>
      </c>
      <c r="K144" s="167">
        <f t="shared" si="47"/>
        <v>9.5670223664083575E-4</v>
      </c>
      <c r="L144" s="81"/>
    </row>
    <row r="145" spans="1:12" x14ac:dyDescent="0.25">
      <c r="A145" s="164" t="s">
        <v>146</v>
      </c>
      <c r="B145" s="165" t="s">
        <v>133</v>
      </c>
      <c r="C145" s="166">
        <v>0</v>
      </c>
      <c r="D145" s="166">
        <v>0</v>
      </c>
      <c r="E145" s="166">
        <v>1354</v>
      </c>
      <c r="F145" s="166">
        <v>2417</v>
      </c>
      <c r="G145" s="166">
        <v>920</v>
      </c>
      <c r="H145" s="166">
        <v>897</v>
      </c>
      <c r="I145" s="167">
        <f t="shared" si="46"/>
        <v>-2.5000000000000022E-2</v>
      </c>
      <c r="J145" s="166">
        <f t="shared" si="45"/>
        <v>-23</v>
      </c>
      <c r="K145" s="167">
        <f t="shared" si="47"/>
        <v>3.2140895365798865E-4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0</v>
      </c>
      <c r="D146" s="171">
        <f t="shared" ref="D146:H146" si="49">D138-SUM(D139:D145)</f>
        <v>7570</v>
      </c>
      <c r="E146" s="171">
        <f t="shared" si="49"/>
        <v>34033</v>
      </c>
      <c r="F146" s="171">
        <f t="shared" si="49"/>
        <v>40565</v>
      </c>
      <c r="G146" s="171">
        <f t="shared" si="49"/>
        <v>38872</v>
      </c>
      <c r="H146" s="171">
        <f t="shared" si="49"/>
        <v>39662</v>
      </c>
      <c r="I146" s="172">
        <f t="shared" si="46"/>
        <v>2.0323111751389122E-2</v>
      </c>
      <c r="J146" s="171">
        <f>H146-G146</f>
        <v>790</v>
      </c>
      <c r="K146" s="172">
        <f t="shared" si="47"/>
        <v>1.4211507157171845E-2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0</v>
      </c>
      <c r="D148" s="178">
        <v>12808</v>
      </c>
      <c r="E148" s="178">
        <v>49894</v>
      </c>
      <c r="F148" s="178">
        <v>65750</v>
      </c>
      <c r="G148" s="178">
        <v>62495</v>
      </c>
      <c r="H148" s="178">
        <v>61300</v>
      </c>
      <c r="I148" s="179">
        <f>IFERROR(H148/G148-1,"-")</f>
        <v>-1.9121529722377795E-2</v>
      </c>
      <c r="J148" s="178">
        <f>H148-G148</f>
        <v>-1195</v>
      </c>
      <c r="K148" s="179">
        <f>H148/H$8</f>
        <v>2.1964736743851396E-2</v>
      </c>
      <c r="L148" s="81"/>
    </row>
    <row r="149" spans="1:12" x14ac:dyDescent="0.25">
      <c r="A149" s="164" t="s">
        <v>98</v>
      </c>
      <c r="B149" s="161" t="s">
        <v>99</v>
      </c>
      <c r="C149" s="162">
        <v>0</v>
      </c>
      <c r="D149" s="162">
        <v>7513</v>
      </c>
      <c r="E149" s="162">
        <v>19337</v>
      </c>
      <c r="F149" s="162">
        <v>27428</v>
      </c>
      <c r="G149" s="162">
        <v>23889</v>
      </c>
      <c r="H149" s="162">
        <v>26502</v>
      </c>
      <c r="I149" s="163">
        <f>IFERROR(H149/G149-1,"-")</f>
        <v>0.10938088660052747</v>
      </c>
      <c r="J149" s="162">
        <f t="shared" ref="J149:J159" si="50">H149-G149</f>
        <v>2613</v>
      </c>
      <c r="K149" s="163">
        <f>H149/H$8</f>
        <v>9.496075908410272E-3</v>
      </c>
      <c r="L149" s="81"/>
    </row>
    <row r="150" spans="1:12" x14ac:dyDescent="0.25">
      <c r="A150" s="164" t="s">
        <v>105</v>
      </c>
      <c r="B150" s="165" t="s">
        <v>105</v>
      </c>
      <c r="C150" s="166">
        <v>0</v>
      </c>
      <c r="D150" s="166">
        <v>5991</v>
      </c>
      <c r="E150" s="166">
        <v>8540</v>
      </c>
      <c r="F150" s="166">
        <v>17286</v>
      </c>
      <c r="G150" s="166">
        <v>14593</v>
      </c>
      <c r="H150" s="166">
        <v>16974</v>
      </c>
      <c r="I150" s="167">
        <f>IFERROR(H150/G150-1,"-")</f>
        <v>0.16316041937915449</v>
      </c>
      <c r="J150" s="166">
        <f t="shared" si="50"/>
        <v>2381</v>
      </c>
      <c r="K150" s="167">
        <f>H150/H$8</f>
        <v>6.0820463538357851E-3</v>
      </c>
      <c r="L150" s="81"/>
    </row>
    <row r="151" spans="1:12" x14ac:dyDescent="0.25">
      <c r="A151" s="164" t="s">
        <v>102</v>
      </c>
      <c r="B151" s="165" t="s">
        <v>102</v>
      </c>
      <c r="C151" s="166">
        <v>0</v>
      </c>
      <c r="D151" s="166">
        <v>1522</v>
      </c>
      <c r="E151" s="166">
        <v>10797</v>
      </c>
      <c r="F151" s="166">
        <v>10142</v>
      </c>
      <c r="G151" s="166">
        <v>9296</v>
      </c>
      <c r="H151" s="166">
        <v>9528</v>
      </c>
      <c r="I151" s="167">
        <f>IFERROR(H151/G151-1,"-")</f>
        <v>2.4956970740103168E-2</v>
      </c>
      <c r="J151" s="166">
        <f t="shared" si="50"/>
        <v>232</v>
      </c>
      <c r="K151" s="167">
        <f>H151/H$8</f>
        <v>3.4140295545744877E-3</v>
      </c>
      <c r="L151" s="81"/>
    </row>
    <row r="152" spans="1:12" x14ac:dyDescent="0.25">
      <c r="A152" s="164"/>
      <c r="B152" s="161" t="s">
        <v>109</v>
      </c>
      <c r="C152" s="162">
        <v>0</v>
      </c>
      <c r="D152" s="162">
        <v>5295</v>
      </c>
      <c r="E152" s="162">
        <v>30557</v>
      </c>
      <c r="F152" s="162">
        <v>38322</v>
      </c>
      <c r="G152" s="162">
        <v>38606</v>
      </c>
      <c r="H152" s="162">
        <v>34798</v>
      </c>
      <c r="I152" s="163">
        <f>IFERROR(H152/G152-1,"-")</f>
        <v>-9.8637517484328807E-2</v>
      </c>
      <c r="J152" s="162">
        <f t="shared" si="50"/>
        <v>-3808</v>
      </c>
      <c r="K152" s="163">
        <f>H152/H$8</f>
        <v>1.2468660835441124E-2</v>
      </c>
      <c r="L152" s="81"/>
    </row>
    <row r="153" spans="1:12" s="57" customFormat="1" x14ac:dyDescent="0.25">
      <c r="A153" s="164"/>
      <c r="B153" s="165" t="s">
        <v>112</v>
      </c>
      <c r="C153" s="166">
        <v>0</v>
      </c>
      <c r="D153" s="166">
        <v>295</v>
      </c>
      <c r="E153" s="166">
        <v>10969</v>
      </c>
      <c r="F153" s="166">
        <v>17665</v>
      </c>
      <c r="G153" s="166">
        <v>16832</v>
      </c>
      <c r="H153" s="166">
        <v>9428</v>
      </c>
      <c r="I153" s="167">
        <f t="shared" ref="I153:I160" si="51">IFERROR(H153/G153-1,"-")</f>
        <v>-0.43987642585551334</v>
      </c>
      <c r="J153" s="166">
        <f t="shared" si="50"/>
        <v>-7404</v>
      </c>
      <c r="K153" s="167">
        <f t="shared" ref="K153:K160" si="52">H153/H$8</f>
        <v>3.3781980101310108E-3</v>
      </c>
      <c r="L153" s="168"/>
    </row>
    <row r="154" spans="1:12" s="57" customFormat="1" x14ac:dyDescent="0.25">
      <c r="A154" s="164"/>
      <c r="B154" s="165" t="s">
        <v>115</v>
      </c>
      <c r="C154" s="166">
        <v>0</v>
      </c>
      <c r="D154" s="166">
        <v>1209</v>
      </c>
      <c r="E154" s="166">
        <v>8916</v>
      </c>
      <c r="F154" s="166">
        <v>7079</v>
      </c>
      <c r="G154" s="166">
        <v>8395</v>
      </c>
      <c r="H154" s="166">
        <v>8746</v>
      </c>
      <c r="I154" s="167">
        <f t="shared" si="51"/>
        <v>4.1810601548540882E-2</v>
      </c>
      <c r="J154" s="166">
        <f t="shared" si="50"/>
        <v>351</v>
      </c>
      <c r="K154" s="167">
        <f t="shared" si="52"/>
        <v>3.1338268770264976E-3</v>
      </c>
      <c r="L154" s="168"/>
    </row>
    <row r="155" spans="1:12" x14ac:dyDescent="0.25">
      <c r="A155" s="164"/>
      <c r="B155" s="165" t="s">
        <v>118</v>
      </c>
      <c r="C155" s="166">
        <v>0</v>
      </c>
      <c r="D155" s="166">
        <v>1041</v>
      </c>
      <c r="E155" s="166">
        <v>3208</v>
      </c>
      <c r="F155" s="166">
        <v>5183</v>
      </c>
      <c r="G155" s="166">
        <v>2957</v>
      </c>
      <c r="H155" s="166">
        <v>9904</v>
      </c>
      <c r="I155" s="167">
        <f t="shared" si="51"/>
        <v>2.3493405478525533</v>
      </c>
      <c r="J155" s="166">
        <f t="shared" si="50"/>
        <v>6947</v>
      </c>
      <c r="K155" s="167">
        <f t="shared" si="52"/>
        <v>3.5487561616819614E-3</v>
      </c>
      <c r="L155" s="81"/>
    </row>
    <row r="156" spans="1:12" x14ac:dyDescent="0.25">
      <c r="A156" s="164"/>
      <c r="B156" s="165" t="s">
        <v>125</v>
      </c>
      <c r="C156" s="166">
        <v>0</v>
      </c>
      <c r="D156" s="166">
        <v>169</v>
      </c>
      <c r="E156" s="166">
        <v>746</v>
      </c>
      <c r="F156" s="166">
        <v>807</v>
      </c>
      <c r="G156" s="166">
        <v>1280</v>
      </c>
      <c r="H156" s="166">
        <v>825</v>
      </c>
      <c r="I156" s="167">
        <f t="shared" si="51"/>
        <v>-0.35546875</v>
      </c>
      <c r="J156" s="166">
        <f t="shared" si="50"/>
        <v>-455</v>
      </c>
      <c r="K156" s="167">
        <f t="shared" si="52"/>
        <v>2.9561024165868517E-4</v>
      </c>
      <c r="L156" s="81"/>
    </row>
    <row r="157" spans="1:12" x14ac:dyDescent="0.25">
      <c r="A157" s="164"/>
      <c r="B157" s="165" t="s">
        <v>121</v>
      </c>
      <c r="C157" s="166">
        <v>0</v>
      </c>
      <c r="D157" s="166">
        <v>159</v>
      </c>
      <c r="E157" s="166">
        <v>1973</v>
      </c>
      <c r="F157" s="166">
        <v>2066</v>
      </c>
      <c r="G157" s="166">
        <v>2428</v>
      </c>
      <c r="H157" s="166">
        <v>1024</v>
      </c>
      <c r="I157" s="167">
        <f t="shared" si="51"/>
        <v>-0.57825370675453047</v>
      </c>
      <c r="J157" s="166">
        <f t="shared" si="50"/>
        <v>-1404</v>
      </c>
      <c r="K157" s="167">
        <f t="shared" si="52"/>
        <v>3.6691501510120441E-4</v>
      </c>
      <c r="L157" s="81"/>
    </row>
    <row r="158" spans="1:12" x14ac:dyDescent="0.25">
      <c r="A158" s="164"/>
      <c r="B158" s="165" t="s">
        <v>130</v>
      </c>
      <c r="C158" s="166">
        <v>0</v>
      </c>
      <c r="D158" s="166">
        <v>90</v>
      </c>
      <c r="E158" s="166">
        <v>140</v>
      </c>
      <c r="F158" s="166">
        <v>207</v>
      </c>
      <c r="G158" s="166">
        <v>150</v>
      </c>
      <c r="H158" s="166">
        <v>69</v>
      </c>
      <c r="I158" s="167">
        <f t="shared" si="51"/>
        <v>-0.54</v>
      </c>
      <c r="J158" s="166">
        <f t="shared" si="50"/>
        <v>-81</v>
      </c>
      <c r="K158" s="167">
        <f t="shared" si="52"/>
        <v>2.4723765665999126E-5</v>
      </c>
      <c r="L158" s="81"/>
    </row>
    <row r="159" spans="1:12" x14ac:dyDescent="0.25">
      <c r="A159" s="164" t="s">
        <v>146</v>
      </c>
      <c r="B159" s="165" t="s">
        <v>133</v>
      </c>
      <c r="C159" s="166">
        <v>0</v>
      </c>
      <c r="D159" s="166">
        <v>9</v>
      </c>
      <c r="E159" s="166">
        <v>217</v>
      </c>
      <c r="F159" s="166">
        <v>323</v>
      </c>
      <c r="G159" s="166">
        <v>127</v>
      </c>
      <c r="H159" s="166">
        <v>289</v>
      </c>
      <c r="I159" s="167">
        <f t="shared" si="51"/>
        <v>1.2755905511811023</v>
      </c>
      <c r="J159" s="166">
        <f t="shared" si="50"/>
        <v>162</v>
      </c>
      <c r="K159" s="167">
        <f t="shared" si="52"/>
        <v>1.0355316344164851E-4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0</v>
      </c>
      <c r="D160" s="171">
        <f t="shared" ref="D160:H160" si="54">D152-SUM(D153:D159)</f>
        <v>2323</v>
      </c>
      <c r="E160" s="171">
        <f t="shared" si="54"/>
        <v>4388</v>
      </c>
      <c r="F160" s="171">
        <f t="shared" si="54"/>
        <v>4992</v>
      </c>
      <c r="G160" s="171">
        <f t="shared" si="54"/>
        <v>6437</v>
      </c>
      <c r="H160" s="171">
        <f t="shared" si="54"/>
        <v>4513</v>
      </c>
      <c r="I160" s="172">
        <f t="shared" si="51"/>
        <v>-0.29889700170887057</v>
      </c>
      <c r="J160" s="171">
        <f>H160-G160</f>
        <v>-1924</v>
      </c>
      <c r="K160" s="172">
        <f t="shared" si="52"/>
        <v>1.6170776007341167E-3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CA974-9380-44F3-9A7A-EBACD5A14A4D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</row>
    <row r="4" spans="1:12" ht="6" customHeight="1" x14ac:dyDescent="0.25"/>
    <row r="5" spans="1:12" ht="15.75" x14ac:dyDescent="0.25">
      <c r="B5" s="147"/>
      <c r="C5" s="313" t="s">
        <v>45</v>
      </c>
      <c r="D5" s="314"/>
      <c r="E5" s="314"/>
      <c r="F5" s="314"/>
      <c r="G5" s="314"/>
      <c r="H5" s="314"/>
      <c r="I5" s="314"/>
      <c r="J5" s="314"/>
      <c r="K5" s="314"/>
    </row>
    <row r="6" spans="1:12" s="148" customFormat="1" ht="72" customHeight="1" x14ac:dyDescent="0.25">
      <c r="B6" s="149"/>
      <c r="C6" s="174" t="s">
        <v>260</v>
      </c>
      <c r="D6" s="174" t="s">
        <v>261</v>
      </c>
      <c r="E6" s="174" t="s">
        <v>262</v>
      </c>
      <c r="F6" s="174" t="s">
        <v>263</v>
      </c>
      <c r="G6" s="174" t="s">
        <v>264</v>
      </c>
      <c r="H6" s="174" t="s">
        <v>265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7198644</v>
      </c>
      <c r="D8" s="178">
        <v>1239473</v>
      </c>
      <c r="E8" s="178">
        <v>9533834</v>
      </c>
      <c r="F8" s="178">
        <v>11318734</v>
      </c>
      <c r="G8" s="178">
        <v>12006102</v>
      </c>
      <c r="H8" s="178">
        <v>11636818</v>
      </c>
      <c r="I8" s="179">
        <f>IFERROR(H8/G8-1,"-")</f>
        <v>-3.075802621033874E-2</v>
      </c>
      <c r="J8" s="178">
        <f>H8-G8</f>
        <v>-369284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625970</v>
      </c>
      <c r="D9" s="162">
        <v>345779</v>
      </c>
      <c r="E9" s="162">
        <v>981985</v>
      </c>
      <c r="F9" s="162">
        <v>1139257</v>
      </c>
      <c r="G9" s="162">
        <v>1056095</v>
      </c>
      <c r="H9" s="162">
        <v>1032965</v>
      </c>
      <c r="I9" s="163">
        <f>IFERROR(H9/G9-1,"-")</f>
        <v>-2.1901438791017802E-2</v>
      </c>
      <c r="J9" s="162">
        <f t="shared" ref="J9:J19" si="0">H9-G9</f>
        <v>-23130</v>
      </c>
      <c r="K9" s="163">
        <f>H9/H$8</f>
        <v>8.8766963614967595E-2</v>
      </c>
      <c r="L9" s="81"/>
    </row>
    <row r="10" spans="1:12" x14ac:dyDescent="0.25">
      <c r="A10" s="164" t="s">
        <v>105</v>
      </c>
      <c r="B10" s="165" t="s">
        <v>105</v>
      </c>
      <c r="C10" s="166">
        <v>156153</v>
      </c>
      <c r="D10" s="166">
        <v>219650</v>
      </c>
      <c r="E10" s="166">
        <v>291761</v>
      </c>
      <c r="F10" s="166">
        <v>343203</v>
      </c>
      <c r="G10" s="166">
        <v>312544</v>
      </c>
      <c r="H10" s="166">
        <v>288352</v>
      </c>
      <c r="I10" s="167">
        <f>IFERROR(H10/G10-1,"-")</f>
        <v>-7.7403501586976509E-2</v>
      </c>
      <c r="J10" s="166">
        <f t="shared" si="0"/>
        <v>-24192</v>
      </c>
      <c r="K10" s="167">
        <f>H10/H$8</f>
        <v>2.4779282446455723E-2</v>
      </c>
      <c r="L10" s="81"/>
    </row>
    <row r="11" spans="1:12" x14ac:dyDescent="0.25">
      <c r="A11" s="164" t="s">
        <v>102</v>
      </c>
      <c r="B11" s="165" t="s">
        <v>102</v>
      </c>
      <c r="C11" s="166">
        <v>469817</v>
      </c>
      <c r="D11" s="166">
        <v>126129</v>
      </c>
      <c r="E11" s="166">
        <v>690224</v>
      </c>
      <c r="F11" s="166">
        <v>796054</v>
      </c>
      <c r="G11" s="166">
        <v>743551</v>
      </c>
      <c r="H11" s="166">
        <v>744613</v>
      </c>
      <c r="I11" s="167">
        <f>IFERROR(H11/G11-1,"-")</f>
        <v>1.4282813149333329E-3</v>
      </c>
      <c r="J11" s="166">
        <f t="shared" si="0"/>
        <v>1062</v>
      </c>
      <c r="K11" s="167">
        <f>H11/H$8</f>
        <v>6.3987681168511876E-2</v>
      </c>
      <c r="L11" s="81"/>
    </row>
    <row r="12" spans="1:12" x14ac:dyDescent="0.25">
      <c r="A12" s="1"/>
      <c r="B12" s="161" t="s">
        <v>109</v>
      </c>
      <c r="C12" s="162">
        <v>6572674</v>
      </c>
      <c r="D12" s="162">
        <v>893694</v>
      </c>
      <c r="E12" s="162">
        <v>8551849</v>
      </c>
      <c r="F12" s="162">
        <v>10179477</v>
      </c>
      <c r="G12" s="162">
        <v>10950007</v>
      </c>
      <c r="H12" s="162">
        <v>10603853</v>
      </c>
      <c r="I12" s="163">
        <f>IFERROR(H12/G12-1,"-")</f>
        <v>-3.1612217234199047E-2</v>
      </c>
      <c r="J12" s="162">
        <f t="shared" si="0"/>
        <v>-346154</v>
      </c>
      <c r="K12" s="163">
        <f>H12/H$8</f>
        <v>0.91123303638503239</v>
      </c>
      <c r="L12" s="81"/>
    </row>
    <row r="13" spans="1:12" s="57" customFormat="1" x14ac:dyDescent="0.25">
      <c r="A13" s="164"/>
      <c r="B13" s="165" t="s">
        <v>112</v>
      </c>
      <c r="C13" s="166">
        <v>2636464</v>
      </c>
      <c r="D13" s="166">
        <v>71158</v>
      </c>
      <c r="E13" s="166">
        <v>3502820</v>
      </c>
      <c r="F13" s="166">
        <v>4109456</v>
      </c>
      <c r="G13" s="166">
        <v>4452093</v>
      </c>
      <c r="H13" s="166">
        <v>4365883</v>
      </c>
      <c r="I13" s="167">
        <f t="shared" ref="I13:I20" si="1">IFERROR(H13/G13-1,"-")</f>
        <v>-1.9363926135415377E-2</v>
      </c>
      <c r="J13" s="166">
        <f t="shared" si="0"/>
        <v>-86210</v>
      </c>
      <c r="K13" s="167">
        <f t="shared" ref="K13:K20" si="2">H13/H$8</f>
        <v>0.37517842076760161</v>
      </c>
      <c r="L13" s="168"/>
    </row>
    <row r="14" spans="1:12" s="57" customFormat="1" x14ac:dyDescent="0.25">
      <c r="A14" s="164"/>
      <c r="B14" s="165" t="s">
        <v>115</v>
      </c>
      <c r="C14" s="166">
        <v>982879</v>
      </c>
      <c r="D14" s="166">
        <v>152541</v>
      </c>
      <c r="E14" s="166">
        <v>1061946</v>
      </c>
      <c r="F14" s="166">
        <v>1314419</v>
      </c>
      <c r="G14" s="166">
        <v>1446457</v>
      </c>
      <c r="H14" s="166">
        <v>1365790</v>
      </c>
      <c r="I14" s="167">
        <f t="shared" si="1"/>
        <v>-5.5768681682206944E-2</v>
      </c>
      <c r="J14" s="166">
        <f t="shared" si="0"/>
        <v>-80667</v>
      </c>
      <c r="K14" s="167">
        <f t="shared" si="2"/>
        <v>0.11736799527155962</v>
      </c>
      <c r="L14" s="168"/>
    </row>
    <row r="15" spans="1:12" x14ac:dyDescent="0.25">
      <c r="A15" s="164"/>
      <c r="B15" s="165" t="s">
        <v>118</v>
      </c>
      <c r="C15" s="166">
        <v>257401</v>
      </c>
      <c r="D15" s="166">
        <v>149043</v>
      </c>
      <c r="E15" s="166">
        <v>415595</v>
      </c>
      <c r="F15" s="166">
        <v>540639</v>
      </c>
      <c r="G15" s="166">
        <v>580404</v>
      </c>
      <c r="H15" s="166">
        <v>524998</v>
      </c>
      <c r="I15" s="167">
        <f t="shared" si="1"/>
        <v>-9.5461092618245202E-2</v>
      </c>
      <c r="J15" s="166">
        <f t="shared" si="0"/>
        <v>-55406</v>
      </c>
      <c r="K15" s="167">
        <f t="shared" si="2"/>
        <v>4.5115254015315874E-2</v>
      </c>
      <c r="L15" s="81"/>
    </row>
    <row r="16" spans="1:12" x14ac:dyDescent="0.25">
      <c r="A16" s="164"/>
      <c r="B16" s="165" t="s">
        <v>125</v>
      </c>
      <c r="C16" s="166">
        <v>215512</v>
      </c>
      <c r="D16" s="166">
        <v>13556</v>
      </c>
      <c r="E16" s="166">
        <v>410280</v>
      </c>
      <c r="F16" s="166">
        <v>393582</v>
      </c>
      <c r="G16" s="166">
        <v>430563</v>
      </c>
      <c r="H16" s="166">
        <v>417888</v>
      </c>
      <c r="I16" s="167">
        <f t="shared" si="1"/>
        <v>-2.9438200681433324E-2</v>
      </c>
      <c r="J16" s="166">
        <f t="shared" si="0"/>
        <v>-12675</v>
      </c>
      <c r="K16" s="167">
        <f t="shared" si="2"/>
        <v>3.5910847793615058E-2</v>
      </c>
      <c r="L16" s="81"/>
    </row>
    <row r="17" spans="1:12" x14ac:dyDescent="0.25">
      <c r="A17" s="164"/>
      <c r="B17" s="165" t="s">
        <v>121</v>
      </c>
      <c r="C17" s="166">
        <v>250591</v>
      </c>
      <c r="D17" s="166">
        <v>37918</v>
      </c>
      <c r="E17" s="166">
        <v>403038</v>
      </c>
      <c r="F17" s="166">
        <v>380835</v>
      </c>
      <c r="G17" s="166">
        <v>417289</v>
      </c>
      <c r="H17" s="166">
        <v>378394</v>
      </c>
      <c r="I17" s="167">
        <f t="shared" si="1"/>
        <v>-9.3208783361171776E-2</v>
      </c>
      <c r="J17" s="166">
        <f t="shared" si="0"/>
        <v>-38895</v>
      </c>
      <c r="K17" s="167">
        <f t="shared" si="2"/>
        <v>3.2516964689144404E-2</v>
      </c>
      <c r="L17" s="81"/>
    </row>
    <row r="18" spans="1:12" x14ac:dyDescent="0.25">
      <c r="A18" s="164"/>
      <c r="B18" s="165" t="s">
        <v>130</v>
      </c>
      <c r="C18" s="166">
        <v>238981</v>
      </c>
      <c r="D18" s="166">
        <v>2548</v>
      </c>
      <c r="E18" s="166">
        <v>248929</v>
      </c>
      <c r="F18" s="166">
        <v>316387</v>
      </c>
      <c r="G18" s="166">
        <v>291718</v>
      </c>
      <c r="H18" s="166">
        <v>283562</v>
      </c>
      <c r="I18" s="167">
        <f t="shared" si="1"/>
        <v>-2.7958507874042748E-2</v>
      </c>
      <c r="J18" s="166">
        <f t="shared" si="0"/>
        <v>-8156</v>
      </c>
      <c r="K18" s="167">
        <f t="shared" si="2"/>
        <v>2.4367657894108167E-2</v>
      </c>
      <c r="L18" s="81"/>
    </row>
    <row r="19" spans="1:12" x14ac:dyDescent="0.25">
      <c r="A19" s="164" t="s">
        <v>146</v>
      </c>
      <c r="B19" s="165" t="s">
        <v>133</v>
      </c>
      <c r="C19" s="166">
        <v>338187</v>
      </c>
      <c r="D19" s="166">
        <v>18280</v>
      </c>
      <c r="E19" s="166">
        <v>198904</v>
      </c>
      <c r="F19" s="166">
        <v>291712</v>
      </c>
      <c r="G19" s="166">
        <v>317488</v>
      </c>
      <c r="H19" s="166">
        <v>269484</v>
      </c>
      <c r="I19" s="167">
        <f t="shared" si="1"/>
        <v>-0.15119941541097615</v>
      </c>
      <c r="J19" s="166">
        <f t="shared" si="0"/>
        <v>-48004</v>
      </c>
      <c r="K19" s="167">
        <f t="shared" si="2"/>
        <v>2.3157877007271233E-2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1652659</v>
      </c>
      <c r="D20" s="171">
        <f t="shared" ref="D20:H20" si="4">D12-SUM(D13:D19)</f>
        <v>448650</v>
      </c>
      <c r="E20" s="171">
        <f t="shared" si="4"/>
        <v>2310337</v>
      </c>
      <c r="F20" s="171">
        <f t="shared" si="4"/>
        <v>2832447</v>
      </c>
      <c r="G20" s="171">
        <f t="shared" si="4"/>
        <v>3013995</v>
      </c>
      <c r="H20" s="171">
        <f t="shared" si="4"/>
        <v>2997854</v>
      </c>
      <c r="I20" s="172">
        <f t="shared" si="1"/>
        <v>-5.3553506226785563E-3</v>
      </c>
      <c r="J20" s="171">
        <f>H20-G20</f>
        <v>-16141</v>
      </c>
      <c r="K20" s="172">
        <f t="shared" si="2"/>
        <v>0.25761801894641645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2766306</v>
      </c>
      <c r="D22" s="178">
        <v>479916</v>
      </c>
      <c r="E22" s="178">
        <v>3872965</v>
      </c>
      <c r="F22" s="178">
        <v>4389120</v>
      </c>
      <c r="G22" s="178">
        <v>4572184</v>
      </c>
      <c r="H22" s="178">
        <v>4379140</v>
      </c>
      <c r="I22" s="179">
        <f>IFERROR(H22/G22-1,"-")</f>
        <v>-4.2221397913994707E-2</v>
      </c>
      <c r="J22" s="178">
        <f>H22-G22</f>
        <v>-193044</v>
      </c>
      <c r="K22" s="179">
        <f>H22/H$8</f>
        <v>0.37631764972177101</v>
      </c>
      <c r="L22" s="81"/>
    </row>
    <row r="23" spans="1:12" x14ac:dyDescent="0.25">
      <c r="A23" s="164" t="s">
        <v>98</v>
      </c>
      <c r="B23" s="161" t="s">
        <v>99</v>
      </c>
      <c r="C23" s="162">
        <v>95533</v>
      </c>
      <c r="D23" s="162">
        <v>125039</v>
      </c>
      <c r="E23" s="162">
        <v>192475</v>
      </c>
      <c r="F23" s="162">
        <v>195227</v>
      </c>
      <c r="G23" s="162">
        <v>170162</v>
      </c>
      <c r="H23" s="162">
        <v>143786</v>
      </c>
      <c r="I23" s="163">
        <f>IFERROR(H23/G23-1,"-")</f>
        <v>-0.15500523030993996</v>
      </c>
      <c r="J23" s="162">
        <f t="shared" ref="J23:J33" si="5">H23-G23</f>
        <v>-26376</v>
      </c>
      <c r="K23" s="163">
        <f>H23/H$8</f>
        <v>1.2356126906857183E-2</v>
      </c>
      <c r="L23" s="81"/>
    </row>
    <row r="24" spans="1:12" x14ac:dyDescent="0.25">
      <c r="A24" s="164" t="s">
        <v>105</v>
      </c>
      <c r="B24" s="165" t="s">
        <v>105</v>
      </c>
      <c r="C24" s="166">
        <v>36093</v>
      </c>
      <c r="D24" s="166">
        <v>68860</v>
      </c>
      <c r="E24" s="166">
        <v>62574</v>
      </c>
      <c r="F24" s="166">
        <v>66782</v>
      </c>
      <c r="G24" s="166">
        <v>55346</v>
      </c>
      <c r="H24" s="166">
        <v>42289</v>
      </c>
      <c r="I24" s="167">
        <f>IFERROR(H24/G24-1,"-")</f>
        <v>-0.23591587467929032</v>
      </c>
      <c r="J24" s="166">
        <f t="shared" si="5"/>
        <v>-13057</v>
      </c>
      <c r="K24" s="167">
        <f>H24/H$8</f>
        <v>3.634069038460514E-3</v>
      </c>
      <c r="L24" s="81"/>
    </row>
    <row r="25" spans="1:12" x14ac:dyDescent="0.25">
      <c r="A25" s="164" t="s">
        <v>102</v>
      </c>
      <c r="B25" s="165" t="s">
        <v>102</v>
      </c>
      <c r="C25" s="166">
        <v>59440</v>
      </c>
      <c r="D25" s="166">
        <v>56179</v>
      </c>
      <c r="E25" s="166">
        <v>129901</v>
      </c>
      <c r="F25" s="166">
        <v>128445</v>
      </c>
      <c r="G25" s="166">
        <v>114816</v>
      </c>
      <c r="H25" s="166">
        <v>101497</v>
      </c>
      <c r="I25" s="167">
        <f>IFERROR(H25/G25-1,"-")</f>
        <v>-0.11600299609810483</v>
      </c>
      <c r="J25" s="166">
        <f t="shared" si="5"/>
        <v>-13319</v>
      </c>
      <c r="K25" s="167">
        <f>H25/H$8</f>
        <v>8.7220578683966706E-3</v>
      </c>
      <c r="L25" s="81"/>
    </row>
    <row r="26" spans="1:12" x14ac:dyDescent="0.25">
      <c r="A26" s="164"/>
      <c r="B26" s="161" t="s">
        <v>109</v>
      </c>
      <c r="C26" s="162">
        <v>2670773</v>
      </c>
      <c r="D26" s="162">
        <v>354877</v>
      </c>
      <c r="E26" s="162">
        <v>3680490</v>
      </c>
      <c r="F26" s="162">
        <v>4193893</v>
      </c>
      <c r="G26" s="162">
        <v>4402022</v>
      </c>
      <c r="H26" s="162">
        <v>4235354</v>
      </c>
      <c r="I26" s="163">
        <f>IFERROR(H26/G26-1,"-")</f>
        <v>-3.7861691740750048E-2</v>
      </c>
      <c r="J26" s="162">
        <f t="shared" si="5"/>
        <v>-166668</v>
      </c>
      <c r="K26" s="163">
        <f>H26/H$8</f>
        <v>0.36396152281491384</v>
      </c>
      <c r="L26" s="81"/>
    </row>
    <row r="27" spans="1:12" s="57" customFormat="1" x14ac:dyDescent="0.25">
      <c r="A27" s="164"/>
      <c r="B27" s="165" t="s">
        <v>112</v>
      </c>
      <c r="C27" s="166">
        <v>1178371</v>
      </c>
      <c r="D27" s="166">
        <v>20212</v>
      </c>
      <c r="E27" s="166">
        <v>1646313</v>
      </c>
      <c r="F27" s="166">
        <v>1932242</v>
      </c>
      <c r="G27" s="166">
        <v>2037064</v>
      </c>
      <c r="H27" s="166">
        <v>2009207</v>
      </c>
      <c r="I27" s="167">
        <f t="shared" ref="I27:I34" si="6">IFERROR(H27/G27-1,"-")</f>
        <v>-1.3675073537208426E-2</v>
      </c>
      <c r="J27" s="166">
        <f t="shared" si="5"/>
        <v>-27857</v>
      </c>
      <c r="K27" s="167">
        <f t="shared" ref="K27:K34" si="7">H27/H$8</f>
        <v>0.17265948474918144</v>
      </c>
      <c r="L27" s="168"/>
    </row>
    <row r="28" spans="1:12" s="57" customFormat="1" x14ac:dyDescent="0.25">
      <c r="A28" s="164"/>
      <c r="B28" s="165" t="s">
        <v>115</v>
      </c>
      <c r="C28" s="166">
        <v>362212</v>
      </c>
      <c r="D28" s="166">
        <v>55810</v>
      </c>
      <c r="E28" s="166">
        <v>439344</v>
      </c>
      <c r="F28" s="166">
        <v>497002</v>
      </c>
      <c r="G28" s="166">
        <v>511468</v>
      </c>
      <c r="H28" s="166">
        <v>474875</v>
      </c>
      <c r="I28" s="167">
        <f t="shared" si="6"/>
        <v>-7.1545042896134281E-2</v>
      </c>
      <c r="J28" s="166">
        <f t="shared" si="5"/>
        <v>-36593</v>
      </c>
      <c r="K28" s="167">
        <f t="shared" si="7"/>
        <v>4.0807976888527428E-2</v>
      </c>
      <c r="L28" s="168"/>
    </row>
    <row r="29" spans="1:12" x14ac:dyDescent="0.25">
      <c r="A29" s="164"/>
      <c r="B29" s="165" t="s">
        <v>118</v>
      </c>
      <c r="C29" s="166">
        <v>111783</v>
      </c>
      <c r="D29" s="166">
        <v>68327</v>
      </c>
      <c r="E29" s="166">
        <v>164422</v>
      </c>
      <c r="F29" s="166">
        <v>191056</v>
      </c>
      <c r="G29" s="166">
        <v>206692</v>
      </c>
      <c r="H29" s="166">
        <v>147935</v>
      </c>
      <c r="I29" s="167">
        <f t="shared" si="6"/>
        <v>-0.28427321812164963</v>
      </c>
      <c r="J29" s="166">
        <f t="shared" si="5"/>
        <v>-58757</v>
      </c>
      <c r="K29" s="167">
        <f t="shared" si="7"/>
        <v>1.2712667672554473E-2</v>
      </c>
      <c r="L29" s="81"/>
    </row>
    <row r="30" spans="1:12" x14ac:dyDescent="0.25">
      <c r="A30" s="164"/>
      <c r="B30" s="165" t="s">
        <v>125</v>
      </c>
      <c r="C30" s="166">
        <v>100752</v>
      </c>
      <c r="D30" s="166">
        <v>5732</v>
      </c>
      <c r="E30" s="166">
        <v>194426</v>
      </c>
      <c r="F30" s="166">
        <v>169131</v>
      </c>
      <c r="G30" s="166">
        <v>176922</v>
      </c>
      <c r="H30" s="166">
        <v>174505</v>
      </c>
      <c r="I30" s="167">
        <f t="shared" si="6"/>
        <v>-1.3661387504097844E-2</v>
      </c>
      <c r="J30" s="166">
        <f t="shared" si="5"/>
        <v>-2417</v>
      </c>
      <c r="K30" s="167">
        <f t="shared" si="7"/>
        <v>1.4995937892987584E-2</v>
      </c>
      <c r="L30" s="81"/>
    </row>
    <row r="31" spans="1:12" x14ac:dyDescent="0.25">
      <c r="A31" s="164"/>
      <c r="B31" s="165" t="s">
        <v>121</v>
      </c>
      <c r="C31" s="166">
        <v>139238</v>
      </c>
      <c r="D31" s="166">
        <v>21193</v>
      </c>
      <c r="E31" s="166">
        <v>243033</v>
      </c>
      <c r="F31" s="166">
        <v>206049</v>
      </c>
      <c r="G31" s="166">
        <v>221075</v>
      </c>
      <c r="H31" s="166">
        <v>212576</v>
      </c>
      <c r="I31" s="167">
        <f t="shared" si="6"/>
        <v>-3.8443966979531785E-2</v>
      </c>
      <c r="J31" s="166">
        <f t="shared" si="5"/>
        <v>-8499</v>
      </c>
      <c r="K31" s="167">
        <f t="shared" si="7"/>
        <v>1.8267536709777536E-2</v>
      </c>
      <c r="L31" s="81"/>
    </row>
    <row r="32" spans="1:12" x14ac:dyDescent="0.25">
      <c r="A32" s="164"/>
      <c r="B32" s="165" t="s">
        <v>130</v>
      </c>
      <c r="C32" s="166">
        <v>94416</v>
      </c>
      <c r="D32" s="166">
        <v>574</v>
      </c>
      <c r="E32" s="166">
        <v>95054</v>
      </c>
      <c r="F32" s="166">
        <v>109140</v>
      </c>
      <c r="G32" s="166">
        <v>99708</v>
      </c>
      <c r="H32" s="166">
        <v>92183</v>
      </c>
      <c r="I32" s="167">
        <f t="shared" si="6"/>
        <v>-7.5470373490592491E-2</v>
      </c>
      <c r="J32" s="166">
        <f t="shared" si="5"/>
        <v>-7525</v>
      </c>
      <c r="K32" s="167">
        <f t="shared" si="7"/>
        <v>7.9216672461492488E-3</v>
      </c>
      <c r="L32" s="81"/>
    </row>
    <row r="33" spans="1:12" x14ac:dyDescent="0.25">
      <c r="A33" s="164" t="s">
        <v>146</v>
      </c>
      <c r="B33" s="165" t="s">
        <v>133</v>
      </c>
      <c r="C33" s="166">
        <v>102903</v>
      </c>
      <c r="D33" s="166">
        <v>2273</v>
      </c>
      <c r="E33" s="166">
        <v>58689</v>
      </c>
      <c r="F33" s="166">
        <v>97353</v>
      </c>
      <c r="G33" s="166">
        <v>95578</v>
      </c>
      <c r="H33" s="166">
        <v>82430</v>
      </c>
      <c r="I33" s="167">
        <f t="shared" si="6"/>
        <v>-0.13756303751909438</v>
      </c>
      <c r="J33" s="166">
        <f t="shared" si="5"/>
        <v>-13148</v>
      </c>
      <c r="K33" s="167">
        <f t="shared" si="7"/>
        <v>7.0835515344486785E-3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581098</v>
      </c>
      <c r="D34" s="171">
        <f t="shared" ref="D34:H34" si="9">D26-SUM(D27:D33)</f>
        <v>180756</v>
      </c>
      <c r="E34" s="171">
        <f t="shared" si="9"/>
        <v>839209</v>
      </c>
      <c r="F34" s="171">
        <f t="shared" si="9"/>
        <v>991920</v>
      </c>
      <c r="G34" s="171">
        <f t="shared" si="9"/>
        <v>1053515</v>
      </c>
      <c r="H34" s="171">
        <f t="shared" si="9"/>
        <v>1041643</v>
      </c>
      <c r="I34" s="172">
        <f t="shared" si="6"/>
        <v>-1.1268942539973348E-2</v>
      </c>
      <c r="J34" s="171">
        <f>H34-G34</f>
        <v>-11872</v>
      </c>
      <c r="K34" s="172">
        <f t="shared" si="7"/>
        <v>8.9512700121287453E-2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2107837</v>
      </c>
      <c r="D36" s="178">
        <v>250141</v>
      </c>
      <c r="E36" s="178">
        <v>2658546</v>
      </c>
      <c r="F36" s="178">
        <v>3148928</v>
      </c>
      <c r="G36" s="178">
        <v>3318184</v>
      </c>
      <c r="H36" s="178">
        <v>3271624</v>
      </c>
      <c r="I36" s="179">
        <f>IFERROR(H36/G36-1,"-")</f>
        <v>-1.4031771595547471E-2</v>
      </c>
      <c r="J36" s="178">
        <f>H36-G36</f>
        <v>-46560</v>
      </c>
      <c r="K36" s="179">
        <f>H36/H$8</f>
        <v>0.28114420969718695</v>
      </c>
      <c r="L36" s="81"/>
    </row>
    <row r="37" spans="1:12" x14ac:dyDescent="0.25">
      <c r="A37" s="164" t="s">
        <v>98</v>
      </c>
      <c r="B37" s="161" t="s">
        <v>99</v>
      </c>
      <c r="C37" s="162">
        <v>83093</v>
      </c>
      <c r="D37" s="162">
        <v>40820</v>
      </c>
      <c r="E37" s="162">
        <v>122385</v>
      </c>
      <c r="F37" s="162">
        <v>123431</v>
      </c>
      <c r="G37" s="162">
        <v>136202</v>
      </c>
      <c r="H37" s="162">
        <v>147970</v>
      </c>
      <c r="I37" s="163">
        <f>IFERROR(H37/G37-1,"-")</f>
        <v>8.6401080747712911E-2</v>
      </c>
      <c r="J37" s="162">
        <f t="shared" ref="J37:J47" si="10">H37-G37</f>
        <v>11768</v>
      </c>
      <c r="K37" s="163">
        <f>H37/H$8</f>
        <v>1.271567536761338E-2</v>
      </c>
      <c r="L37" s="81"/>
    </row>
    <row r="38" spans="1:12" x14ac:dyDescent="0.25">
      <c r="A38" s="164" t="s">
        <v>105</v>
      </c>
      <c r="B38" s="165" t="s">
        <v>105</v>
      </c>
      <c r="C38" s="166">
        <v>30721</v>
      </c>
      <c r="D38" s="166">
        <v>27959</v>
      </c>
      <c r="E38" s="166">
        <v>37773</v>
      </c>
      <c r="F38" s="166">
        <v>33042</v>
      </c>
      <c r="G38" s="166">
        <v>61484</v>
      </c>
      <c r="H38" s="166">
        <v>59109</v>
      </c>
      <c r="I38" s="167">
        <f>IFERROR(H38/G38-1,"-")</f>
        <v>-3.8627935723114959E-2</v>
      </c>
      <c r="J38" s="166">
        <f t="shared" si="10"/>
        <v>-2375</v>
      </c>
      <c r="K38" s="167">
        <f>H38/H$8</f>
        <v>5.079481349626676E-3</v>
      </c>
      <c r="L38" s="81"/>
    </row>
    <row r="39" spans="1:12" x14ac:dyDescent="0.25">
      <c r="A39" s="164" t="s">
        <v>102</v>
      </c>
      <c r="B39" s="165" t="s">
        <v>102</v>
      </c>
      <c r="C39" s="166">
        <v>52372</v>
      </c>
      <c r="D39" s="166">
        <v>12861</v>
      </c>
      <c r="E39" s="166">
        <v>84612</v>
      </c>
      <c r="F39" s="166">
        <v>90389</v>
      </c>
      <c r="G39" s="166">
        <v>74718</v>
      </c>
      <c r="H39" s="166">
        <v>88861</v>
      </c>
      <c r="I39" s="167">
        <f>IFERROR(H39/G39-1,"-")</f>
        <v>0.18928504510292021</v>
      </c>
      <c r="J39" s="166">
        <f t="shared" si="10"/>
        <v>14143</v>
      </c>
      <c r="K39" s="167">
        <f>H39/H$8</f>
        <v>7.6361940179867039E-3</v>
      </c>
      <c r="L39" s="81"/>
    </row>
    <row r="40" spans="1:12" x14ac:dyDescent="0.25">
      <c r="A40" s="164"/>
      <c r="B40" s="161" t="s">
        <v>109</v>
      </c>
      <c r="C40" s="162">
        <v>2024744</v>
      </c>
      <c r="D40" s="162">
        <v>209321</v>
      </c>
      <c r="E40" s="162">
        <v>2536161</v>
      </c>
      <c r="F40" s="162">
        <v>3025497</v>
      </c>
      <c r="G40" s="162">
        <v>3181982</v>
      </c>
      <c r="H40" s="162">
        <v>3123654</v>
      </c>
      <c r="I40" s="163">
        <f>IFERROR(H40/G40-1,"-")</f>
        <v>-1.8330713372985752E-2</v>
      </c>
      <c r="J40" s="162">
        <f t="shared" si="10"/>
        <v>-58328</v>
      </c>
      <c r="K40" s="163">
        <f>H40/H$8</f>
        <v>0.26842853432957359</v>
      </c>
      <c r="L40" s="81"/>
    </row>
    <row r="41" spans="1:12" s="57" customFormat="1" x14ac:dyDescent="0.25">
      <c r="A41" s="164"/>
      <c r="B41" s="165" t="s">
        <v>112</v>
      </c>
      <c r="C41" s="166">
        <v>902556</v>
      </c>
      <c r="D41" s="166">
        <v>12731</v>
      </c>
      <c r="E41" s="166">
        <v>1089009</v>
      </c>
      <c r="F41" s="166">
        <v>1294282</v>
      </c>
      <c r="G41" s="166">
        <v>1409090</v>
      </c>
      <c r="H41" s="166">
        <v>1385871</v>
      </c>
      <c r="I41" s="167">
        <f t="shared" ref="I41:I48" si="11">IFERROR(H41/G41-1,"-")</f>
        <v>-1.6478010630974649E-2</v>
      </c>
      <c r="J41" s="166">
        <f t="shared" si="10"/>
        <v>-23219</v>
      </c>
      <c r="K41" s="167">
        <f t="shared" ref="K41:K48" si="12">H41/H$8</f>
        <v>0.11909363882807139</v>
      </c>
      <c r="L41" s="168"/>
    </row>
    <row r="42" spans="1:12" s="57" customFormat="1" x14ac:dyDescent="0.25">
      <c r="A42" s="164"/>
      <c r="B42" s="165" t="s">
        <v>115</v>
      </c>
      <c r="C42" s="166">
        <v>105694</v>
      </c>
      <c r="D42" s="166">
        <v>18587</v>
      </c>
      <c r="E42" s="166">
        <v>108888</v>
      </c>
      <c r="F42" s="166">
        <v>139293</v>
      </c>
      <c r="G42" s="166">
        <v>137988</v>
      </c>
      <c r="H42" s="166">
        <v>132803</v>
      </c>
      <c r="I42" s="167">
        <f t="shared" si="11"/>
        <v>-3.7575731223004949E-2</v>
      </c>
      <c r="J42" s="166">
        <f t="shared" si="10"/>
        <v>-5185</v>
      </c>
      <c r="K42" s="167">
        <f t="shared" si="12"/>
        <v>1.1412312197372168E-2</v>
      </c>
      <c r="L42" s="168"/>
    </row>
    <row r="43" spans="1:12" x14ac:dyDescent="0.25">
      <c r="A43" s="164"/>
      <c r="B43" s="165" t="s">
        <v>118</v>
      </c>
      <c r="C43" s="166">
        <v>43618</v>
      </c>
      <c r="D43" s="166">
        <v>22425</v>
      </c>
      <c r="E43" s="166">
        <v>62644</v>
      </c>
      <c r="F43" s="166">
        <v>83931</v>
      </c>
      <c r="G43" s="166">
        <v>80711</v>
      </c>
      <c r="H43" s="166">
        <v>83636</v>
      </c>
      <c r="I43" s="167">
        <f t="shared" si="11"/>
        <v>3.6240413326560139E-2</v>
      </c>
      <c r="J43" s="166">
        <f t="shared" si="10"/>
        <v>2925</v>
      </c>
      <c r="K43" s="167">
        <f t="shared" si="12"/>
        <v>7.1871881127641597E-3</v>
      </c>
      <c r="L43" s="81"/>
    </row>
    <row r="44" spans="1:12" x14ac:dyDescent="0.25">
      <c r="A44" s="164"/>
      <c r="B44" s="165" t="s">
        <v>125</v>
      </c>
      <c r="C44" s="166">
        <v>87975</v>
      </c>
      <c r="D44" s="166">
        <v>2975</v>
      </c>
      <c r="E44" s="166">
        <v>141020</v>
      </c>
      <c r="F44" s="166">
        <v>149033</v>
      </c>
      <c r="G44" s="166">
        <v>155533</v>
      </c>
      <c r="H44" s="166">
        <v>145433</v>
      </c>
      <c r="I44" s="167">
        <f t="shared" si="11"/>
        <v>-6.4937987436749722E-2</v>
      </c>
      <c r="J44" s="166">
        <f t="shared" si="10"/>
        <v>-10100</v>
      </c>
      <c r="K44" s="167">
        <f t="shared" si="12"/>
        <v>1.2497660442914893E-2</v>
      </c>
      <c r="L44" s="81"/>
    </row>
    <row r="45" spans="1:12" x14ac:dyDescent="0.25">
      <c r="A45" s="164"/>
      <c r="B45" s="165" t="s">
        <v>121</v>
      </c>
      <c r="C45" s="166">
        <v>80980</v>
      </c>
      <c r="D45" s="166">
        <v>4637</v>
      </c>
      <c r="E45" s="166">
        <v>100046</v>
      </c>
      <c r="F45" s="166">
        <v>116394</v>
      </c>
      <c r="G45" s="166">
        <v>132369</v>
      </c>
      <c r="H45" s="166">
        <v>105512</v>
      </c>
      <c r="I45" s="167">
        <f t="shared" si="11"/>
        <v>-0.20289493763645572</v>
      </c>
      <c r="J45" s="166">
        <f t="shared" si="10"/>
        <v>-26857</v>
      </c>
      <c r="K45" s="167">
        <f t="shared" si="12"/>
        <v>9.0670834587255732E-3</v>
      </c>
      <c r="L45" s="81"/>
    </row>
    <row r="46" spans="1:12" x14ac:dyDescent="0.25">
      <c r="A46" s="164"/>
      <c r="B46" s="165" t="s">
        <v>130</v>
      </c>
      <c r="C46" s="166">
        <v>85742</v>
      </c>
      <c r="D46" s="166">
        <v>917</v>
      </c>
      <c r="E46" s="166">
        <v>98471</v>
      </c>
      <c r="F46" s="166">
        <v>111563</v>
      </c>
      <c r="G46" s="166">
        <v>104531</v>
      </c>
      <c r="H46" s="166">
        <v>112716</v>
      </c>
      <c r="I46" s="167">
        <f t="shared" si="11"/>
        <v>7.8302130468473452E-2</v>
      </c>
      <c r="J46" s="166">
        <f t="shared" si="10"/>
        <v>8185</v>
      </c>
      <c r="K46" s="167">
        <f t="shared" si="12"/>
        <v>9.6861530359931731E-3</v>
      </c>
      <c r="L46" s="81"/>
    </row>
    <row r="47" spans="1:12" x14ac:dyDescent="0.25">
      <c r="A47" s="164" t="s">
        <v>146</v>
      </c>
      <c r="B47" s="165" t="s">
        <v>133</v>
      </c>
      <c r="C47" s="166">
        <v>138797</v>
      </c>
      <c r="D47" s="166">
        <v>13882</v>
      </c>
      <c r="E47" s="166">
        <v>96506</v>
      </c>
      <c r="F47" s="166">
        <v>118911</v>
      </c>
      <c r="G47" s="166">
        <v>134415</v>
      </c>
      <c r="H47" s="166">
        <v>115211</v>
      </c>
      <c r="I47" s="167">
        <f t="shared" si="11"/>
        <v>-0.14287095934233529</v>
      </c>
      <c r="J47" s="166">
        <f t="shared" si="10"/>
        <v>-19204</v>
      </c>
      <c r="K47" s="167">
        <f t="shared" si="12"/>
        <v>9.900558726620972E-3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579382</v>
      </c>
      <c r="D48" s="171">
        <f t="shared" ref="D48:H48" si="14">D40-SUM(D41:D47)</f>
        <v>133167</v>
      </c>
      <c r="E48" s="171">
        <f t="shared" si="14"/>
        <v>839577</v>
      </c>
      <c r="F48" s="171">
        <f t="shared" si="14"/>
        <v>1012090</v>
      </c>
      <c r="G48" s="171">
        <f t="shared" si="14"/>
        <v>1027345</v>
      </c>
      <c r="H48" s="171">
        <f t="shared" si="14"/>
        <v>1042472</v>
      </c>
      <c r="I48" s="172">
        <f t="shared" si="11"/>
        <v>1.4724362312563022E-2</v>
      </c>
      <c r="J48" s="171">
        <f>H48-G48</f>
        <v>15127</v>
      </c>
      <c r="K48" s="172">
        <f t="shared" si="12"/>
        <v>8.9583939527111273E-2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53738</v>
      </c>
      <c r="D50" s="178">
        <v>12448</v>
      </c>
      <c r="E50" s="178">
        <v>56272</v>
      </c>
      <c r="F50" s="178">
        <v>65549</v>
      </c>
      <c r="G50" s="178">
        <v>75339</v>
      </c>
      <c r="H50" s="178">
        <v>70664</v>
      </c>
      <c r="I50" s="179">
        <f>IFERROR(H50/G50-1,"-")</f>
        <v>-6.2052854431303817E-2</v>
      </c>
      <c r="J50" s="178">
        <f>H50-G50</f>
        <v>-4675</v>
      </c>
      <c r="K50" s="179">
        <f>H50/H$8</f>
        <v>6.0724503897886866E-3</v>
      </c>
      <c r="L50" s="81"/>
    </row>
    <row r="51" spans="1:12" x14ac:dyDescent="0.25">
      <c r="A51" s="164" t="s">
        <v>98</v>
      </c>
      <c r="B51" s="161" t="s">
        <v>99</v>
      </c>
      <c r="C51" s="162">
        <v>2905</v>
      </c>
      <c r="D51" s="162">
        <v>2474</v>
      </c>
      <c r="E51" s="162">
        <v>4239</v>
      </c>
      <c r="F51" s="162">
        <v>16499</v>
      </c>
      <c r="G51" s="162">
        <v>10488</v>
      </c>
      <c r="H51" s="162">
        <v>7223</v>
      </c>
      <c r="I51" s="163">
        <f>IFERROR(H51/G51-1,"-")</f>
        <v>-0.31130816170861941</v>
      </c>
      <c r="J51" s="162">
        <f t="shared" ref="J51:J61" si="15">H51-G51</f>
        <v>-3265</v>
      </c>
      <c r="K51" s="163">
        <f>H51/H$8</f>
        <v>6.207023260138639E-4</v>
      </c>
      <c r="L51" s="81"/>
    </row>
    <row r="52" spans="1:12" x14ac:dyDescent="0.25">
      <c r="A52" s="164" t="s">
        <v>105</v>
      </c>
      <c r="B52" s="165" t="s">
        <v>105</v>
      </c>
      <c r="C52" s="166">
        <v>1316</v>
      </c>
      <c r="D52" s="166">
        <v>1653</v>
      </c>
      <c r="E52" s="166">
        <v>409</v>
      </c>
      <c r="F52" s="166">
        <v>11146</v>
      </c>
      <c r="G52" s="166">
        <v>5704</v>
      </c>
      <c r="H52" s="166">
        <v>3679</v>
      </c>
      <c r="I52" s="167">
        <f>IFERROR(H52/G52-1,"-")</f>
        <v>-0.35501402524544179</v>
      </c>
      <c r="J52" s="166">
        <f t="shared" si="15"/>
        <v>-2025</v>
      </c>
      <c r="K52" s="167">
        <f>H52/H$8</f>
        <v>3.1615171776339546E-4</v>
      </c>
      <c r="L52" s="81"/>
    </row>
    <row r="53" spans="1:12" x14ac:dyDescent="0.25">
      <c r="A53" s="164" t="s">
        <v>102</v>
      </c>
      <c r="B53" s="165" t="s">
        <v>102</v>
      </c>
      <c r="C53" s="166">
        <v>1589</v>
      </c>
      <c r="D53" s="166">
        <v>821</v>
      </c>
      <c r="E53" s="166">
        <v>3830</v>
      </c>
      <c r="F53" s="166">
        <v>5353</v>
      </c>
      <c r="G53" s="166">
        <v>4784</v>
      </c>
      <c r="H53" s="166">
        <v>3544</v>
      </c>
      <c r="I53" s="167">
        <f>IFERROR(H53/G53-1,"-")</f>
        <v>-0.25919732441471577</v>
      </c>
      <c r="J53" s="166">
        <f t="shared" si="15"/>
        <v>-1240</v>
      </c>
      <c r="K53" s="167">
        <f>H53/H$8</f>
        <v>3.045506082504685E-4</v>
      </c>
      <c r="L53" s="81"/>
    </row>
    <row r="54" spans="1:12" x14ac:dyDescent="0.25">
      <c r="A54" s="164"/>
      <c r="B54" s="161" t="s">
        <v>109</v>
      </c>
      <c r="C54" s="162">
        <v>50833</v>
      </c>
      <c r="D54" s="162">
        <v>9974</v>
      </c>
      <c r="E54" s="162">
        <v>52033</v>
      </c>
      <c r="F54" s="162">
        <v>49050</v>
      </c>
      <c r="G54" s="162">
        <v>64851</v>
      </c>
      <c r="H54" s="162">
        <v>63441</v>
      </c>
      <c r="I54" s="163">
        <f>IFERROR(H54/G54-1,"-")</f>
        <v>-2.1742147384003374E-2</v>
      </c>
      <c r="J54" s="162">
        <f t="shared" si="15"/>
        <v>-1410</v>
      </c>
      <c r="K54" s="163">
        <f>H54/H$8</f>
        <v>5.4517480637748224E-3</v>
      </c>
      <c r="L54" s="81"/>
    </row>
    <row r="55" spans="1:12" s="57" customFormat="1" x14ac:dyDescent="0.25">
      <c r="A55" s="164"/>
      <c r="B55" s="165" t="s">
        <v>112</v>
      </c>
      <c r="C55" s="166">
        <v>18908</v>
      </c>
      <c r="D55" s="166">
        <v>390</v>
      </c>
      <c r="E55" s="166">
        <v>21886</v>
      </c>
      <c r="F55" s="166">
        <v>18267</v>
      </c>
      <c r="G55" s="166">
        <v>21641</v>
      </c>
      <c r="H55" s="166">
        <v>23943</v>
      </c>
      <c r="I55" s="167">
        <f t="shared" ref="I55:I62" si="16">IFERROR(H55/G55-1,"-")</f>
        <v>0.10637216394806148</v>
      </c>
      <c r="J55" s="166">
        <f t="shared" si="15"/>
        <v>2302</v>
      </c>
      <c r="K55" s="167">
        <f t="shared" ref="K55:K62" si="17">H55/H$8</f>
        <v>2.0575212227260066E-3</v>
      </c>
      <c r="L55" s="168"/>
    </row>
    <row r="56" spans="1:12" s="57" customFormat="1" x14ac:dyDescent="0.25">
      <c r="A56" s="164"/>
      <c r="B56" s="165" t="s">
        <v>115</v>
      </c>
      <c r="C56" s="166">
        <v>14632</v>
      </c>
      <c r="D56" s="166">
        <v>4614</v>
      </c>
      <c r="E56" s="166">
        <v>14057</v>
      </c>
      <c r="F56" s="166">
        <v>11739</v>
      </c>
      <c r="G56" s="166">
        <v>18859</v>
      </c>
      <c r="H56" s="166">
        <v>16545</v>
      </c>
      <c r="I56" s="167">
        <f t="shared" si="16"/>
        <v>-0.12270003711755662</v>
      </c>
      <c r="J56" s="166">
        <f t="shared" si="15"/>
        <v>-2314</v>
      </c>
      <c r="K56" s="167">
        <f t="shared" si="17"/>
        <v>1.4217804214176075E-3</v>
      </c>
      <c r="L56" s="168"/>
    </row>
    <row r="57" spans="1:12" x14ac:dyDescent="0.25">
      <c r="A57" s="164"/>
      <c r="B57" s="165" t="s">
        <v>118</v>
      </c>
      <c r="C57" s="166">
        <v>1120</v>
      </c>
      <c r="D57" s="166">
        <v>722</v>
      </c>
      <c r="E57" s="166">
        <v>1882</v>
      </c>
      <c r="F57" s="166">
        <v>2805</v>
      </c>
      <c r="G57" s="166">
        <v>2415</v>
      </c>
      <c r="H57" s="166">
        <v>1923</v>
      </c>
      <c r="I57" s="167">
        <f t="shared" si="16"/>
        <v>-0.20372670807453419</v>
      </c>
      <c r="J57" s="166">
        <f t="shared" si="15"/>
        <v>-492</v>
      </c>
      <c r="K57" s="167">
        <f t="shared" si="17"/>
        <v>1.6525135995080443E-4</v>
      </c>
      <c r="L57" s="81"/>
    </row>
    <row r="58" spans="1:12" x14ac:dyDescent="0.25">
      <c r="A58" s="164"/>
      <c r="B58" s="165" t="s">
        <v>125</v>
      </c>
      <c r="C58" s="166">
        <v>588</v>
      </c>
      <c r="D58" s="166">
        <v>344</v>
      </c>
      <c r="E58" s="166">
        <v>1201</v>
      </c>
      <c r="F58" s="166">
        <v>849</v>
      </c>
      <c r="G58" s="166">
        <v>2206</v>
      </c>
      <c r="H58" s="166">
        <v>1825</v>
      </c>
      <c r="I58" s="167">
        <f t="shared" si="16"/>
        <v>-0.17271078875793289</v>
      </c>
      <c r="J58" s="166">
        <f t="shared" si="15"/>
        <v>-381</v>
      </c>
      <c r="K58" s="167">
        <f t="shared" si="17"/>
        <v>1.5682981378586483E-4</v>
      </c>
      <c r="L58" s="81"/>
    </row>
    <row r="59" spans="1:12" x14ac:dyDescent="0.25">
      <c r="A59" s="164"/>
      <c r="B59" s="165" t="s">
        <v>121</v>
      </c>
      <c r="C59" s="166">
        <v>725</v>
      </c>
      <c r="D59" s="166">
        <v>128</v>
      </c>
      <c r="E59" s="166">
        <v>1093</v>
      </c>
      <c r="F59" s="166">
        <v>1194</v>
      </c>
      <c r="G59" s="166">
        <v>1438</v>
      </c>
      <c r="H59" s="166">
        <v>1231</v>
      </c>
      <c r="I59" s="167">
        <f t="shared" si="16"/>
        <v>-0.14394993045897075</v>
      </c>
      <c r="J59" s="166">
        <f t="shared" si="15"/>
        <v>-207</v>
      </c>
      <c r="K59" s="167">
        <f t="shared" si="17"/>
        <v>1.0578493192898609E-4</v>
      </c>
      <c r="L59" s="81"/>
    </row>
    <row r="60" spans="1:12" x14ac:dyDescent="0.25">
      <c r="A60" s="164"/>
      <c r="B60" s="165" t="s">
        <v>130</v>
      </c>
      <c r="C60" s="166">
        <v>713</v>
      </c>
      <c r="D60" s="166">
        <v>43</v>
      </c>
      <c r="E60" s="166">
        <v>197</v>
      </c>
      <c r="F60" s="166">
        <v>476</v>
      </c>
      <c r="G60" s="166">
        <v>357</v>
      </c>
      <c r="H60" s="166">
        <v>582</v>
      </c>
      <c r="I60" s="167">
        <f t="shared" si="16"/>
        <v>0.63025210084033612</v>
      </c>
      <c r="J60" s="166">
        <f t="shared" si="15"/>
        <v>225</v>
      </c>
      <c r="K60" s="167">
        <f t="shared" si="17"/>
        <v>5.0013672122396344E-5</v>
      </c>
      <c r="L60" s="81"/>
    </row>
    <row r="61" spans="1:12" x14ac:dyDescent="0.25">
      <c r="A61" s="164" t="s">
        <v>146</v>
      </c>
      <c r="B61" s="165" t="s">
        <v>133</v>
      </c>
      <c r="C61" s="166">
        <v>1488</v>
      </c>
      <c r="D61" s="166">
        <v>46</v>
      </c>
      <c r="E61" s="166">
        <v>232</v>
      </c>
      <c r="F61" s="166">
        <v>436</v>
      </c>
      <c r="G61" s="166">
        <v>364</v>
      </c>
      <c r="H61" s="166">
        <v>642</v>
      </c>
      <c r="I61" s="167">
        <f t="shared" si="16"/>
        <v>0.76373626373626369</v>
      </c>
      <c r="J61" s="166">
        <f t="shared" si="15"/>
        <v>278</v>
      </c>
      <c r="K61" s="167">
        <f t="shared" si="17"/>
        <v>5.5169720794808341E-5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12659</v>
      </c>
      <c r="D62" s="171">
        <f t="shared" ref="D62:H62" si="19">D54-SUM(D55:D61)</f>
        <v>3687</v>
      </c>
      <c r="E62" s="171">
        <f t="shared" si="19"/>
        <v>11485</v>
      </c>
      <c r="F62" s="171">
        <f t="shared" si="19"/>
        <v>13284</v>
      </c>
      <c r="G62" s="171">
        <f t="shared" si="19"/>
        <v>17571</v>
      </c>
      <c r="H62" s="171">
        <f t="shared" si="19"/>
        <v>16750</v>
      </c>
      <c r="I62" s="172">
        <f t="shared" si="16"/>
        <v>-4.6724716863012938E-2</v>
      </c>
      <c r="J62" s="171">
        <f>H62-G62</f>
        <v>-821</v>
      </c>
      <c r="K62" s="172">
        <f t="shared" si="17"/>
        <v>1.4393969210483484E-3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148054</v>
      </c>
      <c r="D64" s="178">
        <v>70994</v>
      </c>
      <c r="E64" s="178">
        <v>271858</v>
      </c>
      <c r="F64" s="178">
        <v>416036</v>
      </c>
      <c r="G64" s="178">
        <v>486806</v>
      </c>
      <c r="H64" s="178">
        <v>363302</v>
      </c>
      <c r="I64" s="179">
        <f>IFERROR(H64/G64-1,"-")</f>
        <v>-0.25370270703319187</v>
      </c>
      <c r="J64" s="178">
        <f>H64-G64</f>
        <v>-123504</v>
      </c>
      <c r="K64" s="179">
        <f>H64/H$8</f>
        <v>3.1220046579743706E-2</v>
      </c>
      <c r="L64" s="81"/>
    </row>
    <row r="65" spans="1:12" x14ac:dyDescent="0.25">
      <c r="A65" s="164" t="s">
        <v>98</v>
      </c>
      <c r="B65" s="161" t="s">
        <v>99</v>
      </c>
      <c r="C65" s="162">
        <v>21111</v>
      </c>
      <c r="D65" s="162">
        <v>14046</v>
      </c>
      <c r="E65" s="162">
        <v>35676</v>
      </c>
      <c r="F65" s="162">
        <v>23988</v>
      </c>
      <c r="G65" s="162">
        <v>55788</v>
      </c>
      <c r="H65" s="162">
        <v>33964</v>
      </c>
      <c r="I65" s="163">
        <f>IFERROR(H65/G65-1,"-")</f>
        <v>-0.39119523911952392</v>
      </c>
      <c r="J65" s="162">
        <f t="shared" ref="J65:J75" si="20">H65-G65</f>
        <v>-21824</v>
      </c>
      <c r="K65" s="163">
        <f>H65/H$8</f>
        <v>2.9186672851633498E-3</v>
      </c>
      <c r="L65" s="81"/>
    </row>
    <row r="66" spans="1:12" x14ac:dyDescent="0.25">
      <c r="A66" s="164" t="s">
        <v>105</v>
      </c>
      <c r="B66" s="165" t="s">
        <v>105</v>
      </c>
      <c r="C66" s="166">
        <v>5837</v>
      </c>
      <c r="D66" s="166">
        <v>13366</v>
      </c>
      <c r="E66" s="166">
        <v>20911</v>
      </c>
      <c r="F66" s="166">
        <v>15438</v>
      </c>
      <c r="G66" s="166">
        <v>14999</v>
      </c>
      <c r="H66" s="166">
        <v>7235</v>
      </c>
      <c r="I66" s="167">
        <f>IFERROR(H66/G66-1,"-")</f>
        <v>-0.51763450896726448</v>
      </c>
      <c r="J66" s="166">
        <f t="shared" si="20"/>
        <v>-7764</v>
      </c>
      <c r="K66" s="167">
        <f>H66/H$8</f>
        <v>6.2173353574834637E-4</v>
      </c>
      <c r="L66" s="81"/>
    </row>
    <row r="67" spans="1:12" x14ac:dyDescent="0.25">
      <c r="A67" s="164" t="s">
        <v>102</v>
      </c>
      <c r="B67" s="165" t="s">
        <v>102</v>
      </c>
      <c r="C67" s="166">
        <v>15274</v>
      </c>
      <c r="D67" s="166">
        <v>680</v>
      </c>
      <c r="E67" s="166">
        <v>14765</v>
      </c>
      <c r="F67" s="166">
        <v>8550</v>
      </c>
      <c r="G67" s="166">
        <v>40789</v>
      </c>
      <c r="H67" s="166">
        <v>26729</v>
      </c>
      <c r="I67" s="167">
        <f>IFERROR(H67/G67-1,"-")</f>
        <v>-0.34470077717031555</v>
      </c>
      <c r="J67" s="166">
        <f t="shared" si="20"/>
        <v>-14060</v>
      </c>
      <c r="K67" s="167">
        <f>H67/H$8</f>
        <v>2.2969337494150033E-3</v>
      </c>
      <c r="L67" s="81"/>
    </row>
    <row r="68" spans="1:12" x14ac:dyDescent="0.25">
      <c r="A68" s="164"/>
      <c r="B68" s="161" t="s">
        <v>109</v>
      </c>
      <c r="C68" s="162">
        <v>126943</v>
      </c>
      <c r="D68" s="162">
        <v>56948</v>
      </c>
      <c r="E68" s="162">
        <v>236182</v>
      </c>
      <c r="F68" s="162">
        <v>392048</v>
      </c>
      <c r="G68" s="162">
        <v>431018</v>
      </c>
      <c r="H68" s="162">
        <v>329338</v>
      </c>
      <c r="I68" s="163">
        <f>IFERROR(H68/G68-1,"-")</f>
        <v>-0.23590662106918969</v>
      </c>
      <c r="J68" s="162">
        <f t="shared" si="20"/>
        <v>-101680</v>
      </c>
      <c r="K68" s="163">
        <f>H68/H$8</f>
        <v>2.8301379294580358E-2</v>
      </c>
      <c r="L68" s="81"/>
    </row>
    <row r="69" spans="1:12" s="57" customFormat="1" x14ac:dyDescent="0.25">
      <c r="A69" s="164"/>
      <c r="B69" s="165" t="s">
        <v>112</v>
      </c>
      <c r="C69" s="166">
        <v>48594</v>
      </c>
      <c r="D69" s="166">
        <v>4798</v>
      </c>
      <c r="E69" s="166">
        <v>95934</v>
      </c>
      <c r="F69" s="166">
        <v>139113</v>
      </c>
      <c r="G69" s="166">
        <v>147775</v>
      </c>
      <c r="H69" s="166">
        <v>142559</v>
      </c>
      <c r="I69" s="167">
        <f t="shared" ref="I69:I76" si="21">IFERROR(H69/G69-1,"-")</f>
        <v>-3.5296904077144253E-2</v>
      </c>
      <c r="J69" s="166">
        <f t="shared" si="20"/>
        <v>-5216</v>
      </c>
      <c r="K69" s="167">
        <f t="shared" ref="K69:K76" si="22">H69/H$8</f>
        <v>1.2250685711506358E-2</v>
      </c>
      <c r="L69" s="168"/>
    </row>
    <row r="70" spans="1:12" s="57" customFormat="1" x14ac:dyDescent="0.25">
      <c r="A70" s="164"/>
      <c r="B70" s="165" t="s">
        <v>115</v>
      </c>
      <c r="C70" s="166">
        <v>16991</v>
      </c>
      <c r="D70" s="166">
        <v>13679</v>
      </c>
      <c r="E70" s="166">
        <v>31142</v>
      </c>
      <c r="F70" s="166">
        <v>28808</v>
      </c>
      <c r="G70" s="166">
        <v>34019</v>
      </c>
      <c r="H70" s="166">
        <v>30862</v>
      </c>
      <c r="I70" s="167">
        <f t="shared" si="21"/>
        <v>-9.2801081748434711E-2</v>
      </c>
      <c r="J70" s="166">
        <f t="shared" si="20"/>
        <v>-3157</v>
      </c>
      <c r="K70" s="167">
        <f t="shared" si="22"/>
        <v>2.6520995687996495E-3</v>
      </c>
      <c r="L70" s="168"/>
    </row>
    <row r="71" spans="1:12" x14ac:dyDescent="0.25">
      <c r="A71" s="164"/>
      <c r="B71" s="165" t="s">
        <v>118</v>
      </c>
      <c r="C71" s="166">
        <v>15594</v>
      </c>
      <c r="D71" s="166">
        <v>4255</v>
      </c>
      <c r="E71" s="166">
        <v>23308</v>
      </c>
      <c r="F71" s="166">
        <v>54039</v>
      </c>
      <c r="G71" s="166">
        <v>55895</v>
      </c>
      <c r="H71" s="166">
        <v>21180</v>
      </c>
      <c r="I71" s="167">
        <f t="shared" si="21"/>
        <v>-0.6210752303426067</v>
      </c>
      <c r="J71" s="166">
        <f t="shared" si="20"/>
        <v>-34715</v>
      </c>
      <c r="K71" s="167">
        <f t="shared" si="22"/>
        <v>1.820085181361434E-3</v>
      </c>
      <c r="L71" s="81"/>
    </row>
    <row r="72" spans="1:12" x14ac:dyDescent="0.25">
      <c r="A72" s="164"/>
      <c r="B72" s="165" t="s">
        <v>125</v>
      </c>
      <c r="C72" s="166">
        <v>1231</v>
      </c>
      <c r="D72" s="166">
        <v>1332</v>
      </c>
      <c r="E72" s="166">
        <v>9001</v>
      </c>
      <c r="F72" s="166">
        <v>9166</v>
      </c>
      <c r="G72" s="166">
        <v>16451</v>
      </c>
      <c r="H72" s="166">
        <v>13520</v>
      </c>
      <c r="I72" s="167">
        <f t="shared" si="21"/>
        <v>-0.17816546106619657</v>
      </c>
      <c r="J72" s="166">
        <f t="shared" si="20"/>
        <v>-2931</v>
      </c>
      <c r="K72" s="167">
        <f t="shared" si="22"/>
        <v>1.1618296341835027E-3</v>
      </c>
      <c r="L72" s="81"/>
    </row>
    <row r="73" spans="1:12" x14ac:dyDescent="0.25">
      <c r="A73" s="164"/>
      <c r="B73" s="165" t="s">
        <v>121</v>
      </c>
      <c r="C73" s="166">
        <v>2635</v>
      </c>
      <c r="D73" s="166">
        <v>6238</v>
      </c>
      <c r="E73" s="166">
        <v>8334</v>
      </c>
      <c r="F73" s="166">
        <v>6629</v>
      </c>
      <c r="G73" s="166">
        <v>8663</v>
      </c>
      <c r="H73" s="166">
        <v>7488</v>
      </c>
      <c r="I73" s="167">
        <f t="shared" si="21"/>
        <v>-0.13563430682211708</v>
      </c>
      <c r="J73" s="166">
        <f t="shared" si="20"/>
        <v>-1175</v>
      </c>
      <c r="K73" s="167">
        <f t="shared" si="22"/>
        <v>6.434748743170169E-4</v>
      </c>
      <c r="L73" s="81"/>
    </row>
    <row r="74" spans="1:12" x14ac:dyDescent="0.25">
      <c r="A74" s="164"/>
      <c r="B74" s="165" t="s">
        <v>130</v>
      </c>
      <c r="C74" s="166">
        <v>5452</v>
      </c>
      <c r="D74" s="166">
        <v>1</v>
      </c>
      <c r="E74" s="166">
        <v>7459</v>
      </c>
      <c r="F74" s="166">
        <v>22892</v>
      </c>
      <c r="G74" s="166">
        <v>17246</v>
      </c>
      <c r="H74" s="166">
        <v>10752</v>
      </c>
      <c r="I74" s="167">
        <f t="shared" si="21"/>
        <v>-0.37655108430940509</v>
      </c>
      <c r="J74" s="166">
        <f t="shared" si="20"/>
        <v>-6494</v>
      </c>
      <c r="K74" s="167">
        <f t="shared" si="22"/>
        <v>9.2396392209622943E-4</v>
      </c>
      <c r="L74" s="81"/>
    </row>
    <row r="75" spans="1:12" x14ac:dyDescent="0.25">
      <c r="A75" s="164" t="s">
        <v>146</v>
      </c>
      <c r="B75" s="165" t="s">
        <v>133</v>
      </c>
      <c r="C75" s="166">
        <v>4537</v>
      </c>
      <c r="D75" s="166">
        <v>0</v>
      </c>
      <c r="E75" s="166">
        <v>2068</v>
      </c>
      <c r="F75" s="166">
        <v>6577</v>
      </c>
      <c r="G75" s="166">
        <v>11568</v>
      </c>
      <c r="H75" s="166">
        <v>14028</v>
      </c>
      <c r="I75" s="167">
        <f t="shared" si="21"/>
        <v>0.21265560165975095</v>
      </c>
      <c r="J75" s="166">
        <f t="shared" si="20"/>
        <v>2460</v>
      </c>
      <c r="K75" s="167">
        <f t="shared" si="22"/>
        <v>1.2054841796099243E-3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31909</v>
      </c>
      <c r="D76" s="171">
        <f t="shared" ref="D76:H76" si="24">D68-SUM(D69:D75)</f>
        <v>26645</v>
      </c>
      <c r="E76" s="171">
        <f t="shared" si="24"/>
        <v>58936</v>
      </c>
      <c r="F76" s="171">
        <f t="shared" si="24"/>
        <v>124824</v>
      </c>
      <c r="G76" s="171">
        <f t="shared" si="24"/>
        <v>139401</v>
      </c>
      <c r="H76" s="171">
        <f t="shared" si="24"/>
        <v>88949</v>
      </c>
      <c r="I76" s="172">
        <f t="shared" si="21"/>
        <v>-0.36191992883838708</v>
      </c>
      <c r="J76" s="171">
        <f>H76-G76</f>
        <v>-50452</v>
      </c>
      <c r="K76" s="172">
        <f t="shared" si="22"/>
        <v>7.6437562227062413E-3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1142147</v>
      </c>
      <c r="D78" s="178">
        <v>125212</v>
      </c>
      <c r="E78" s="178">
        <v>1277643</v>
      </c>
      <c r="F78" s="178">
        <v>1686660</v>
      </c>
      <c r="G78" s="178">
        <v>1869735</v>
      </c>
      <c r="H78" s="178">
        <v>1893996</v>
      </c>
      <c r="I78" s="179">
        <f>IFERROR(H78/G78-1,"-")</f>
        <v>1.2975635584721923E-2</v>
      </c>
      <c r="J78" s="178">
        <f>H78-G78</f>
        <v>24261</v>
      </c>
      <c r="K78" s="179">
        <f>H78/H$8</f>
        <v>0.16275892602256045</v>
      </c>
      <c r="L78" s="81"/>
    </row>
    <row r="79" spans="1:12" x14ac:dyDescent="0.25">
      <c r="A79" s="164" t="s">
        <v>98</v>
      </c>
      <c r="B79" s="161" t="s">
        <v>99</v>
      </c>
      <c r="C79" s="162">
        <v>252645</v>
      </c>
      <c r="D79" s="162">
        <v>37438</v>
      </c>
      <c r="E79" s="162">
        <v>393388</v>
      </c>
      <c r="F79" s="162">
        <v>462487</v>
      </c>
      <c r="G79" s="162">
        <v>407225</v>
      </c>
      <c r="H79" s="162">
        <v>416898</v>
      </c>
      <c r="I79" s="163">
        <f>IFERROR(H79/G79-1,"-")</f>
        <v>2.3753453250660028E-2</v>
      </c>
      <c r="J79" s="162">
        <f t="shared" ref="J79:J89" si="25">H79-G79</f>
        <v>9673</v>
      </c>
      <c r="K79" s="163">
        <f>H79/H$8</f>
        <v>3.5825772990520262E-2</v>
      </c>
      <c r="L79" s="81"/>
    </row>
    <row r="80" spans="1:12" x14ac:dyDescent="0.25">
      <c r="A80" s="164" t="s">
        <v>105</v>
      </c>
      <c r="B80" s="165" t="s">
        <v>105</v>
      </c>
      <c r="C80" s="166">
        <v>22000</v>
      </c>
      <c r="D80" s="166">
        <v>16244</v>
      </c>
      <c r="E80" s="166">
        <v>56197</v>
      </c>
      <c r="F80" s="166">
        <v>62008</v>
      </c>
      <c r="G80" s="166">
        <v>49772</v>
      </c>
      <c r="H80" s="166">
        <v>47932</v>
      </c>
      <c r="I80" s="167">
        <f>IFERROR(H80/G80-1,"-")</f>
        <v>-3.6968576709796697E-2</v>
      </c>
      <c r="J80" s="166">
        <f t="shared" si="25"/>
        <v>-1840</v>
      </c>
      <c r="K80" s="167">
        <f>H80/H$8</f>
        <v>4.1189954161008615E-3</v>
      </c>
      <c r="L80" s="81"/>
    </row>
    <row r="81" spans="1:12" x14ac:dyDescent="0.25">
      <c r="A81" s="164" t="s">
        <v>102</v>
      </c>
      <c r="B81" s="165" t="s">
        <v>102</v>
      </c>
      <c r="C81" s="166">
        <v>230645</v>
      </c>
      <c r="D81" s="166">
        <v>21194</v>
      </c>
      <c r="E81" s="166">
        <v>337191</v>
      </c>
      <c r="F81" s="166">
        <v>400479</v>
      </c>
      <c r="G81" s="166">
        <v>357453</v>
      </c>
      <c r="H81" s="166">
        <v>368966</v>
      </c>
      <c r="I81" s="167">
        <f>IFERROR(H81/G81-1,"-")</f>
        <v>3.2208430199214932E-2</v>
      </c>
      <c r="J81" s="166">
        <f t="shared" si="25"/>
        <v>11513</v>
      </c>
      <c r="K81" s="167">
        <f>H81/H$8</f>
        <v>3.1706777574419399E-2</v>
      </c>
      <c r="L81" s="81"/>
    </row>
    <row r="82" spans="1:12" x14ac:dyDescent="0.25">
      <c r="A82" s="164"/>
      <c r="B82" s="161" t="s">
        <v>109</v>
      </c>
      <c r="C82" s="162">
        <v>889502</v>
      </c>
      <c r="D82" s="162">
        <v>87774</v>
      </c>
      <c r="E82" s="162">
        <v>884255</v>
      </c>
      <c r="F82" s="162">
        <v>1224173</v>
      </c>
      <c r="G82" s="162">
        <v>1462510</v>
      </c>
      <c r="H82" s="162">
        <v>1477098</v>
      </c>
      <c r="I82" s="163">
        <f>IFERROR(H82/G82-1,"-")</f>
        <v>9.9746326520844253E-3</v>
      </c>
      <c r="J82" s="162">
        <f t="shared" si="25"/>
        <v>14588</v>
      </c>
      <c r="K82" s="163">
        <f>H82/H$8</f>
        <v>0.1269331530320402</v>
      </c>
      <c r="L82" s="81"/>
    </row>
    <row r="83" spans="1:12" s="57" customFormat="1" x14ac:dyDescent="0.25">
      <c r="A83" s="164"/>
      <c r="B83" s="165" t="s">
        <v>112</v>
      </c>
      <c r="C83" s="166">
        <v>132162</v>
      </c>
      <c r="D83" s="166">
        <v>9213</v>
      </c>
      <c r="E83" s="166">
        <v>138476</v>
      </c>
      <c r="F83" s="166">
        <v>195682</v>
      </c>
      <c r="G83" s="166">
        <v>251156</v>
      </c>
      <c r="H83" s="166">
        <v>240978</v>
      </c>
      <c r="I83" s="167">
        <f t="shared" ref="I83:I90" si="26">IFERROR(H83/G83-1,"-")</f>
        <v>-4.0524614184013097E-2</v>
      </c>
      <c r="J83" s="166">
        <f t="shared" si="25"/>
        <v>-10178</v>
      </c>
      <c r="K83" s="167">
        <f t="shared" ref="K83:K90" si="27">H83/H$8</f>
        <v>2.0708238283008294E-2</v>
      </c>
      <c r="L83" s="168"/>
    </row>
    <row r="84" spans="1:12" s="57" customFormat="1" x14ac:dyDescent="0.25">
      <c r="A84" s="164"/>
      <c r="B84" s="165" t="s">
        <v>115</v>
      </c>
      <c r="C84" s="166">
        <v>383453</v>
      </c>
      <c r="D84" s="166">
        <v>27872</v>
      </c>
      <c r="E84" s="166">
        <v>345539</v>
      </c>
      <c r="F84" s="166">
        <v>479476</v>
      </c>
      <c r="G84" s="166">
        <v>565229</v>
      </c>
      <c r="H84" s="166">
        <v>543492</v>
      </c>
      <c r="I84" s="167">
        <f t="shared" si="26"/>
        <v>-3.8456979383577283E-2</v>
      </c>
      <c r="J84" s="166">
        <f t="shared" si="25"/>
        <v>-21737</v>
      </c>
      <c r="K84" s="167">
        <f t="shared" si="27"/>
        <v>4.6704520084442327E-2</v>
      </c>
      <c r="L84" s="168"/>
    </row>
    <row r="85" spans="1:12" x14ac:dyDescent="0.25">
      <c r="A85" s="164"/>
      <c r="B85" s="165" t="s">
        <v>118</v>
      </c>
      <c r="C85" s="166">
        <v>35742</v>
      </c>
      <c r="D85" s="166">
        <v>13512</v>
      </c>
      <c r="E85" s="166">
        <v>61460</v>
      </c>
      <c r="F85" s="166">
        <v>85455</v>
      </c>
      <c r="G85" s="166">
        <v>121382</v>
      </c>
      <c r="H85" s="166">
        <v>130463</v>
      </c>
      <c r="I85" s="167">
        <f t="shared" si="26"/>
        <v>7.4813399021271598E-2</v>
      </c>
      <c r="J85" s="166">
        <f t="shared" si="25"/>
        <v>9081</v>
      </c>
      <c r="K85" s="167">
        <f t="shared" si="27"/>
        <v>1.12112262991481E-2</v>
      </c>
      <c r="L85" s="81"/>
    </row>
    <row r="86" spans="1:12" x14ac:dyDescent="0.25">
      <c r="A86" s="164"/>
      <c r="B86" s="165" t="s">
        <v>125</v>
      </c>
      <c r="C86" s="166">
        <v>10923</v>
      </c>
      <c r="D86" s="166">
        <v>1013</v>
      </c>
      <c r="E86" s="166">
        <v>22612</v>
      </c>
      <c r="F86" s="166">
        <v>21911</v>
      </c>
      <c r="G86" s="166">
        <v>31942</v>
      </c>
      <c r="H86" s="166">
        <v>39625</v>
      </c>
      <c r="I86" s="167">
        <f t="shared" si="26"/>
        <v>0.24052971009955537</v>
      </c>
      <c r="J86" s="166">
        <f t="shared" si="25"/>
        <v>7683</v>
      </c>
      <c r="K86" s="167">
        <f t="shared" si="27"/>
        <v>3.4051404774054213E-3</v>
      </c>
      <c r="L86" s="81"/>
    </row>
    <row r="87" spans="1:12" x14ac:dyDescent="0.25">
      <c r="A87" s="164"/>
      <c r="B87" s="165" t="s">
        <v>121</v>
      </c>
      <c r="C87" s="166">
        <v>7617</v>
      </c>
      <c r="D87" s="166">
        <v>793</v>
      </c>
      <c r="E87" s="166">
        <v>11827</v>
      </c>
      <c r="F87" s="166">
        <v>12413</v>
      </c>
      <c r="G87" s="166">
        <v>15089</v>
      </c>
      <c r="H87" s="166">
        <v>17595</v>
      </c>
      <c r="I87" s="167">
        <f t="shared" si="26"/>
        <v>0.16608125124262707</v>
      </c>
      <c r="J87" s="166">
        <f t="shared" si="25"/>
        <v>2506</v>
      </c>
      <c r="K87" s="167">
        <f t="shared" si="27"/>
        <v>1.5120112731848174E-3</v>
      </c>
      <c r="L87" s="81"/>
    </row>
    <row r="88" spans="1:12" x14ac:dyDescent="0.25">
      <c r="A88" s="164"/>
      <c r="B88" s="165" t="s">
        <v>130</v>
      </c>
      <c r="C88" s="166">
        <v>30187</v>
      </c>
      <c r="D88" s="166">
        <v>606</v>
      </c>
      <c r="E88" s="166">
        <v>27852</v>
      </c>
      <c r="F88" s="166">
        <v>44534</v>
      </c>
      <c r="G88" s="166">
        <v>39975</v>
      </c>
      <c r="H88" s="166">
        <v>40940</v>
      </c>
      <c r="I88" s="167">
        <f t="shared" si="26"/>
        <v>2.4140087554721745E-2</v>
      </c>
      <c r="J88" s="166">
        <f t="shared" si="25"/>
        <v>965</v>
      </c>
      <c r="K88" s="167">
        <f t="shared" si="27"/>
        <v>3.5181438774757844E-3</v>
      </c>
      <c r="L88" s="81"/>
    </row>
    <row r="89" spans="1:12" x14ac:dyDescent="0.25">
      <c r="A89" s="164" t="s">
        <v>146</v>
      </c>
      <c r="B89" s="165" t="s">
        <v>133</v>
      </c>
      <c r="C89" s="166">
        <v>48638</v>
      </c>
      <c r="D89" s="166">
        <v>1566</v>
      </c>
      <c r="E89" s="166">
        <v>25832</v>
      </c>
      <c r="F89" s="166">
        <v>45007</v>
      </c>
      <c r="G89" s="166">
        <v>49489</v>
      </c>
      <c r="H89" s="166">
        <v>38576</v>
      </c>
      <c r="I89" s="167">
        <f t="shared" si="26"/>
        <v>-0.22051364949786822</v>
      </c>
      <c r="J89" s="166">
        <f t="shared" si="25"/>
        <v>-10913</v>
      </c>
      <c r="K89" s="167">
        <f t="shared" si="27"/>
        <v>3.3149955597827517E-3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240780</v>
      </c>
      <c r="D90" s="171">
        <f t="shared" ref="D90:H90" si="29">D82-SUM(D83:D89)</f>
        <v>33199</v>
      </c>
      <c r="E90" s="171">
        <f t="shared" si="29"/>
        <v>250657</v>
      </c>
      <c r="F90" s="171">
        <f t="shared" si="29"/>
        <v>339695</v>
      </c>
      <c r="G90" s="171">
        <f t="shared" si="29"/>
        <v>388248</v>
      </c>
      <c r="H90" s="171">
        <f t="shared" si="29"/>
        <v>425429</v>
      </c>
      <c r="I90" s="172">
        <f t="shared" si="26"/>
        <v>9.5766108260699312E-2</v>
      </c>
      <c r="J90" s="171">
        <f>H90-G90</f>
        <v>37181</v>
      </c>
      <c r="K90" s="172">
        <f t="shared" si="27"/>
        <v>3.6558877177592708E-2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33659</v>
      </c>
      <c r="D92" s="178">
        <v>14907</v>
      </c>
      <c r="E92" s="178">
        <v>47686</v>
      </c>
      <c r="F92" s="178">
        <v>56910</v>
      </c>
      <c r="G92" s="178">
        <v>58450</v>
      </c>
      <c r="H92" s="178">
        <v>53439</v>
      </c>
      <c r="I92" s="179">
        <f>IFERROR(H92/G92-1,"-")</f>
        <v>-8.5731394354148893E-2</v>
      </c>
      <c r="J92" s="178">
        <f>H92-G92</f>
        <v>-5011</v>
      </c>
      <c r="K92" s="179">
        <f>H92/H$8</f>
        <v>4.5922347500837431E-3</v>
      </c>
      <c r="L92" s="81"/>
    </row>
    <row r="93" spans="1:12" x14ac:dyDescent="0.25">
      <c r="A93" s="164" t="s">
        <v>98</v>
      </c>
      <c r="B93" s="161" t="s">
        <v>99</v>
      </c>
      <c r="C93" s="162">
        <v>13378</v>
      </c>
      <c r="D93" s="162">
        <v>6784</v>
      </c>
      <c r="E93" s="162">
        <v>20732</v>
      </c>
      <c r="F93" s="162">
        <v>24056</v>
      </c>
      <c r="G93" s="162">
        <v>19981</v>
      </c>
      <c r="H93" s="162">
        <v>19642</v>
      </c>
      <c r="I93" s="163">
        <f>IFERROR(H93/G93-1,"-")</f>
        <v>-1.6966117811921366E-2</v>
      </c>
      <c r="J93" s="162">
        <f t="shared" ref="J93:J103" si="30">H93-G93</f>
        <v>-339</v>
      </c>
      <c r="K93" s="163">
        <f>H93/H$8</f>
        <v>1.6879184670586065E-3</v>
      </c>
      <c r="L93" s="81"/>
    </row>
    <row r="94" spans="1:12" x14ac:dyDescent="0.25">
      <c r="A94" s="164" t="s">
        <v>105</v>
      </c>
      <c r="B94" s="165" t="s">
        <v>105</v>
      </c>
      <c r="C94" s="166">
        <v>6425</v>
      </c>
      <c r="D94" s="166">
        <v>3740</v>
      </c>
      <c r="E94" s="166">
        <v>9163</v>
      </c>
      <c r="F94" s="166">
        <v>6052</v>
      </c>
      <c r="G94" s="166">
        <v>4796</v>
      </c>
      <c r="H94" s="166">
        <v>5279</v>
      </c>
      <c r="I94" s="167">
        <f>IFERROR(H94/G94-1,"-")</f>
        <v>0.10070892410341958</v>
      </c>
      <c r="J94" s="166">
        <f t="shared" si="30"/>
        <v>483</v>
      </c>
      <c r="K94" s="167">
        <f>H94/H$8</f>
        <v>4.536463490277153E-4</v>
      </c>
      <c r="L94" s="81"/>
    </row>
    <row r="95" spans="1:12" x14ac:dyDescent="0.25">
      <c r="A95" s="164" t="s">
        <v>102</v>
      </c>
      <c r="B95" s="165" t="s">
        <v>102</v>
      </c>
      <c r="C95" s="166">
        <v>6953</v>
      </c>
      <c r="D95" s="166">
        <v>3044</v>
      </c>
      <c r="E95" s="166">
        <v>11569</v>
      </c>
      <c r="F95" s="166">
        <v>18004</v>
      </c>
      <c r="G95" s="166">
        <v>15185</v>
      </c>
      <c r="H95" s="166">
        <v>14363</v>
      </c>
      <c r="I95" s="167">
        <f>IFERROR(H95/G95-1,"-")</f>
        <v>-5.4132367467895959E-2</v>
      </c>
      <c r="J95" s="166">
        <f t="shared" si="30"/>
        <v>-822</v>
      </c>
      <c r="K95" s="167">
        <f>H95/H$8</f>
        <v>1.2342721180308913E-3</v>
      </c>
      <c r="L95" s="81"/>
    </row>
    <row r="96" spans="1:12" x14ac:dyDescent="0.25">
      <c r="A96" s="164"/>
      <c r="B96" s="161" t="s">
        <v>109</v>
      </c>
      <c r="C96" s="162">
        <v>20281</v>
      </c>
      <c r="D96" s="162">
        <v>8123</v>
      </c>
      <c r="E96" s="162">
        <v>26954</v>
      </c>
      <c r="F96" s="162">
        <v>32854</v>
      </c>
      <c r="G96" s="162">
        <v>38469</v>
      </c>
      <c r="H96" s="162">
        <v>33797</v>
      </c>
      <c r="I96" s="163">
        <f>IFERROR(H96/G96-1,"-")</f>
        <v>-0.12144843900283342</v>
      </c>
      <c r="J96" s="162">
        <f t="shared" si="30"/>
        <v>-4672</v>
      </c>
      <c r="K96" s="163">
        <f>H96/H$8</f>
        <v>2.9043162830251364E-3</v>
      </c>
      <c r="L96" s="81"/>
    </row>
    <row r="97" spans="1:12" s="57" customFormat="1" x14ac:dyDescent="0.25">
      <c r="A97" s="164"/>
      <c r="B97" s="165" t="s">
        <v>112</v>
      </c>
      <c r="C97" s="166">
        <v>4441</v>
      </c>
      <c r="D97" s="166">
        <v>184</v>
      </c>
      <c r="E97" s="166">
        <v>3964</v>
      </c>
      <c r="F97" s="166">
        <v>5698</v>
      </c>
      <c r="G97" s="166">
        <v>6817</v>
      </c>
      <c r="H97" s="166">
        <v>4991</v>
      </c>
      <c r="I97" s="167">
        <f t="shared" ref="I97:I104" si="31">IFERROR(H97/G97-1,"-")</f>
        <v>-0.26785976235880882</v>
      </c>
      <c r="J97" s="166">
        <f t="shared" si="30"/>
        <v>-1826</v>
      </c>
      <c r="K97" s="167">
        <f t="shared" ref="K97:K104" si="32">H97/H$8</f>
        <v>4.2889731540013773E-4</v>
      </c>
      <c r="L97" s="168"/>
    </row>
    <row r="98" spans="1:12" s="57" customFormat="1" x14ac:dyDescent="0.25">
      <c r="A98" s="164"/>
      <c r="B98" s="165" t="s">
        <v>115</v>
      </c>
      <c r="C98" s="166">
        <v>6467</v>
      </c>
      <c r="D98" s="166">
        <v>2428</v>
      </c>
      <c r="E98" s="166">
        <v>8965</v>
      </c>
      <c r="F98" s="166">
        <v>10891</v>
      </c>
      <c r="G98" s="166">
        <v>12346</v>
      </c>
      <c r="H98" s="166">
        <v>11107</v>
      </c>
      <c r="I98" s="167">
        <f t="shared" si="31"/>
        <v>-0.10035639073384095</v>
      </c>
      <c r="J98" s="166">
        <f t="shared" si="30"/>
        <v>-1239</v>
      </c>
      <c r="K98" s="167">
        <f t="shared" si="32"/>
        <v>9.5447054340800036E-4</v>
      </c>
      <c r="L98" s="168"/>
    </row>
    <row r="99" spans="1:12" x14ac:dyDescent="0.25">
      <c r="A99" s="164"/>
      <c r="B99" s="165" t="s">
        <v>118</v>
      </c>
      <c r="C99" s="166">
        <v>2656</v>
      </c>
      <c r="D99" s="166">
        <v>2456</v>
      </c>
      <c r="E99" s="166">
        <v>3324</v>
      </c>
      <c r="F99" s="166">
        <v>3813</v>
      </c>
      <c r="G99" s="166">
        <v>4348</v>
      </c>
      <c r="H99" s="166">
        <v>3996</v>
      </c>
      <c r="I99" s="167">
        <f t="shared" si="31"/>
        <v>-8.0956761729530813E-2</v>
      </c>
      <c r="J99" s="166">
        <f t="shared" si="30"/>
        <v>-352</v>
      </c>
      <c r="K99" s="167">
        <f t="shared" si="32"/>
        <v>3.4339284158263885E-4</v>
      </c>
      <c r="L99" s="81"/>
    </row>
    <row r="100" spans="1:12" x14ac:dyDescent="0.25">
      <c r="A100" s="164"/>
      <c r="B100" s="165" t="s">
        <v>125</v>
      </c>
      <c r="C100" s="166">
        <v>839</v>
      </c>
      <c r="D100" s="166">
        <v>119</v>
      </c>
      <c r="E100" s="166">
        <v>1745</v>
      </c>
      <c r="F100" s="166">
        <v>1820</v>
      </c>
      <c r="G100" s="166">
        <v>2145</v>
      </c>
      <c r="H100" s="166">
        <v>1358</v>
      </c>
      <c r="I100" s="167">
        <f t="shared" si="31"/>
        <v>-0.36689976689976689</v>
      </c>
      <c r="J100" s="166">
        <f t="shared" si="30"/>
        <v>-787</v>
      </c>
      <c r="K100" s="167">
        <f t="shared" si="32"/>
        <v>1.1669856828559148E-4</v>
      </c>
      <c r="L100" s="81"/>
    </row>
    <row r="101" spans="1:12" x14ac:dyDescent="0.25">
      <c r="A101" s="164"/>
      <c r="B101" s="165" t="s">
        <v>121</v>
      </c>
      <c r="C101" s="166">
        <v>294</v>
      </c>
      <c r="D101" s="166">
        <v>259</v>
      </c>
      <c r="E101" s="166">
        <v>898</v>
      </c>
      <c r="F101" s="166">
        <v>719</v>
      </c>
      <c r="G101" s="166">
        <v>1219</v>
      </c>
      <c r="H101" s="166">
        <v>1352</v>
      </c>
      <c r="I101" s="167">
        <f t="shared" si="31"/>
        <v>0.10910582444626749</v>
      </c>
      <c r="J101" s="166">
        <f t="shared" si="30"/>
        <v>133</v>
      </c>
      <c r="K101" s="167">
        <f t="shared" si="32"/>
        <v>1.1618296341835027E-4</v>
      </c>
      <c r="L101" s="81"/>
    </row>
    <row r="102" spans="1:12" x14ac:dyDescent="0.25">
      <c r="A102" s="164"/>
      <c r="B102" s="165" t="s">
        <v>130</v>
      </c>
      <c r="C102" s="166">
        <v>565</v>
      </c>
      <c r="D102" s="166">
        <v>26</v>
      </c>
      <c r="E102" s="166">
        <v>495</v>
      </c>
      <c r="F102" s="166">
        <v>231</v>
      </c>
      <c r="G102" s="166">
        <v>371</v>
      </c>
      <c r="H102" s="166">
        <v>282</v>
      </c>
      <c r="I102" s="167">
        <f t="shared" si="31"/>
        <v>-0.23989218328840967</v>
      </c>
      <c r="J102" s="166">
        <f t="shared" si="30"/>
        <v>-89</v>
      </c>
      <c r="K102" s="167">
        <f t="shared" si="32"/>
        <v>2.4233428760336375E-5</v>
      </c>
      <c r="L102" s="81"/>
    </row>
    <row r="103" spans="1:12" x14ac:dyDescent="0.25">
      <c r="A103" s="164" t="s">
        <v>146</v>
      </c>
      <c r="B103" s="165" t="s">
        <v>133</v>
      </c>
      <c r="C103" s="166">
        <v>210</v>
      </c>
      <c r="D103" s="166">
        <v>86</v>
      </c>
      <c r="E103" s="166">
        <v>178</v>
      </c>
      <c r="F103" s="166">
        <v>466</v>
      </c>
      <c r="G103" s="166">
        <v>816</v>
      </c>
      <c r="H103" s="166">
        <v>351</v>
      </c>
      <c r="I103" s="167">
        <f t="shared" si="31"/>
        <v>-0.56985294117647056</v>
      </c>
      <c r="J103" s="166">
        <f t="shared" si="30"/>
        <v>-465</v>
      </c>
      <c r="K103" s="167">
        <f t="shared" si="32"/>
        <v>3.0162884733610169E-5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4809</v>
      </c>
      <c r="D104" s="171">
        <f t="shared" ref="D104:H104" si="34">D96-SUM(D97:D103)</f>
        <v>2565</v>
      </c>
      <c r="E104" s="171">
        <f t="shared" si="34"/>
        <v>7385</v>
      </c>
      <c r="F104" s="171">
        <f t="shared" si="34"/>
        <v>9216</v>
      </c>
      <c r="G104" s="171">
        <f t="shared" si="34"/>
        <v>10407</v>
      </c>
      <c r="H104" s="171">
        <f t="shared" si="34"/>
        <v>10360</v>
      </c>
      <c r="I104" s="172">
        <f t="shared" si="31"/>
        <v>-4.5161910252714543E-3</v>
      </c>
      <c r="J104" s="171">
        <f>H104-G104</f>
        <v>-47</v>
      </c>
      <c r="K104" s="172">
        <f t="shared" si="32"/>
        <v>8.9027773743647102E-4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248643</v>
      </c>
      <c r="D106" s="178">
        <v>89205</v>
      </c>
      <c r="E106" s="178">
        <v>419361</v>
      </c>
      <c r="F106" s="178">
        <v>437729</v>
      </c>
      <c r="G106" s="178">
        <v>463774</v>
      </c>
      <c r="H106" s="178">
        <v>472476</v>
      </c>
      <c r="I106" s="179">
        <f>IFERROR(H106/G106-1,"-")</f>
        <v>1.8763449438735202E-2</v>
      </c>
      <c r="J106" s="178">
        <f>H106-G106</f>
        <v>8702</v>
      </c>
      <c r="K106" s="179">
        <f>H106/H$8</f>
        <v>4.0601820875775491E-2</v>
      </c>
      <c r="L106" s="81"/>
    </row>
    <row r="107" spans="1:12" x14ac:dyDescent="0.25">
      <c r="A107" s="164" t="s">
        <v>98</v>
      </c>
      <c r="B107" s="161" t="s">
        <v>99</v>
      </c>
      <c r="C107" s="162">
        <v>42776</v>
      </c>
      <c r="D107" s="162">
        <v>28095</v>
      </c>
      <c r="E107" s="162">
        <v>43928</v>
      </c>
      <c r="F107" s="162">
        <v>61204</v>
      </c>
      <c r="G107" s="162">
        <v>51116</v>
      </c>
      <c r="H107" s="162">
        <v>56731</v>
      </c>
      <c r="I107" s="163">
        <f>IFERROR(H107/G107-1,"-")</f>
        <v>0.10984818843414978</v>
      </c>
      <c r="J107" s="162">
        <f t="shared" ref="J107:J117" si="35">H107-G107</f>
        <v>5615</v>
      </c>
      <c r="K107" s="163">
        <f>H107/H$8</f>
        <v>4.8751299539100809E-3</v>
      </c>
      <c r="L107" s="81"/>
    </row>
    <row r="108" spans="1:12" x14ac:dyDescent="0.25">
      <c r="A108" s="164" t="s">
        <v>105</v>
      </c>
      <c r="B108" s="165" t="s">
        <v>105</v>
      </c>
      <c r="C108" s="166">
        <v>3635</v>
      </c>
      <c r="D108" s="166">
        <v>26724</v>
      </c>
      <c r="E108" s="166">
        <v>19742</v>
      </c>
      <c r="F108" s="166">
        <v>20194</v>
      </c>
      <c r="G108" s="166">
        <v>11088</v>
      </c>
      <c r="H108" s="166">
        <v>17866</v>
      </c>
      <c r="I108" s="167">
        <f>IFERROR(H108/G108-1,"-")</f>
        <v>0.61129148629148622</v>
      </c>
      <c r="J108" s="166">
        <f t="shared" si="35"/>
        <v>6778</v>
      </c>
      <c r="K108" s="167">
        <f>H108/H$8</f>
        <v>1.5352994263552115E-3</v>
      </c>
      <c r="L108" s="81"/>
    </row>
    <row r="109" spans="1:12" x14ac:dyDescent="0.25">
      <c r="A109" s="164" t="s">
        <v>102</v>
      </c>
      <c r="B109" s="165" t="s">
        <v>102</v>
      </c>
      <c r="C109" s="166">
        <v>39141</v>
      </c>
      <c r="D109" s="166">
        <v>1371</v>
      </c>
      <c r="E109" s="166">
        <v>24186</v>
      </c>
      <c r="F109" s="166">
        <v>41010</v>
      </c>
      <c r="G109" s="166">
        <v>40028</v>
      </c>
      <c r="H109" s="166">
        <v>38865</v>
      </c>
      <c r="I109" s="167">
        <f>IFERROR(H109/G109-1,"-")</f>
        <v>-2.9054661736784282E-2</v>
      </c>
      <c r="J109" s="166">
        <f t="shared" si="35"/>
        <v>-1163</v>
      </c>
      <c r="K109" s="167">
        <f>H109/H$8</f>
        <v>3.3398305275548694E-3</v>
      </c>
      <c r="L109" s="81"/>
    </row>
    <row r="110" spans="1:12" x14ac:dyDescent="0.25">
      <c r="A110" s="164"/>
      <c r="B110" s="161" t="s">
        <v>109</v>
      </c>
      <c r="C110" s="162">
        <v>205867</v>
      </c>
      <c r="D110" s="162">
        <v>61110</v>
      </c>
      <c r="E110" s="162">
        <v>375433</v>
      </c>
      <c r="F110" s="162">
        <v>376525</v>
      </c>
      <c r="G110" s="162">
        <v>412658</v>
      </c>
      <c r="H110" s="162">
        <v>415745</v>
      </c>
      <c r="I110" s="163">
        <f>IFERROR(H110/G110-1,"-")</f>
        <v>7.4807710016526752E-3</v>
      </c>
      <c r="J110" s="162">
        <f t="shared" si="35"/>
        <v>3087</v>
      </c>
      <c r="K110" s="163">
        <f>H110/H$8</f>
        <v>3.5726690921865409E-2</v>
      </c>
      <c r="L110" s="81"/>
    </row>
    <row r="111" spans="1:12" s="57" customFormat="1" x14ac:dyDescent="0.25">
      <c r="A111" s="164"/>
      <c r="B111" s="165" t="s">
        <v>112</v>
      </c>
      <c r="C111" s="166">
        <v>117809</v>
      </c>
      <c r="D111" s="166">
        <v>20444</v>
      </c>
      <c r="E111" s="166">
        <v>225017</v>
      </c>
      <c r="F111" s="166">
        <v>221977</v>
      </c>
      <c r="G111" s="166">
        <v>233510</v>
      </c>
      <c r="H111" s="166">
        <v>225925</v>
      </c>
      <c r="I111" s="167">
        <f t="shared" ref="I111:I118" si="36">IFERROR(H111/G111-1,"-")</f>
        <v>-3.2482548927240784E-2</v>
      </c>
      <c r="J111" s="166">
        <f t="shared" si="35"/>
        <v>-7585</v>
      </c>
      <c r="K111" s="167">
        <f t="shared" ref="K111:K118" si="37">H111/H$8</f>
        <v>1.9414671605244665E-2</v>
      </c>
      <c r="L111" s="168"/>
    </row>
    <row r="112" spans="1:12" s="57" customFormat="1" x14ac:dyDescent="0.25">
      <c r="A112" s="164"/>
      <c r="B112" s="165" t="s">
        <v>115</v>
      </c>
      <c r="C112" s="166">
        <v>14803</v>
      </c>
      <c r="D112" s="166">
        <v>12008</v>
      </c>
      <c r="E112" s="166">
        <v>19558</v>
      </c>
      <c r="F112" s="166">
        <v>23428</v>
      </c>
      <c r="G112" s="166">
        <v>21590</v>
      </c>
      <c r="H112" s="166">
        <v>25858</v>
      </c>
      <c r="I112" s="167">
        <f t="shared" si="36"/>
        <v>0.19768411301528488</v>
      </c>
      <c r="J112" s="166">
        <f t="shared" si="35"/>
        <v>4268</v>
      </c>
      <c r="K112" s="167">
        <f t="shared" si="37"/>
        <v>2.222085109520489E-3</v>
      </c>
      <c r="L112" s="168"/>
    </row>
    <row r="113" spans="1:12" x14ac:dyDescent="0.25">
      <c r="A113" s="164"/>
      <c r="B113" s="165" t="s">
        <v>118</v>
      </c>
      <c r="C113" s="166">
        <v>7410</v>
      </c>
      <c r="D113" s="166">
        <v>12873</v>
      </c>
      <c r="E113" s="166">
        <v>22930</v>
      </c>
      <c r="F113" s="166">
        <v>31520</v>
      </c>
      <c r="G113" s="166">
        <v>22968</v>
      </c>
      <c r="H113" s="166">
        <v>33105</v>
      </c>
      <c r="I113" s="167">
        <f t="shared" si="36"/>
        <v>0.44135318704284221</v>
      </c>
      <c r="J113" s="166">
        <f t="shared" si="35"/>
        <v>10137</v>
      </c>
      <c r="K113" s="167">
        <f t="shared" si="37"/>
        <v>2.8448498550033181E-3</v>
      </c>
      <c r="L113" s="81"/>
    </row>
    <row r="114" spans="1:12" x14ac:dyDescent="0.25">
      <c r="A114" s="164"/>
      <c r="B114" s="165" t="s">
        <v>125</v>
      </c>
      <c r="C114" s="166">
        <v>4179</v>
      </c>
      <c r="D114" s="166">
        <v>524</v>
      </c>
      <c r="E114" s="166">
        <v>16272</v>
      </c>
      <c r="F114" s="166">
        <v>13152</v>
      </c>
      <c r="G114" s="166">
        <v>14846</v>
      </c>
      <c r="H114" s="166">
        <v>16041</v>
      </c>
      <c r="I114" s="167">
        <f t="shared" si="36"/>
        <v>8.0493062104270541E-2</v>
      </c>
      <c r="J114" s="166">
        <f t="shared" si="35"/>
        <v>1195</v>
      </c>
      <c r="K114" s="167">
        <f t="shared" si="37"/>
        <v>1.3784696125693466E-3</v>
      </c>
      <c r="L114" s="81"/>
    </row>
    <row r="115" spans="1:12" x14ac:dyDescent="0.25">
      <c r="A115" s="164"/>
      <c r="B115" s="165" t="s">
        <v>121</v>
      </c>
      <c r="C115" s="166">
        <v>5827</v>
      </c>
      <c r="D115" s="166">
        <v>2076</v>
      </c>
      <c r="E115" s="166">
        <v>16342</v>
      </c>
      <c r="F115" s="166">
        <v>12866</v>
      </c>
      <c r="G115" s="166">
        <v>12690</v>
      </c>
      <c r="H115" s="166">
        <v>12951</v>
      </c>
      <c r="I115" s="167">
        <f t="shared" si="36"/>
        <v>2.0567375886524797E-2</v>
      </c>
      <c r="J115" s="166">
        <f t="shared" si="35"/>
        <v>261</v>
      </c>
      <c r="K115" s="167">
        <f t="shared" si="37"/>
        <v>1.112933105940129E-3</v>
      </c>
      <c r="L115" s="81"/>
    </row>
    <row r="116" spans="1:12" x14ac:dyDescent="0.25">
      <c r="A116" s="164"/>
      <c r="B116" s="165" t="s">
        <v>130</v>
      </c>
      <c r="C116" s="166">
        <v>2277</v>
      </c>
      <c r="D116" s="166">
        <v>27</v>
      </c>
      <c r="E116" s="166">
        <v>3256</v>
      </c>
      <c r="F116" s="166">
        <v>5018</v>
      </c>
      <c r="G116" s="166">
        <v>9221</v>
      </c>
      <c r="H116" s="166">
        <v>5426</v>
      </c>
      <c r="I116" s="167">
        <f t="shared" si="36"/>
        <v>-0.41156056826808374</v>
      </c>
      <c r="J116" s="166">
        <f t="shared" si="35"/>
        <v>-3795</v>
      </c>
      <c r="K116" s="167">
        <f t="shared" si="37"/>
        <v>4.6627866827512467E-4</v>
      </c>
      <c r="L116" s="81"/>
    </row>
    <row r="117" spans="1:12" x14ac:dyDescent="0.25">
      <c r="A117" s="164" t="s">
        <v>146</v>
      </c>
      <c r="B117" s="165" t="s">
        <v>133</v>
      </c>
      <c r="C117" s="166">
        <v>7210</v>
      </c>
      <c r="D117" s="166">
        <v>10</v>
      </c>
      <c r="E117" s="166">
        <v>4763</v>
      </c>
      <c r="F117" s="166">
        <v>4123</v>
      </c>
      <c r="G117" s="166">
        <v>8302</v>
      </c>
      <c r="H117" s="166">
        <v>4680</v>
      </c>
      <c r="I117" s="167">
        <f t="shared" si="36"/>
        <v>-0.43628041435798603</v>
      </c>
      <c r="J117" s="166">
        <f t="shared" si="35"/>
        <v>-3622</v>
      </c>
      <c r="K117" s="167">
        <f t="shared" si="37"/>
        <v>4.0217179644813557E-4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46352</v>
      </c>
      <c r="D118" s="171">
        <f t="shared" ref="D118:H118" si="39">D110-SUM(D111:D117)</f>
        <v>13148</v>
      </c>
      <c r="E118" s="171">
        <f t="shared" si="39"/>
        <v>67295</v>
      </c>
      <c r="F118" s="171">
        <f t="shared" si="39"/>
        <v>64441</v>
      </c>
      <c r="G118" s="171">
        <f t="shared" si="39"/>
        <v>89531</v>
      </c>
      <c r="H118" s="171">
        <f t="shared" si="39"/>
        <v>91759</v>
      </c>
      <c r="I118" s="172">
        <f t="shared" si="36"/>
        <v>2.4885235281634221E-2</v>
      </c>
      <c r="J118" s="171">
        <f>H118-G118</f>
        <v>2228</v>
      </c>
      <c r="K118" s="172">
        <f t="shared" si="37"/>
        <v>7.8852311688642034E-3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118261</v>
      </c>
      <c r="D120" s="178">
        <v>66096</v>
      </c>
      <c r="E120" s="178">
        <v>172608</v>
      </c>
      <c r="F120" s="178">
        <v>212843</v>
      </c>
      <c r="G120" s="178">
        <v>223384</v>
      </c>
      <c r="H120" s="178">
        <v>213590</v>
      </c>
      <c r="I120" s="179">
        <f>IFERROR(H120/G120-1,"-")</f>
        <v>-4.3843784693621712E-2</v>
      </c>
      <c r="J120" s="178">
        <f>H120-G120</f>
        <v>-9794</v>
      </c>
      <c r="K120" s="179">
        <f>H120/H$8</f>
        <v>1.83546739323413E-2</v>
      </c>
      <c r="L120" s="81"/>
    </row>
    <row r="121" spans="1:12" x14ac:dyDescent="0.25">
      <c r="A121" s="164" t="s">
        <v>98</v>
      </c>
      <c r="B121" s="161" t="s">
        <v>99</v>
      </c>
      <c r="C121" s="162">
        <v>50965</v>
      </c>
      <c r="D121" s="162">
        <v>37846</v>
      </c>
      <c r="E121" s="162">
        <v>77328</v>
      </c>
      <c r="F121" s="162">
        <v>100548</v>
      </c>
      <c r="G121" s="162">
        <v>98057</v>
      </c>
      <c r="H121" s="162">
        <v>104730</v>
      </c>
      <c r="I121" s="163">
        <f>IFERROR(H121/G121-1,"-")</f>
        <v>6.805225532088488E-2</v>
      </c>
      <c r="J121" s="162">
        <f t="shared" ref="J121:J131" si="40">H121-G121</f>
        <v>6673</v>
      </c>
      <c r="K121" s="163">
        <f>H121/H$8</f>
        <v>8.9998829576951357E-3</v>
      </c>
      <c r="L121" s="81"/>
    </row>
    <row r="122" spans="1:12" x14ac:dyDescent="0.25">
      <c r="A122" s="164" t="s">
        <v>105</v>
      </c>
      <c r="B122" s="165" t="s">
        <v>105</v>
      </c>
      <c r="C122" s="166">
        <v>23473</v>
      </c>
      <c r="D122" s="166">
        <v>17509</v>
      </c>
      <c r="E122" s="166">
        <v>34188</v>
      </c>
      <c r="F122" s="166">
        <v>42430</v>
      </c>
      <c r="G122" s="166">
        <v>38872</v>
      </c>
      <c r="H122" s="166">
        <v>43746</v>
      </c>
      <c r="I122" s="167">
        <f>IFERROR(H122/G122-1,"-")</f>
        <v>0.12538588186869726</v>
      </c>
      <c r="J122" s="166">
        <f t="shared" si="40"/>
        <v>4874</v>
      </c>
      <c r="K122" s="167">
        <f>H122/H$8</f>
        <v>3.7592750870555853E-3</v>
      </c>
      <c r="L122" s="81"/>
    </row>
    <row r="123" spans="1:12" x14ac:dyDescent="0.25">
      <c r="A123" s="164" t="s">
        <v>102</v>
      </c>
      <c r="B123" s="165" t="s">
        <v>102</v>
      </c>
      <c r="C123" s="166">
        <v>27492</v>
      </c>
      <c r="D123" s="166">
        <v>20337</v>
      </c>
      <c r="E123" s="166">
        <v>43140</v>
      </c>
      <c r="F123" s="166">
        <v>58118</v>
      </c>
      <c r="G123" s="166">
        <v>59185</v>
      </c>
      <c r="H123" s="166">
        <v>60984</v>
      </c>
      <c r="I123" s="167">
        <f>IFERROR(H123/G123-1,"-")</f>
        <v>3.0396215257244341E-2</v>
      </c>
      <c r="J123" s="166">
        <f t="shared" si="40"/>
        <v>1799</v>
      </c>
      <c r="K123" s="167">
        <f>H123/H$8</f>
        <v>5.2406078706395513E-3</v>
      </c>
      <c r="L123" s="81"/>
    </row>
    <row r="124" spans="1:12" x14ac:dyDescent="0.25">
      <c r="A124" s="164"/>
      <c r="B124" s="161" t="s">
        <v>109</v>
      </c>
      <c r="C124" s="162">
        <v>67296</v>
      </c>
      <c r="D124" s="162">
        <v>28250</v>
      </c>
      <c r="E124" s="162">
        <v>95280</v>
      </c>
      <c r="F124" s="162">
        <v>112295</v>
      </c>
      <c r="G124" s="162">
        <v>125327</v>
      </c>
      <c r="H124" s="162">
        <v>108860</v>
      </c>
      <c r="I124" s="163">
        <f>IFERROR(H124/G124-1,"-")</f>
        <v>-0.13139227780127183</v>
      </c>
      <c r="J124" s="162">
        <f t="shared" si="40"/>
        <v>-16467</v>
      </c>
      <c r="K124" s="163">
        <f>H124/H$8</f>
        <v>9.3547909746461624E-3</v>
      </c>
      <c r="L124" s="81"/>
    </row>
    <row r="125" spans="1:12" s="57" customFormat="1" x14ac:dyDescent="0.25">
      <c r="A125" s="164"/>
      <c r="B125" s="165" t="s">
        <v>112</v>
      </c>
      <c r="C125" s="166">
        <v>8916</v>
      </c>
      <c r="D125" s="166">
        <v>1142</v>
      </c>
      <c r="E125" s="166">
        <v>13260</v>
      </c>
      <c r="F125" s="166">
        <v>13791</v>
      </c>
      <c r="G125" s="166">
        <v>18876</v>
      </c>
      <c r="H125" s="166">
        <v>13910</v>
      </c>
      <c r="I125" s="167">
        <f t="shared" ref="I125:I132" si="41">IFERROR(H125/G125-1,"-")</f>
        <v>-0.26308539944903586</v>
      </c>
      <c r="J125" s="166">
        <f t="shared" si="40"/>
        <v>-4966</v>
      </c>
      <c r="K125" s="167">
        <f t="shared" ref="K125:K132" si="42">H125/H$8</f>
        <v>1.1953439505541807E-3</v>
      </c>
      <c r="L125" s="168"/>
    </row>
    <row r="126" spans="1:12" s="57" customFormat="1" x14ac:dyDescent="0.25">
      <c r="A126" s="164"/>
      <c r="B126" s="165" t="s">
        <v>115</v>
      </c>
      <c r="C126" s="166">
        <v>8926</v>
      </c>
      <c r="D126" s="166">
        <v>3139</v>
      </c>
      <c r="E126" s="166">
        <v>12962</v>
      </c>
      <c r="F126" s="166">
        <v>19857</v>
      </c>
      <c r="G126" s="166">
        <v>19436</v>
      </c>
      <c r="H126" s="166">
        <v>19100</v>
      </c>
      <c r="I126" s="167">
        <f t="shared" si="41"/>
        <v>-1.7287507717637429E-2</v>
      </c>
      <c r="J126" s="166">
        <f t="shared" si="40"/>
        <v>-336</v>
      </c>
      <c r="K126" s="167">
        <f t="shared" si="42"/>
        <v>1.6413421607178182E-3</v>
      </c>
      <c r="L126" s="168"/>
    </row>
    <row r="127" spans="1:12" x14ac:dyDescent="0.25">
      <c r="A127" s="164"/>
      <c r="B127" s="165" t="s">
        <v>118</v>
      </c>
      <c r="C127" s="166">
        <v>4918</v>
      </c>
      <c r="D127" s="166">
        <v>3684</v>
      </c>
      <c r="E127" s="166">
        <v>8742</v>
      </c>
      <c r="F127" s="166">
        <v>10244</v>
      </c>
      <c r="G127" s="166">
        <v>10055</v>
      </c>
      <c r="H127" s="166">
        <v>8422</v>
      </c>
      <c r="I127" s="167">
        <f t="shared" si="41"/>
        <v>-0.16240676280457489</v>
      </c>
      <c r="J127" s="166">
        <f t="shared" si="40"/>
        <v>-1633</v>
      </c>
      <c r="K127" s="167">
        <f t="shared" si="42"/>
        <v>7.2373736531756365E-4</v>
      </c>
      <c r="L127" s="81"/>
    </row>
    <row r="128" spans="1:12" x14ac:dyDescent="0.25">
      <c r="A128" s="164"/>
      <c r="B128" s="165" t="s">
        <v>125</v>
      </c>
      <c r="C128" s="166">
        <v>1311</v>
      </c>
      <c r="D128" s="166">
        <v>349</v>
      </c>
      <c r="E128" s="166">
        <v>2431</v>
      </c>
      <c r="F128" s="166">
        <v>2613</v>
      </c>
      <c r="G128" s="166">
        <v>2903</v>
      </c>
      <c r="H128" s="166">
        <v>3030</v>
      </c>
      <c r="I128" s="167">
        <f t="shared" si="41"/>
        <v>4.3747847054770972E-2</v>
      </c>
      <c r="J128" s="166">
        <f t="shared" si="40"/>
        <v>127</v>
      </c>
      <c r="K128" s="167">
        <f t="shared" si="42"/>
        <v>2.6038045795680572E-4</v>
      </c>
      <c r="L128" s="81"/>
    </row>
    <row r="129" spans="1:12" x14ac:dyDescent="0.25">
      <c r="A129" s="164"/>
      <c r="B129" s="165" t="s">
        <v>121</v>
      </c>
      <c r="C129" s="166">
        <v>1120</v>
      </c>
      <c r="D129" s="166">
        <v>262</v>
      </c>
      <c r="E129" s="166">
        <v>1734</v>
      </c>
      <c r="F129" s="166">
        <v>2410</v>
      </c>
      <c r="G129" s="166">
        <v>2337</v>
      </c>
      <c r="H129" s="166">
        <v>2212</v>
      </c>
      <c r="I129" s="167">
        <f t="shared" si="41"/>
        <v>-5.3487376979032941E-2</v>
      </c>
      <c r="J129" s="166">
        <f t="shared" si="40"/>
        <v>-125</v>
      </c>
      <c r="K129" s="167">
        <f t="shared" si="42"/>
        <v>1.9008632772292219E-4</v>
      </c>
      <c r="L129" s="81"/>
    </row>
    <row r="130" spans="1:12" x14ac:dyDescent="0.25">
      <c r="A130" s="164"/>
      <c r="B130" s="165" t="s">
        <v>130</v>
      </c>
      <c r="C130" s="166">
        <v>1580</v>
      </c>
      <c r="D130" s="166">
        <v>36</v>
      </c>
      <c r="E130" s="166">
        <v>1281</v>
      </c>
      <c r="F130" s="166">
        <v>1668</v>
      </c>
      <c r="G130" s="166">
        <v>2249</v>
      </c>
      <c r="H130" s="166">
        <v>1570</v>
      </c>
      <c r="I130" s="167">
        <f t="shared" si="41"/>
        <v>-0.30191196087149841</v>
      </c>
      <c r="J130" s="166">
        <f t="shared" si="40"/>
        <v>-679</v>
      </c>
      <c r="K130" s="167">
        <f t="shared" si="42"/>
        <v>1.3491660692811387E-4</v>
      </c>
      <c r="L130" s="81"/>
    </row>
    <row r="131" spans="1:12" x14ac:dyDescent="0.25">
      <c r="A131" s="164" t="s">
        <v>146</v>
      </c>
      <c r="B131" s="165" t="s">
        <v>133</v>
      </c>
      <c r="C131" s="166">
        <v>1898</v>
      </c>
      <c r="D131" s="166">
        <v>202</v>
      </c>
      <c r="E131" s="166">
        <v>1832</v>
      </c>
      <c r="F131" s="166">
        <v>2648</v>
      </c>
      <c r="G131" s="166">
        <v>2968</v>
      </c>
      <c r="H131" s="166">
        <v>2422</v>
      </c>
      <c r="I131" s="167">
        <f t="shared" si="41"/>
        <v>-0.18396226415094341</v>
      </c>
      <c r="J131" s="166">
        <f t="shared" si="40"/>
        <v>-546</v>
      </c>
      <c r="K131" s="167">
        <f t="shared" si="42"/>
        <v>2.0813249807636418E-4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38627</v>
      </c>
      <c r="D132" s="171">
        <f t="shared" ref="D132:H132" si="44">D124-SUM(D125:D131)</f>
        <v>19436</v>
      </c>
      <c r="E132" s="171">
        <f t="shared" si="44"/>
        <v>53038</v>
      </c>
      <c r="F132" s="171">
        <f t="shared" si="44"/>
        <v>59064</v>
      </c>
      <c r="G132" s="171">
        <f t="shared" si="44"/>
        <v>66503</v>
      </c>
      <c r="H132" s="171">
        <f t="shared" si="44"/>
        <v>58194</v>
      </c>
      <c r="I132" s="172">
        <f t="shared" si="41"/>
        <v>-0.12494173195194203</v>
      </c>
      <c r="J132" s="171">
        <f>H132-G132</f>
        <v>-8309</v>
      </c>
      <c r="K132" s="172">
        <f t="shared" si="42"/>
        <v>5.0008516073723934E-3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412691</v>
      </c>
      <c r="D134" s="178">
        <v>89271</v>
      </c>
      <c r="E134" s="178">
        <v>557575</v>
      </c>
      <c r="F134" s="178">
        <v>611263</v>
      </c>
      <c r="G134" s="178">
        <v>671699</v>
      </c>
      <c r="H134" s="178">
        <v>664657</v>
      </c>
      <c r="I134" s="179">
        <f>IFERROR(H134/G134-1,"-")</f>
        <v>-1.0483862563439916E-2</v>
      </c>
      <c r="J134" s="178">
        <f>H134-G134</f>
        <v>-7042</v>
      </c>
      <c r="K134" s="179">
        <f>H134/H$8</f>
        <v>5.7116730707655647E-2</v>
      </c>
      <c r="L134" s="81"/>
    </row>
    <row r="135" spans="1:12" x14ac:dyDescent="0.25">
      <c r="A135" s="164" t="s">
        <v>98</v>
      </c>
      <c r="B135" s="161" t="s">
        <v>99</v>
      </c>
      <c r="C135" s="162">
        <v>9152</v>
      </c>
      <c r="D135" s="162">
        <v>31441</v>
      </c>
      <c r="E135" s="162">
        <v>21674</v>
      </c>
      <c r="F135" s="162">
        <v>30116</v>
      </c>
      <c r="G135" s="162">
        <v>20575</v>
      </c>
      <c r="H135" s="162">
        <v>18459</v>
      </c>
      <c r="I135" s="163">
        <f>IFERROR(H135/G135-1,"-")</f>
        <v>-0.10284325637910086</v>
      </c>
      <c r="J135" s="162">
        <f t="shared" ref="J135:J145" si="45">H135-G135</f>
        <v>-2116</v>
      </c>
      <c r="K135" s="163">
        <f>H135/H$8</f>
        <v>1.5862583740675501E-3</v>
      </c>
      <c r="L135" s="81"/>
    </row>
    <row r="136" spans="1:12" x14ac:dyDescent="0.25">
      <c r="A136" s="164" t="s">
        <v>105</v>
      </c>
      <c r="B136" s="165" t="s">
        <v>105</v>
      </c>
      <c r="C136" s="166">
        <v>5032</v>
      </c>
      <c r="D136" s="166">
        <v>24962</v>
      </c>
      <c r="E136" s="166">
        <v>11305</v>
      </c>
      <c r="F136" s="166">
        <v>17623</v>
      </c>
      <c r="G136" s="166">
        <v>10175</v>
      </c>
      <c r="H136" s="166">
        <v>5071</v>
      </c>
      <c r="I136" s="167">
        <f>IFERROR(H136/G136-1,"-")</f>
        <v>-0.50162162162162161</v>
      </c>
      <c r="J136" s="166">
        <f t="shared" si="45"/>
        <v>-5104</v>
      </c>
      <c r="K136" s="167">
        <f>H136/H$8</f>
        <v>4.3577204696335374E-4</v>
      </c>
      <c r="L136" s="81"/>
    </row>
    <row r="137" spans="1:12" x14ac:dyDescent="0.25">
      <c r="A137" s="164" t="s">
        <v>102</v>
      </c>
      <c r="B137" s="165" t="s">
        <v>102</v>
      </c>
      <c r="C137" s="166">
        <v>4120</v>
      </c>
      <c r="D137" s="166">
        <v>6479</v>
      </c>
      <c r="E137" s="166">
        <v>10369</v>
      </c>
      <c r="F137" s="166">
        <v>12493</v>
      </c>
      <c r="G137" s="166">
        <v>10400</v>
      </c>
      <c r="H137" s="166">
        <v>13388</v>
      </c>
      <c r="I137" s="167">
        <f>IFERROR(H137/G137-1,"-")</f>
        <v>0.28730769230769226</v>
      </c>
      <c r="J137" s="166">
        <f t="shared" si="45"/>
        <v>2988</v>
      </c>
      <c r="K137" s="167">
        <f>H137/H$8</f>
        <v>1.1504863271041964E-3</v>
      </c>
      <c r="L137" s="81"/>
    </row>
    <row r="138" spans="1:12" x14ac:dyDescent="0.25">
      <c r="A138" s="164"/>
      <c r="B138" s="161" t="s">
        <v>109</v>
      </c>
      <c r="C138" s="162">
        <v>403539</v>
      </c>
      <c r="D138" s="162">
        <v>57830</v>
      </c>
      <c r="E138" s="162">
        <v>535901</v>
      </c>
      <c r="F138" s="162">
        <v>581147</v>
      </c>
      <c r="G138" s="162">
        <v>651124</v>
      </c>
      <c r="H138" s="162">
        <v>646198</v>
      </c>
      <c r="I138" s="163">
        <f>IFERROR(H138/G138-1,"-")</f>
        <v>-7.5653792518782792E-3</v>
      </c>
      <c r="J138" s="162">
        <f t="shared" si="45"/>
        <v>-4926</v>
      </c>
      <c r="K138" s="163">
        <f>H138/H$8</f>
        <v>5.5530472333588099E-2</v>
      </c>
      <c r="L138" s="81"/>
    </row>
    <row r="139" spans="1:12" s="57" customFormat="1" x14ac:dyDescent="0.25">
      <c r="A139" s="164"/>
      <c r="B139" s="165" t="s">
        <v>112</v>
      </c>
      <c r="C139" s="166">
        <v>198194</v>
      </c>
      <c r="D139" s="166">
        <v>1455</v>
      </c>
      <c r="E139" s="166">
        <v>223581</v>
      </c>
      <c r="F139" s="166">
        <v>212700</v>
      </c>
      <c r="G139" s="166">
        <v>262405</v>
      </c>
      <c r="H139" s="166">
        <v>281498</v>
      </c>
      <c r="I139" s="167">
        <f t="shared" ref="I139:I146" si="46">IFERROR(H139/G139-1,"-")</f>
        <v>7.2761570854213975E-2</v>
      </c>
      <c r="J139" s="166">
        <f t="shared" si="45"/>
        <v>19093</v>
      </c>
      <c r="K139" s="167">
        <f t="shared" ref="K139:K146" si="47">H139/H$8</f>
        <v>2.4190289819777194E-2</v>
      </c>
      <c r="L139" s="168"/>
    </row>
    <row r="140" spans="1:12" s="57" customFormat="1" x14ac:dyDescent="0.25">
      <c r="A140" s="164"/>
      <c r="B140" s="165" t="s">
        <v>115</v>
      </c>
      <c r="C140" s="166">
        <v>25529</v>
      </c>
      <c r="D140" s="166">
        <v>7418</v>
      </c>
      <c r="E140" s="166">
        <v>42553</v>
      </c>
      <c r="F140" s="166">
        <v>58480</v>
      </c>
      <c r="G140" s="166">
        <v>76969</v>
      </c>
      <c r="H140" s="166">
        <v>66393</v>
      </c>
      <c r="I140" s="167">
        <f t="shared" si="46"/>
        <v>-0.13740596863672383</v>
      </c>
      <c r="J140" s="166">
        <f t="shared" si="45"/>
        <v>-10576</v>
      </c>
      <c r="K140" s="167">
        <f t="shared" si="47"/>
        <v>5.7054256584574926E-3</v>
      </c>
      <c r="L140" s="168"/>
    </row>
    <row r="141" spans="1:12" x14ac:dyDescent="0.25">
      <c r="A141" s="164"/>
      <c r="B141" s="165" t="s">
        <v>118</v>
      </c>
      <c r="C141" s="166">
        <v>22867</v>
      </c>
      <c r="D141" s="166">
        <v>17033</v>
      </c>
      <c r="E141" s="166">
        <v>55413</v>
      </c>
      <c r="F141" s="166">
        <v>54733</v>
      </c>
      <c r="G141" s="166">
        <v>60781</v>
      </c>
      <c r="H141" s="166">
        <v>52750</v>
      </c>
      <c r="I141" s="167">
        <f t="shared" si="46"/>
        <v>-0.13213010644773859</v>
      </c>
      <c r="J141" s="166">
        <f t="shared" si="45"/>
        <v>-8031</v>
      </c>
      <c r="K141" s="167">
        <f t="shared" si="47"/>
        <v>4.5330261244955448E-3</v>
      </c>
      <c r="L141" s="81"/>
    </row>
    <row r="142" spans="1:12" x14ac:dyDescent="0.25">
      <c r="A142" s="164"/>
      <c r="B142" s="165" t="s">
        <v>125</v>
      </c>
      <c r="C142" s="166">
        <v>5400</v>
      </c>
      <c r="D142" s="166">
        <v>485</v>
      </c>
      <c r="E142" s="166">
        <v>18840</v>
      </c>
      <c r="F142" s="166">
        <v>21514</v>
      </c>
      <c r="G142" s="166">
        <v>21704</v>
      </c>
      <c r="H142" s="166">
        <v>17245</v>
      </c>
      <c r="I142" s="167">
        <f t="shared" si="46"/>
        <v>-0.20544600073719133</v>
      </c>
      <c r="J142" s="166">
        <f t="shared" si="45"/>
        <v>-4459</v>
      </c>
      <c r="K142" s="167">
        <f t="shared" si="47"/>
        <v>1.4819343225957475E-3</v>
      </c>
      <c r="L142" s="81"/>
    </row>
    <row r="143" spans="1:12" x14ac:dyDescent="0.25">
      <c r="A143" s="164"/>
      <c r="B143" s="165" t="s">
        <v>121</v>
      </c>
      <c r="C143" s="166">
        <v>6566</v>
      </c>
      <c r="D143" s="166">
        <v>1536</v>
      </c>
      <c r="E143" s="166">
        <v>11736</v>
      </c>
      <c r="F143" s="166">
        <v>12232</v>
      </c>
      <c r="G143" s="166">
        <v>14905</v>
      </c>
      <c r="H143" s="166">
        <v>11093</v>
      </c>
      <c r="I143" s="167">
        <f t="shared" si="46"/>
        <v>-0.2557531029855753</v>
      </c>
      <c r="J143" s="166">
        <f t="shared" si="45"/>
        <v>-3812</v>
      </c>
      <c r="K143" s="167">
        <f t="shared" si="47"/>
        <v>9.5326746538443752E-4</v>
      </c>
      <c r="L143" s="81"/>
    </row>
    <row r="144" spans="1:12" x14ac:dyDescent="0.25">
      <c r="A144" s="164"/>
      <c r="B144" s="165" t="s">
        <v>130</v>
      </c>
      <c r="C144" s="166">
        <v>15280</v>
      </c>
      <c r="D144" s="166">
        <v>134</v>
      </c>
      <c r="E144" s="166">
        <v>13653</v>
      </c>
      <c r="F144" s="166">
        <v>18403</v>
      </c>
      <c r="G144" s="166">
        <v>15998</v>
      </c>
      <c r="H144" s="166">
        <v>17546</v>
      </c>
      <c r="I144" s="167">
        <f t="shared" si="46"/>
        <v>9.676209526190771E-2</v>
      </c>
      <c r="J144" s="166">
        <f t="shared" si="45"/>
        <v>1548</v>
      </c>
      <c r="K144" s="167">
        <f t="shared" si="47"/>
        <v>1.5078005001023477E-3</v>
      </c>
      <c r="L144" s="81"/>
    </row>
    <row r="145" spans="1:12" x14ac:dyDescent="0.25">
      <c r="A145" s="164" t="s">
        <v>146</v>
      </c>
      <c r="B145" s="165" t="s">
        <v>133</v>
      </c>
      <c r="C145" s="166">
        <v>28780</v>
      </c>
      <c r="D145" s="166">
        <v>160</v>
      </c>
      <c r="E145" s="166">
        <v>6339</v>
      </c>
      <c r="F145" s="166">
        <v>12385</v>
      </c>
      <c r="G145" s="166">
        <v>10373</v>
      </c>
      <c r="H145" s="166">
        <v>8526</v>
      </c>
      <c r="I145" s="167">
        <f t="shared" si="46"/>
        <v>-0.17805842090041457</v>
      </c>
      <c r="J145" s="166">
        <f t="shared" si="45"/>
        <v>-1847</v>
      </c>
      <c r="K145" s="167">
        <f t="shared" si="47"/>
        <v>7.3267451634974443E-4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100923</v>
      </c>
      <c r="D146" s="171">
        <f t="shared" ref="D146:H146" si="49">D138-SUM(D139:D145)</f>
        <v>29609</v>
      </c>
      <c r="E146" s="171">
        <f t="shared" si="49"/>
        <v>163786</v>
      </c>
      <c r="F146" s="171">
        <f t="shared" si="49"/>
        <v>190700</v>
      </c>
      <c r="G146" s="171">
        <f t="shared" si="49"/>
        <v>187989</v>
      </c>
      <c r="H146" s="171">
        <f t="shared" si="49"/>
        <v>191147</v>
      </c>
      <c r="I146" s="172">
        <f t="shared" si="46"/>
        <v>1.6798855252168954E-2</v>
      </c>
      <c r="J146" s="171">
        <f>H146-G146</f>
        <v>3158</v>
      </c>
      <c r="K146" s="172">
        <f t="shared" si="47"/>
        <v>1.6426053926425592E-2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167308</v>
      </c>
      <c r="D148" s="178">
        <v>41283</v>
      </c>
      <c r="E148" s="178">
        <v>199320</v>
      </c>
      <c r="F148" s="178">
        <v>293696</v>
      </c>
      <c r="G148" s="178">
        <v>266547</v>
      </c>
      <c r="H148" s="178">
        <v>253930</v>
      </c>
      <c r="I148" s="179">
        <f>IFERROR(H148/G148-1,"-")</f>
        <v>-4.7334991577470342E-2</v>
      </c>
      <c r="J148" s="178">
        <f>H148-G148</f>
        <v>-12617</v>
      </c>
      <c r="K148" s="179">
        <f>H148/H$8</f>
        <v>2.1821257323092962E-2</v>
      </c>
      <c r="L148" s="81"/>
    </row>
    <row r="149" spans="1:12" x14ac:dyDescent="0.25">
      <c r="A149" s="164" t="s">
        <v>98</v>
      </c>
      <c r="B149" s="161" t="s">
        <v>99</v>
      </c>
      <c r="C149" s="162">
        <v>54412</v>
      </c>
      <c r="D149" s="162">
        <v>21796</v>
      </c>
      <c r="E149" s="162">
        <v>70160</v>
      </c>
      <c r="F149" s="162">
        <v>101701</v>
      </c>
      <c r="G149" s="162">
        <v>86501</v>
      </c>
      <c r="H149" s="162">
        <v>83562</v>
      </c>
      <c r="I149" s="163">
        <f>IFERROR(H149/G149-1,"-")</f>
        <v>-3.3976485820973124E-2</v>
      </c>
      <c r="J149" s="162">
        <f t="shared" ref="J149:J159" si="50">H149-G149</f>
        <v>-2939</v>
      </c>
      <c r="K149" s="163">
        <f>H149/H$8</f>
        <v>7.1808289860681848E-3</v>
      </c>
      <c r="L149" s="81"/>
    </row>
    <row r="150" spans="1:12" x14ac:dyDescent="0.25">
      <c r="A150" s="164" t="s">
        <v>105</v>
      </c>
      <c r="B150" s="165" t="s">
        <v>105</v>
      </c>
      <c r="C150" s="166">
        <v>21621</v>
      </c>
      <c r="D150" s="166">
        <v>18633</v>
      </c>
      <c r="E150" s="166">
        <v>39499</v>
      </c>
      <c r="F150" s="166">
        <v>68488</v>
      </c>
      <c r="G150" s="166">
        <v>60308</v>
      </c>
      <c r="H150" s="166">
        <v>56146</v>
      </c>
      <c r="I150" s="167">
        <f>IFERROR(H150/G150-1,"-")</f>
        <v>-6.9012402997943867E-2</v>
      </c>
      <c r="J150" s="166">
        <f t="shared" si="50"/>
        <v>-4162</v>
      </c>
      <c r="K150" s="167">
        <f>H150/H$8</f>
        <v>4.8248584793540638E-3</v>
      </c>
      <c r="L150" s="81"/>
    </row>
    <row r="151" spans="1:12" x14ac:dyDescent="0.25">
      <c r="A151" s="164" t="s">
        <v>102</v>
      </c>
      <c r="B151" s="165" t="s">
        <v>102</v>
      </c>
      <c r="C151" s="166">
        <v>32791</v>
      </c>
      <c r="D151" s="166">
        <v>3163</v>
      </c>
      <c r="E151" s="166">
        <v>30661</v>
      </c>
      <c r="F151" s="166">
        <v>33213</v>
      </c>
      <c r="G151" s="166">
        <v>26193</v>
      </c>
      <c r="H151" s="166">
        <v>27416</v>
      </c>
      <c r="I151" s="167">
        <f>IFERROR(H151/G151-1,"-")</f>
        <v>4.6691864238536995E-2</v>
      </c>
      <c r="J151" s="166">
        <f t="shared" si="50"/>
        <v>1223</v>
      </c>
      <c r="K151" s="167">
        <f>H151/H$8</f>
        <v>2.3559705067141205E-3</v>
      </c>
      <c r="L151" s="81"/>
    </row>
    <row r="152" spans="1:12" x14ac:dyDescent="0.25">
      <c r="A152" s="164"/>
      <c r="B152" s="161" t="s">
        <v>109</v>
      </c>
      <c r="C152" s="162">
        <v>112896</v>
      </c>
      <c r="D152" s="162">
        <v>19487</v>
      </c>
      <c r="E152" s="162">
        <v>129160</v>
      </c>
      <c r="F152" s="162">
        <v>191995</v>
      </c>
      <c r="G152" s="162">
        <v>180046</v>
      </c>
      <c r="H152" s="162">
        <v>170368</v>
      </c>
      <c r="I152" s="163">
        <f>IFERROR(H152/G152-1,"-")</f>
        <v>-5.375292980682711E-2</v>
      </c>
      <c r="J152" s="162">
        <f t="shared" si="50"/>
        <v>-9678</v>
      </c>
      <c r="K152" s="163">
        <f>H152/H$8</f>
        <v>1.4640428337024778E-2</v>
      </c>
      <c r="L152" s="81"/>
    </row>
    <row r="153" spans="1:12" s="57" customFormat="1" x14ac:dyDescent="0.25">
      <c r="A153" s="164"/>
      <c r="B153" s="165" t="s">
        <v>112</v>
      </c>
      <c r="C153" s="166">
        <v>26513</v>
      </c>
      <c r="D153" s="166">
        <v>589</v>
      </c>
      <c r="E153" s="166">
        <v>45380</v>
      </c>
      <c r="F153" s="166">
        <v>75704</v>
      </c>
      <c r="G153" s="166">
        <v>63759</v>
      </c>
      <c r="H153" s="166">
        <v>37001</v>
      </c>
      <c r="I153" s="167">
        <f t="shared" ref="I153:I160" si="51">IFERROR(H153/G153-1,"-")</f>
        <v>-0.41967408522718364</v>
      </c>
      <c r="J153" s="166">
        <f t="shared" si="50"/>
        <v>-26758</v>
      </c>
      <c r="K153" s="167">
        <f t="shared" ref="K153:K160" si="52">H153/H$8</f>
        <v>3.1796492821319368E-3</v>
      </c>
      <c r="L153" s="168"/>
    </row>
    <row r="154" spans="1:12" s="57" customFormat="1" x14ac:dyDescent="0.25">
      <c r="A154" s="164"/>
      <c r="B154" s="165" t="s">
        <v>115</v>
      </c>
      <c r="C154" s="166">
        <v>44172</v>
      </c>
      <c r="D154" s="166">
        <v>6986</v>
      </c>
      <c r="E154" s="166">
        <v>38938</v>
      </c>
      <c r="F154" s="166">
        <v>45445</v>
      </c>
      <c r="G154" s="166">
        <v>48553</v>
      </c>
      <c r="H154" s="166">
        <v>44755</v>
      </c>
      <c r="I154" s="167">
        <f t="shared" si="51"/>
        <v>-7.8223796675797597E-2</v>
      </c>
      <c r="J154" s="166">
        <f t="shared" si="50"/>
        <v>-3798</v>
      </c>
      <c r="K154" s="167">
        <f t="shared" si="52"/>
        <v>3.8459826388966469E-3</v>
      </c>
      <c r="L154" s="168"/>
    </row>
    <row r="155" spans="1:12" x14ac:dyDescent="0.25">
      <c r="A155" s="164"/>
      <c r="B155" s="165" t="s">
        <v>118</v>
      </c>
      <c r="C155" s="166">
        <v>11693</v>
      </c>
      <c r="D155" s="166">
        <v>3756</v>
      </c>
      <c r="E155" s="166">
        <v>11470</v>
      </c>
      <c r="F155" s="166">
        <v>23043</v>
      </c>
      <c r="G155" s="166">
        <v>15157</v>
      </c>
      <c r="H155" s="166">
        <v>41588</v>
      </c>
      <c r="I155" s="167">
        <f t="shared" si="51"/>
        <v>1.7438147390644585</v>
      </c>
      <c r="J155" s="166">
        <f t="shared" si="50"/>
        <v>26431</v>
      </c>
      <c r="K155" s="167">
        <f t="shared" si="52"/>
        <v>3.5738292031378335E-3</v>
      </c>
      <c r="L155" s="81"/>
    </row>
    <row r="156" spans="1:12" x14ac:dyDescent="0.25">
      <c r="A156" s="164"/>
      <c r="B156" s="165" t="s">
        <v>125</v>
      </c>
      <c r="C156" s="166">
        <v>2314</v>
      </c>
      <c r="D156" s="166">
        <v>683</v>
      </c>
      <c r="E156" s="166">
        <v>2732</v>
      </c>
      <c r="F156" s="166">
        <v>4393</v>
      </c>
      <c r="G156" s="166">
        <v>5911</v>
      </c>
      <c r="H156" s="166">
        <v>5306</v>
      </c>
      <c r="I156" s="167">
        <f t="shared" si="51"/>
        <v>-0.10235154796142787</v>
      </c>
      <c r="J156" s="166">
        <f t="shared" si="50"/>
        <v>-605</v>
      </c>
      <c r="K156" s="167">
        <f t="shared" si="52"/>
        <v>4.5596657093030068E-4</v>
      </c>
      <c r="L156" s="81"/>
    </row>
    <row r="157" spans="1:12" x14ac:dyDescent="0.25">
      <c r="A157" s="164"/>
      <c r="B157" s="165" t="s">
        <v>121</v>
      </c>
      <c r="C157" s="166">
        <v>5589</v>
      </c>
      <c r="D157" s="166">
        <v>796</v>
      </c>
      <c r="E157" s="166">
        <v>7995</v>
      </c>
      <c r="F157" s="166">
        <v>9929</v>
      </c>
      <c r="G157" s="166">
        <v>7504</v>
      </c>
      <c r="H157" s="166">
        <v>6384</v>
      </c>
      <c r="I157" s="167">
        <f t="shared" si="51"/>
        <v>-0.14925373134328357</v>
      </c>
      <c r="J157" s="166">
        <f t="shared" si="50"/>
        <v>-1120</v>
      </c>
      <c r="K157" s="167">
        <f t="shared" si="52"/>
        <v>5.4860357874463625E-4</v>
      </c>
      <c r="L157" s="81"/>
    </row>
    <row r="158" spans="1:12" x14ac:dyDescent="0.25">
      <c r="A158" s="164"/>
      <c r="B158" s="165" t="s">
        <v>130</v>
      </c>
      <c r="C158" s="166">
        <v>2769</v>
      </c>
      <c r="D158" s="166">
        <v>184</v>
      </c>
      <c r="E158" s="166">
        <v>1211</v>
      </c>
      <c r="F158" s="166">
        <v>2462</v>
      </c>
      <c r="G158" s="166">
        <v>2062</v>
      </c>
      <c r="H158" s="166">
        <v>1565</v>
      </c>
      <c r="I158" s="167">
        <f t="shared" si="51"/>
        <v>-0.24102812803103779</v>
      </c>
      <c r="J158" s="166">
        <f t="shared" si="50"/>
        <v>-497</v>
      </c>
      <c r="K158" s="167">
        <f t="shared" si="52"/>
        <v>1.3448693620541285E-4</v>
      </c>
      <c r="L158" s="81"/>
    </row>
    <row r="159" spans="1:12" x14ac:dyDescent="0.25">
      <c r="A159" s="164" t="s">
        <v>146</v>
      </c>
      <c r="B159" s="165" t="s">
        <v>133</v>
      </c>
      <c r="C159" s="166">
        <v>3726</v>
      </c>
      <c r="D159" s="166">
        <v>55</v>
      </c>
      <c r="E159" s="166">
        <v>2465</v>
      </c>
      <c r="F159" s="166">
        <v>3806</v>
      </c>
      <c r="G159" s="166">
        <v>3615</v>
      </c>
      <c r="H159" s="166">
        <v>2618</v>
      </c>
      <c r="I159" s="167">
        <f t="shared" si="51"/>
        <v>-0.27579529737206088</v>
      </c>
      <c r="J159" s="166">
        <f t="shared" si="50"/>
        <v>-997</v>
      </c>
      <c r="K159" s="167">
        <f t="shared" si="52"/>
        <v>2.2497559040624335E-4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16120</v>
      </c>
      <c r="D160" s="171">
        <f t="shared" ref="D160:H160" si="54">D152-SUM(D153:D159)</f>
        <v>6438</v>
      </c>
      <c r="E160" s="171">
        <f t="shared" si="54"/>
        <v>18969</v>
      </c>
      <c r="F160" s="171">
        <f t="shared" si="54"/>
        <v>27213</v>
      </c>
      <c r="G160" s="171">
        <f t="shared" si="54"/>
        <v>33485</v>
      </c>
      <c r="H160" s="171">
        <f t="shared" si="54"/>
        <v>31151</v>
      </c>
      <c r="I160" s="172">
        <f t="shared" si="51"/>
        <v>-6.970285202329396E-2</v>
      </c>
      <c r="J160" s="171">
        <f>H160-G160</f>
        <v>-2334</v>
      </c>
      <c r="K160" s="172">
        <f t="shared" si="52"/>
        <v>2.6769345365717672E-3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34B03-774F-4767-B5BC-D7EDF9AF9254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70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34509923</v>
      </c>
      <c r="H8" s="178">
        <v>36076748</v>
      </c>
      <c r="I8" s="179">
        <f>IFERROR(H8/G8-1,"-")</f>
        <v>4.540215867766495E-2</v>
      </c>
      <c r="J8" s="179">
        <f>IFERROR(H8/E8-1,"-")</f>
        <v>1.5948185261425638</v>
      </c>
      <c r="K8" s="178">
        <f>H8-G8</f>
        <v>1566825</v>
      </c>
      <c r="L8" s="178">
        <f>H8-E8</f>
        <v>22173368</v>
      </c>
      <c r="M8" s="179">
        <f>H8/H$8</f>
        <v>1</v>
      </c>
      <c r="N8" s="81"/>
    </row>
    <row r="9" spans="1:14" x14ac:dyDescent="0.25">
      <c r="A9" s="1" t="s">
        <v>98</v>
      </c>
      <c r="B9" s="161" t="s">
        <v>99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4256196</v>
      </c>
      <c r="H9" s="162">
        <v>4222474</v>
      </c>
      <c r="I9" s="163">
        <f>IFERROR(H9/G9-1,"-")</f>
        <v>-7.9230373789177522E-3</v>
      </c>
      <c r="J9" s="180">
        <f t="shared" ref="J9:J20" si="0">IFERROR(H9/E9-1,"-")</f>
        <v>0.48079877004394911</v>
      </c>
      <c r="K9" s="162">
        <f t="shared" ref="K9:K19" si="1">H9-G9</f>
        <v>-33722</v>
      </c>
      <c r="L9" s="162">
        <f t="shared" ref="L9:L20" si="2">H9-E9</f>
        <v>1370990</v>
      </c>
      <c r="M9" s="163">
        <f>H9/H$8</f>
        <v>0.11704142513066865</v>
      </c>
      <c r="N9" s="81"/>
    </row>
    <row r="10" spans="1:14" x14ac:dyDescent="0.25">
      <c r="A10" s="164" t="s">
        <v>105</v>
      </c>
      <c r="B10" s="165" t="s">
        <v>105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1317693</v>
      </c>
      <c r="H10" s="166">
        <v>1326202</v>
      </c>
      <c r="I10" s="167">
        <f>IFERROR(H10/G10-1,"-")</f>
        <v>6.4574980666969317E-3</v>
      </c>
      <c r="J10" s="181">
        <f t="shared" si="0"/>
        <v>0.18752412070785707</v>
      </c>
      <c r="K10" s="166">
        <f t="shared" si="1"/>
        <v>8509</v>
      </c>
      <c r="L10" s="166">
        <f t="shared" si="2"/>
        <v>209423</v>
      </c>
      <c r="M10" s="167">
        <f>H10/H$8</f>
        <v>3.676057498308883E-2</v>
      </c>
      <c r="N10" s="81"/>
    </row>
    <row r="11" spans="1:14" x14ac:dyDescent="0.25">
      <c r="A11" s="164" t="s">
        <v>102</v>
      </c>
      <c r="B11" s="165" t="s">
        <v>102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2938503</v>
      </c>
      <c r="H11" s="166">
        <v>2896272</v>
      </c>
      <c r="I11" s="167">
        <f>IFERROR(H11/G11-1,"-")</f>
        <v>-1.4371603500149543E-2</v>
      </c>
      <c r="J11" s="181">
        <f t="shared" si="0"/>
        <v>0.66960491841552305</v>
      </c>
      <c r="K11" s="166">
        <f t="shared" si="1"/>
        <v>-42231</v>
      </c>
      <c r="L11" s="166">
        <f t="shared" si="2"/>
        <v>1161567</v>
      </c>
      <c r="M11" s="167">
        <f>H11/H$8</f>
        <v>8.0280850147579824E-2</v>
      </c>
      <c r="N11" s="81"/>
    </row>
    <row r="12" spans="1:14" x14ac:dyDescent="0.25">
      <c r="A12" s="1"/>
      <c r="B12" s="161" t="s">
        <v>109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30253727</v>
      </c>
      <c r="H12" s="162">
        <v>31854274</v>
      </c>
      <c r="I12" s="163">
        <f>IFERROR(H12/G12-1,"-")</f>
        <v>5.2904126489936365E-2</v>
      </c>
      <c r="J12" s="180">
        <f t="shared" si="0"/>
        <v>1.8822451821841248</v>
      </c>
      <c r="K12" s="162">
        <f t="shared" si="1"/>
        <v>1600547</v>
      </c>
      <c r="L12" s="162">
        <f t="shared" si="2"/>
        <v>20802378</v>
      </c>
      <c r="M12" s="163">
        <f>H12/H$8</f>
        <v>0.88295857486933138</v>
      </c>
      <c r="N12" s="81"/>
    </row>
    <row r="13" spans="1:14" s="57" customFormat="1" x14ac:dyDescent="0.25">
      <c r="B13" s="165" t="s">
        <v>112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13883101</v>
      </c>
      <c r="H13" s="166">
        <v>14673664</v>
      </c>
      <c r="I13" s="167">
        <f t="shared" ref="I13:I20" si="3">IFERROR(H13/G13-1,"-")</f>
        <v>5.6944266270194221E-2</v>
      </c>
      <c r="J13" s="181">
        <f t="shared" si="0"/>
        <v>3.3791550550048077</v>
      </c>
      <c r="K13" s="166">
        <f t="shared" si="1"/>
        <v>790563</v>
      </c>
      <c r="L13" s="166">
        <f t="shared" si="2"/>
        <v>11322866</v>
      </c>
      <c r="M13" s="167">
        <f t="shared" ref="M13:M20" si="4">H13/H$8</f>
        <v>0.40673466466545155</v>
      </c>
      <c r="N13" s="168"/>
    </row>
    <row r="14" spans="1:14" s="57" customFormat="1" x14ac:dyDescent="0.25">
      <c r="B14" s="165" t="s">
        <v>115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3598054</v>
      </c>
      <c r="H14" s="166">
        <v>3756774</v>
      </c>
      <c r="I14" s="167">
        <f t="shared" si="3"/>
        <v>4.4112734272470533E-2</v>
      </c>
      <c r="J14" s="181">
        <f t="shared" si="0"/>
        <v>1.0790841075256083</v>
      </c>
      <c r="K14" s="166">
        <f t="shared" si="1"/>
        <v>158720</v>
      </c>
      <c r="L14" s="166">
        <f t="shared" si="2"/>
        <v>1949837</v>
      </c>
      <c r="M14" s="167">
        <f t="shared" si="4"/>
        <v>0.10413283370219512</v>
      </c>
      <c r="N14" s="168"/>
    </row>
    <row r="15" spans="1:14" x14ac:dyDescent="0.25">
      <c r="A15" s="1"/>
      <c r="B15" s="165" t="s">
        <v>118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1520450</v>
      </c>
      <c r="H15" s="166">
        <v>1590542</v>
      </c>
      <c r="I15" s="167">
        <f t="shared" si="3"/>
        <v>4.6099510013482892E-2</v>
      </c>
      <c r="J15" s="181">
        <f t="shared" si="0"/>
        <v>0.94942774990133616</v>
      </c>
      <c r="K15" s="166">
        <f t="shared" si="1"/>
        <v>70092</v>
      </c>
      <c r="L15" s="166">
        <f t="shared" si="2"/>
        <v>774640</v>
      </c>
      <c r="M15" s="167">
        <f t="shared" si="4"/>
        <v>4.408773207607293E-2</v>
      </c>
      <c r="N15" s="81"/>
    </row>
    <row r="16" spans="1:14" x14ac:dyDescent="0.25">
      <c r="A16" s="1"/>
      <c r="B16" s="165" t="s">
        <v>125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1318357</v>
      </c>
      <c r="H16" s="166">
        <v>1375692</v>
      </c>
      <c r="I16" s="167">
        <f t="shared" si="3"/>
        <v>4.3489737605216128E-2</v>
      </c>
      <c r="J16" s="181">
        <f t="shared" si="0"/>
        <v>0.98804880480822455</v>
      </c>
      <c r="K16" s="166">
        <f t="shared" si="1"/>
        <v>57335</v>
      </c>
      <c r="L16" s="166">
        <f t="shared" si="2"/>
        <v>683711</v>
      </c>
      <c r="M16" s="167">
        <f t="shared" si="4"/>
        <v>3.8132372685032473E-2</v>
      </c>
      <c r="N16" s="81"/>
    </row>
    <row r="17" spans="1:14" x14ac:dyDescent="0.25">
      <c r="A17" s="1"/>
      <c r="B17" s="165" t="s">
        <v>121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1172687</v>
      </c>
      <c r="H17" s="166">
        <v>1202962</v>
      </c>
      <c r="I17" s="167">
        <f t="shared" si="3"/>
        <v>2.5816778049044586E-2</v>
      </c>
      <c r="J17" s="181">
        <f t="shared" si="0"/>
        <v>0.65590728828701095</v>
      </c>
      <c r="K17" s="166">
        <f t="shared" si="1"/>
        <v>30275</v>
      </c>
      <c r="L17" s="166">
        <f t="shared" si="2"/>
        <v>476495</v>
      </c>
      <c r="M17" s="167">
        <f t="shared" si="4"/>
        <v>3.3344524290271398E-2</v>
      </c>
      <c r="N17" s="81"/>
    </row>
    <row r="18" spans="1:14" x14ac:dyDescent="0.25">
      <c r="A18" s="1"/>
      <c r="B18" s="165" t="s">
        <v>130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523681</v>
      </c>
      <c r="H18" s="166">
        <v>511763</v>
      </c>
      <c r="I18" s="167">
        <f t="shared" si="3"/>
        <v>-2.2758129471949551E-2</v>
      </c>
      <c r="J18" s="181">
        <f t="shared" si="0"/>
        <v>1.6733129956016173</v>
      </c>
      <c r="K18" s="166">
        <f t="shared" si="1"/>
        <v>-11918</v>
      </c>
      <c r="L18" s="166">
        <f t="shared" si="2"/>
        <v>320329</v>
      </c>
      <c r="M18" s="167">
        <f t="shared" si="4"/>
        <v>1.4185397198217533E-2</v>
      </c>
      <c r="N18" s="81"/>
    </row>
    <row r="19" spans="1:14" x14ac:dyDescent="0.25">
      <c r="A19" s="164" t="s">
        <v>146</v>
      </c>
      <c r="B19" s="165" t="s">
        <v>133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543249</v>
      </c>
      <c r="H19" s="166">
        <v>528059</v>
      </c>
      <c r="I19" s="167">
        <f t="shared" si="3"/>
        <v>-2.796139523496588E-2</v>
      </c>
      <c r="J19" s="181">
        <f t="shared" si="0"/>
        <v>2.0770337911463583</v>
      </c>
      <c r="K19" s="166">
        <f t="shared" si="1"/>
        <v>-15190</v>
      </c>
      <c r="L19" s="166">
        <f t="shared" si="2"/>
        <v>356446</v>
      </c>
      <c r="M19" s="167">
        <f t="shared" si="4"/>
        <v>1.463710088281793E-2</v>
      </c>
      <c r="N19" s="81"/>
    </row>
    <row r="20" spans="1:14" x14ac:dyDescent="0.25">
      <c r="A20" s="169" t="s">
        <v>147</v>
      </c>
      <c r="B20" s="170" t="s">
        <v>147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7694148</v>
      </c>
      <c r="H20" s="171">
        <f t="shared" si="6"/>
        <v>8214818</v>
      </c>
      <c r="I20" s="172">
        <f t="shared" si="3"/>
        <v>6.7670910411393281E-2</v>
      </c>
      <c r="J20" s="182">
        <f t="shared" si="0"/>
        <v>1.4917822446496021</v>
      </c>
      <c r="K20" s="171">
        <f>H20-G20</f>
        <v>520670</v>
      </c>
      <c r="L20" s="171">
        <f t="shared" si="2"/>
        <v>4918054</v>
      </c>
      <c r="M20" s="172">
        <f t="shared" si="4"/>
        <v>0.22770394936927241</v>
      </c>
      <c r="N20" s="81"/>
    </row>
    <row r="21" spans="1:14" s="148" customFormat="1" x14ac:dyDescent="0.25"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70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13590517</v>
      </c>
      <c r="H22" s="178">
        <v>13839613</v>
      </c>
      <c r="I22" s="179">
        <f>IFERROR(H22/G22-1,"-")</f>
        <v>1.8328662551983843E-2</v>
      </c>
      <c r="J22" s="179">
        <f>IFERROR(H22/E22-1,"-")</f>
        <v>1.4011790049194315</v>
      </c>
      <c r="K22" s="178">
        <f>H22-G22</f>
        <v>249096</v>
      </c>
      <c r="L22" s="178">
        <f>H22-E22</f>
        <v>8075939</v>
      </c>
      <c r="M22" s="179">
        <f>H22/H$8</f>
        <v>0.38361586803777326</v>
      </c>
      <c r="N22" s="81"/>
    </row>
    <row r="23" spans="1:14" x14ac:dyDescent="0.25">
      <c r="A23" s="1" t="s">
        <v>98</v>
      </c>
      <c r="B23" s="161" t="s">
        <v>99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817242</v>
      </c>
      <c r="H23" s="162">
        <v>742610</v>
      </c>
      <c r="I23" s="163">
        <f>IFERROR(H23/G23-1,"-")</f>
        <v>-9.132178718176498E-2</v>
      </c>
      <c r="J23" s="180">
        <f t="shared" ref="J23:J34" si="7">IFERROR(H23/E23-1,"-")</f>
        <v>-0.19812675603124519</v>
      </c>
      <c r="K23" s="162">
        <f t="shared" ref="K23:K33" si="8">H23-G23</f>
        <v>-74632</v>
      </c>
      <c r="L23" s="162">
        <f t="shared" ref="L23:L34" si="9">H23-E23</f>
        <v>-183484</v>
      </c>
      <c r="M23" s="163">
        <f>H23/H$8</f>
        <v>2.0584172387156402E-2</v>
      </c>
      <c r="N23" s="81"/>
    </row>
    <row r="24" spans="1:14" x14ac:dyDescent="0.25">
      <c r="A24" s="164" t="s">
        <v>105</v>
      </c>
      <c r="B24" s="165" t="s">
        <v>105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256506</v>
      </c>
      <c r="H24" s="166">
        <v>219209</v>
      </c>
      <c r="I24" s="167">
        <f>IFERROR(H24/G24-1,"-")</f>
        <v>-0.14540400614410576</v>
      </c>
      <c r="J24" s="181">
        <f t="shared" si="7"/>
        <v>-0.35883928937038967</v>
      </c>
      <c r="K24" s="166">
        <f t="shared" si="8"/>
        <v>-37297</v>
      </c>
      <c r="L24" s="166">
        <f t="shared" si="9"/>
        <v>-122685</v>
      </c>
      <c r="M24" s="167">
        <f>H24/H$8</f>
        <v>6.0761851373078305E-3</v>
      </c>
      <c r="N24" s="81"/>
    </row>
    <row r="25" spans="1:14" x14ac:dyDescent="0.25">
      <c r="A25" s="164" t="s">
        <v>102</v>
      </c>
      <c r="B25" s="165" t="s">
        <v>102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560736</v>
      </c>
      <c r="H25" s="166">
        <v>523401</v>
      </c>
      <c r="I25" s="167">
        <f>IFERROR(H25/G25-1,"-")</f>
        <v>-6.6582134908406143E-2</v>
      </c>
      <c r="J25" s="181">
        <f t="shared" si="7"/>
        <v>-0.10407223553577538</v>
      </c>
      <c r="K25" s="166">
        <f t="shared" si="8"/>
        <v>-37335</v>
      </c>
      <c r="L25" s="166">
        <f t="shared" si="9"/>
        <v>-60799</v>
      </c>
      <c r="M25" s="167">
        <f>H25/H$8</f>
        <v>1.4507987249848572E-2</v>
      </c>
      <c r="N25" s="81"/>
    </row>
    <row r="26" spans="1:14" x14ac:dyDescent="0.25">
      <c r="A26" s="1"/>
      <c r="B26" s="161" t="s">
        <v>109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12773275</v>
      </c>
      <c r="H26" s="162">
        <v>13097003</v>
      </c>
      <c r="I26" s="163">
        <f>IFERROR(H26/G26-1,"-")</f>
        <v>2.5344165846268973E-2</v>
      </c>
      <c r="J26" s="180">
        <f t="shared" si="7"/>
        <v>1.7073460283860937</v>
      </c>
      <c r="K26" s="162">
        <f t="shared" si="8"/>
        <v>323728</v>
      </c>
      <c r="L26" s="162">
        <f t="shared" si="9"/>
        <v>8259423</v>
      </c>
      <c r="M26" s="163">
        <f>H26/H$8</f>
        <v>0.36303169565061683</v>
      </c>
      <c r="N26" s="81"/>
    </row>
    <row r="27" spans="1:14" s="57" customFormat="1" x14ac:dyDescent="0.25">
      <c r="B27" s="165" t="s">
        <v>112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6456134</v>
      </c>
      <c r="H27" s="166">
        <v>6689570</v>
      </c>
      <c r="I27" s="167">
        <f t="shared" ref="I27:I34" si="10">IFERROR(H27/G27-1,"-")</f>
        <v>3.6157242089460917E-2</v>
      </c>
      <c r="J27" s="181">
        <f t="shared" si="7"/>
        <v>3.2460439116131372</v>
      </c>
      <c r="K27" s="166">
        <f t="shared" si="8"/>
        <v>233436</v>
      </c>
      <c r="L27" s="166">
        <f t="shared" si="9"/>
        <v>5114087</v>
      </c>
      <c r="M27" s="167">
        <f t="shared" ref="M27:M34" si="11">H27/H$8</f>
        <v>0.1854260810869095</v>
      </c>
      <c r="N27" s="168"/>
    </row>
    <row r="28" spans="1:14" s="57" customFormat="1" x14ac:dyDescent="0.25">
      <c r="B28" s="165" t="s">
        <v>115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1496214</v>
      </c>
      <c r="H28" s="166">
        <v>1483358</v>
      </c>
      <c r="I28" s="167">
        <f t="shared" si="10"/>
        <v>-8.5923537675760553E-3</v>
      </c>
      <c r="J28" s="181">
        <f t="shared" si="7"/>
        <v>0.7426811545677654</v>
      </c>
      <c r="K28" s="166">
        <f t="shared" si="8"/>
        <v>-12856</v>
      </c>
      <c r="L28" s="166">
        <f t="shared" si="9"/>
        <v>632165</v>
      </c>
      <c r="M28" s="167">
        <f t="shared" si="11"/>
        <v>4.111673258354661E-2</v>
      </c>
      <c r="N28" s="168"/>
    </row>
    <row r="29" spans="1:14" x14ac:dyDescent="0.25">
      <c r="A29" s="1"/>
      <c r="B29" s="165" t="s">
        <v>118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535409</v>
      </c>
      <c r="H29" s="166">
        <v>462244</v>
      </c>
      <c r="I29" s="167">
        <f t="shared" si="10"/>
        <v>-0.13665254039435271</v>
      </c>
      <c r="J29" s="181">
        <f t="shared" si="7"/>
        <v>0.43805473545360374</v>
      </c>
      <c r="K29" s="166">
        <f t="shared" si="8"/>
        <v>-73165</v>
      </c>
      <c r="L29" s="166">
        <f t="shared" si="9"/>
        <v>140807</v>
      </c>
      <c r="M29" s="167">
        <f t="shared" si="11"/>
        <v>1.281279565441985E-2</v>
      </c>
      <c r="N29" s="81"/>
    </row>
    <row r="30" spans="1:14" x14ac:dyDescent="0.25">
      <c r="A30" s="1"/>
      <c r="B30" s="165" t="s">
        <v>125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553235</v>
      </c>
      <c r="H30" s="166">
        <v>562616</v>
      </c>
      <c r="I30" s="167">
        <f t="shared" si="10"/>
        <v>1.695662783446461E-2</v>
      </c>
      <c r="J30" s="181">
        <f t="shared" si="7"/>
        <v>0.7484818537234208</v>
      </c>
      <c r="K30" s="166">
        <f t="shared" si="8"/>
        <v>9381</v>
      </c>
      <c r="L30" s="166">
        <f t="shared" si="9"/>
        <v>240842</v>
      </c>
      <c r="M30" s="167">
        <f t="shared" si="11"/>
        <v>1.5594975467300988E-2</v>
      </c>
      <c r="N30" s="81"/>
    </row>
    <row r="31" spans="1:14" x14ac:dyDescent="0.25">
      <c r="A31" s="1"/>
      <c r="B31" s="165" t="s">
        <v>121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619738</v>
      </c>
      <c r="H31" s="166">
        <v>632422</v>
      </c>
      <c r="I31" s="167">
        <f t="shared" si="10"/>
        <v>2.0466713353062049E-2</v>
      </c>
      <c r="J31" s="181">
        <f t="shared" si="7"/>
        <v>0.52612959584551966</v>
      </c>
      <c r="K31" s="166">
        <f t="shared" si="8"/>
        <v>12684</v>
      </c>
      <c r="L31" s="166">
        <f t="shared" si="9"/>
        <v>218026</v>
      </c>
      <c r="M31" s="167">
        <f t="shared" si="11"/>
        <v>1.7529905966025539E-2</v>
      </c>
      <c r="N31" s="81"/>
    </row>
    <row r="32" spans="1:14" x14ac:dyDescent="0.25">
      <c r="A32" s="1"/>
      <c r="B32" s="165" t="s">
        <v>130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184473</v>
      </c>
      <c r="H32" s="166">
        <v>184792</v>
      </c>
      <c r="I32" s="167">
        <f t="shared" si="10"/>
        <v>1.7292503509998003E-3</v>
      </c>
      <c r="J32" s="181">
        <f t="shared" si="7"/>
        <v>2.1822831459126211</v>
      </c>
      <c r="K32" s="166">
        <f t="shared" si="8"/>
        <v>319</v>
      </c>
      <c r="L32" s="166">
        <f t="shared" si="9"/>
        <v>126723</v>
      </c>
      <c r="M32" s="167">
        <f t="shared" si="11"/>
        <v>5.122191168671855E-3</v>
      </c>
      <c r="N32" s="81"/>
    </row>
    <row r="33" spans="1:14" x14ac:dyDescent="0.25">
      <c r="A33" s="164" t="s">
        <v>146</v>
      </c>
      <c r="B33" s="165" t="s">
        <v>133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187545</v>
      </c>
      <c r="H33" s="166">
        <v>166807</v>
      </c>
      <c r="I33" s="167">
        <f t="shared" si="10"/>
        <v>-0.11057612839585163</v>
      </c>
      <c r="J33" s="181">
        <f t="shared" si="7"/>
        <v>2.8010892352565855</v>
      </c>
      <c r="K33" s="166">
        <f t="shared" si="8"/>
        <v>-20738</v>
      </c>
      <c r="L33" s="166">
        <f t="shared" si="9"/>
        <v>122923</v>
      </c>
      <c r="M33" s="167">
        <f t="shared" si="11"/>
        <v>4.6236706257448707E-3</v>
      </c>
      <c r="N33" s="81"/>
    </row>
    <row r="34" spans="1:14" x14ac:dyDescent="0.25">
      <c r="A34" s="169" t="s">
        <v>147</v>
      </c>
      <c r="B34" s="170" t="s">
        <v>147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2740527</v>
      </c>
      <c r="H34" s="171">
        <f t="shared" si="13"/>
        <v>2915194</v>
      </c>
      <c r="I34" s="172">
        <f t="shared" si="10"/>
        <v>6.3734821806170849E-2</v>
      </c>
      <c r="J34" s="182">
        <f t="shared" si="7"/>
        <v>1.3296503599329998</v>
      </c>
      <c r="K34" s="171">
        <f>H34-G34</f>
        <v>174667</v>
      </c>
      <c r="L34" s="171">
        <f t="shared" si="9"/>
        <v>1663850</v>
      </c>
      <c r="M34" s="172">
        <f t="shared" si="11"/>
        <v>8.0805343097997639E-2</v>
      </c>
      <c r="N34" s="81"/>
    </row>
    <row r="35" spans="1:14" s="148" customFormat="1" x14ac:dyDescent="0.25"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70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9739308</v>
      </c>
      <c r="H36" s="178">
        <v>10014981</v>
      </c>
      <c r="I36" s="179">
        <f>IFERROR(H36/G36-1,"-")</f>
        <v>2.8305193757092395E-2</v>
      </c>
      <c r="J36" s="179">
        <f>IFERROR(H36/E36-1,"-")</f>
        <v>1.9743092253951549</v>
      </c>
      <c r="K36" s="178">
        <f>H36-G36</f>
        <v>275673</v>
      </c>
      <c r="L36" s="178">
        <f>H36-E36</f>
        <v>6647819</v>
      </c>
      <c r="M36" s="179">
        <f>H36/H$8</f>
        <v>0.2776020998344973</v>
      </c>
      <c r="N36" s="81"/>
    </row>
    <row r="37" spans="1:14" x14ac:dyDescent="0.25">
      <c r="A37" s="1" t="s">
        <v>98</v>
      </c>
      <c r="B37" s="161" t="s">
        <v>99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576863</v>
      </c>
      <c r="H37" s="162">
        <v>551747</v>
      </c>
      <c r="I37" s="163">
        <f>IFERROR(H37/G37-1,"-")</f>
        <v>-4.3538933854312067E-2</v>
      </c>
      <c r="J37" s="180">
        <f t="shared" ref="J37:J48" si="14">IFERROR(H37/E37-1,"-")</f>
        <v>0.57249325968866316</v>
      </c>
      <c r="K37" s="162">
        <f t="shared" ref="K37:K47" si="15">H37-G37</f>
        <v>-25116</v>
      </c>
      <c r="L37" s="162">
        <f t="shared" ref="L37:L48" si="16">H37-E37</f>
        <v>200873</v>
      </c>
      <c r="M37" s="163">
        <f>H37/H$8</f>
        <v>1.529370108414428E-2</v>
      </c>
      <c r="N37" s="81"/>
    </row>
    <row r="38" spans="1:14" x14ac:dyDescent="0.25">
      <c r="A38" s="164" t="s">
        <v>105</v>
      </c>
      <c r="B38" s="165" t="s">
        <v>105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218201</v>
      </c>
      <c r="H38" s="166">
        <v>239030</v>
      </c>
      <c r="I38" s="167">
        <f>IFERROR(H38/G38-1,"-")</f>
        <v>9.5457857663347134E-2</v>
      </c>
      <c r="J38" s="181">
        <f t="shared" si="14"/>
        <v>0.82373765888941453</v>
      </c>
      <c r="K38" s="166">
        <f t="shared" si="15"/>
        <v>20829</v>
      </c>
      <c r="L38" s="166">
        <f t="shared" si="16"/>
        <v>107964</v>
      </c>
      <c r="M38" s="167">
        <f>H38/H$8</f>
        <v>6.6255971852008395E-3</v>
      </c>
      <c r="N38" s="81"/>
    </row>
    <row r="39" spans="1:14" x14ac:dyDescent="0.25">
      <c r="A39" s="164" t="s">
        <v>102</v>
      </c>
      <c r="B39" s="165" t="s">
        <v>102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358662</v>
      </c>
      <c r="H39" s="166">
        <v>312717</v>
      </c>
      <c r="I39" s="167">
        <f>IFERROR(H39/G39-1,"-")</f>
        <v>-0.1281011091222376</v>
      </c>
      <c r="J39" s="181">
        <f t="shared" si="14"/>
        <v>0.4226825229291018</v>
      </c>
      <c r="K39" s="166">
        <f t="shared" si="15"/>
        <v>-45945</v>
      </c>
      <c r="L39" s="166">
        <f t="shared" si="16"/>
        <v>92909</v>
      </c>
      <c r="M39" s="167">
        <f>H39/H$8</f>
        <v>8.6681038989434422E-3</v>
      </c>
      <c r="N39" s="81"/>
    </row>
    <row r="40" spans="1:14" x14ac:dyDescent="0.25">
      <c r="A40" s="1"/>
      <c r="B40" s="161" t="s">
        <v>109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9162445</v>
      </c>
      <c r="H40" s="162">
        <v>9463234</v>
      </c>
      <c r="I40" s="163">
        <f>IFERROR(H40/G40-1,"-")</f>
        <v>3.2828464454629724E-2</v>
      </c>
      <c r="J40" s="180">
        <f t="shared" si="14"/>
        <v>2.1373774652818298</v>
      </c>
      <c r="K40" s="162">
        <f t="shared" si="15"/>
        <v>300789</v>
      </c>
      <c r="L40" s="162">
        <f t="shared" si="16"/>
        <v>6446946</v>
      </c>
      <c r="M40" s="163">
        <f>H40/H$8</f>
        <v>0.262308398750353</v>
      </c>
      <c r="N40" s="81"/>
    </row>
    <row r="41" spans="1:14" s="57" customFormat="1" x14ac:dyDescent="0.25">
      <c r="B41" s="165" t="s">
        <v>112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4628153</v>
      </c>
      <c r="H41" s="166">
        <v>4858902</v>
      </c>
      <c r="I41" s="167">
        <f t="shared" ref="I41:I48" si="17">IFERROR(H41/G41-1,"-")</f>
        <v>4.9857686208731655E-2</v>
      </c>
      <c r="J41" s="181">
        <f t="shared" si="14"/>
        <v>3.5566032693045297</v>
      </c>
      <c r="K41" s="166">
        <f t="shared" si="15"/>
        <v>230749</v>
      </c>
      <c r="L41" s="166">
        <f t="shared" si="16"/>
        <v>3792559</v>
      </c>
      <c r="M41" s="167">
        <f t="shared" ref="M41:M48" si="18">H41/H$8</f>
        <v>0.13468237214728998</v>
      </c>
      <c r="N41" s="168"/>
    </row>
    <row r="42" spans="1:14" s="57" customFormat="1" x14ac:dyDescent="0.25">
      <c r="B42" s="165" t="s">
        <v>115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358380</v>
      </c>
      <c r="H42" s="166">
        <v>358116</v>
      </c>
      <c r="I42" s="167">
        <f t="shared" si="17"/>
        <v>-7.3664825046038107E-4</v>
      </c>
      <c r="J42" s="181">
        <f t="shared" si="14"/>
        <v>1.0465993450717508</v>
      </c>
      <c r="K42" s="166">
        <f t="shared" si="15"/>
        <v>-264</v>
      </c>
      <c r="L42" s="166">
        <f t="shared" si="16"/>
        <v>183135</v>
      </c>
      <c r="M42" s="167">
        <f t="shared" si="18"/>
        <v>9.9265044620984125E-3</v>
      </c>
      <c r="N42" s="168"/>
    </row>
    <row r="43" spans="1:14" x14ac:dyDescent="0.25">
      <c r="A43" s="1"/>
      <c r="B43" s="165" t="s">
        <v>118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247793</v>
      </c>
      <c r="H43" s="166">
        <v>245648</v>
      </c>
      <c r="I43" s="167">
        <f t="shared" si="17"/>
        <v>-8.6564188657468621E-3</v>
      </c>
      <c r="J43" s="181">
        <f t="shared" si="14"/>
        <v>0.92839031283118101</v>
      </c>
      <c r="K43" s="166">
        <f t="shared" si="15"/>
        <v>-2145</v>
      </c>
      <c r="L43" s="166">
        <f t="shared" si="16"/>
        <v>118263</v>
      </c>
      <c r="M43" s="167">
        <f t="shared" si="18"/>
        <v>6.8090394400293509E-3</v>
      </c>
      <c r="N43" s="81"/>
    </row>
    <row r="44" spans="1:14" x14ac:dyDescent="0.25">
      <c r="A44" s="1"/>
      <c r="B44" s="165" t="s">
        <v>125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501096</v>
      </c>
      <c r="H44" s="166">
        <v>499671</v>
      </c>
      <c r="I44" s="167">
        <f t="shared" si="17"/>
        <v>-2.8437664639111571E-3</v>
      </c>
      <c r="J44" s="181">
        <f t="shared" si="14"/>
        <v>1.0826306773423138</v>
      </c>
      <c r="K44" s="166">
        <f t="shared" si="15"/>
        <v>-1425</v>
      </c>
      <c r="L44" s="166">
        <f t="shared" si="16"/>
        <v>259748</v>
      </c>
      <c r="M44" s="167">
        <f t="shared" si="18"/>
        <v>1.3850222863768098E-2</v>
      </c>
      <c r="N44" s="81"/>
    </row>
    <row r="45" spans="1:14" x14ac:dyDescent="0.25">
      <c r="A45" s="1"/>
      <c r="B45" s="165" t="s">
        <v>121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374932</v>
      </c>
      <c r="H45" s="166">
        <v>372782</v>
      </c>
      <c r="I45" s="167">
        <f t="shared" si="17"/>
        <v>-5.7343731663341835E-3</v>
      </c>
      <c r="J45" s="181">
        <f t="shared" si="14"/>
        <v>1.0237783725386942</v>
      </c>
      <c r="K45" s="166">
        <f t="shared" si="15"/>
        <v>-2150</v>
      </c>
      <c r="L45" s="166">
        <f t="shared" si="16"/>
        <v>188581</v>
      </c>
      <c r="M45" s="167">
        <f t="shared" si="18"/>
        <v>1.0333026690764921E-2</v>
      </c>
      <c r="N45" s="81"/>
    </row>
    <row r="46" spans="1:14" x14ac:dyDescent="0.25">
      <c r="A46" s="1"/>
      <c r="B46" s="165" t="s">
        <v>130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188339</v>
      </c>
      <c r="H46" s="166">
        <v>187108</v>
      </c>
      <c r="I46" s="167">
        <f t="shared" si="17"/>
        <v>-6.5360865248301758E-3</v>
      </c>
      <c r="J46" s="181">
        <f t="shared" si="14"/>
        <v>1.2864614519814745</v>
      </c>
      <c r="K46" s="166">
        <f t="shared" si="15"/>
        <v>-1231</v>
      </c>
      <c r="L46" s="166">
        <f t="shared" si="16"/>
        <v>105275</v>
      </c>
      <c r="M46" s="167">
        <f t="shared" si="18"/>
        <v>5.1863876422564474E-3</v>
      </c>
      <c r="N46" s="81"/>
    </row>
    <row r="47" spans="1:14" x14ac:dyDescent="0.25">
      <c r="A47" s="164" t="s">
        <v>146</v>
      </c>
      <c r="B47" s="165" t="s">
        <v>133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6.0251827576033182E-3</v>
      </c>
      <c r="N47" s="81"/>
    </row>
    <row r="48" spans="1:14" x14ac:dyDescent="0.25">
      <c r="A48" s="169" t="s">
        <v>147</v>
      </c>
      <c r="B48" s="170" t="s">
        <v>147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2639230</v>
      </c>
      <c r="H48" s="171">
        <f t="shared" si="19"/>
        <v>2723638</v>
      </c>
      <c r="I48" s="172">
        <f t="shared" si="17"/>
        <v>3.1982055372210771E-2</v>
      </c>
      <c r="J48" s="182">
        <f t="shared" si="14"/>
        <v>1.5856324534305952</v>
      </c>
      <c r="K48" s="171">
        <f>H48-G48</f>
        <v>84408</v>
      </c>
      <c r="L48" s="171">
        <f t="shared" si="16"/>
        <v>1670264</v>
      </c>
      <c r="M48" s="172">
        <f t="shared" si="18"/>
        <v>7.5495662746542458E-2</v>
      </c>
      <c r="N48" s="81"/>
    </row>
    <row r="49" spans="1:14" s="148" customFormat="1" x14ac:dyDescent="0.25"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70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182035</v>
      </c>
      <c r="H50" s="178">
        <v>194642</v>
      </c>
      <c r="I50" s="179">
        <f>IFERROR(H50/G50-1,"-")</f>
        <v>6.925591232455286E-2</v>
      </c>
      <c r="J50" s="179">
        <f>IFERROR(H50/E50-1,"-")</f>
        <v>0.97081873595107426</v>
      </c>
      <c r="K50" s="178">
        <f>H50-G50</f>
        <v>12607</v>
      </c>
      <c r="L50" s="178">
        <f>H50-E50</f>
        <v>95880</v>
      </c>
      <c r="M50" s="179">
        <f>H50/H$8</f>
        <v>5.3952202121987274E-3</v>
      </c>
      <c r="N50" s="81"/>
    </row>
    <row r="51" spans="1:14" x14ac:dyDescent="0.25">
      <c r="A51" s="1" t="s">
        <v>98</v>
      </c>
      <c r="B51" s="161" t="s">
        <v>99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40235</v>
      </c>
      <c r="H51" s="162">
        <v>25819</v>
      </c>
      <c r="I51" s="163">
        <f>IFERROR(H51/G51-1,"-")</f>
        <v>-0.35829501677643838</v>
      </c>
      <c r="J51" s="180">
        <f t="shared" ref="J51:J62" si="20">IFERROR(H51/E51-1,"-")</f>
        <v>0.49363646881869716</v>
      </c>
      <c r="K51" s="162">
        <f t="shared" ref="K51:K61" si="21">H51-G51</f>
        <v>-14416</v>
      </c>
      <c r="L51" s="162">
        <f t="shared" ref="L51:L62" si="22">H51-E51</f>
        <v>8533</v>
      </c>
      <c r="M51" s="163">
        <f>H51/H$8</f>
        <v>7.1566871825586942E-4</v>
      </c>
      <c r="N51" s="81"/>
    </row>
    <row r="52" spans="1:14" x14ac:dyDescent="0.25">
      <c r="A52" s="164" t="s">
        <v>105</v>
      </c>
      <c r="B52" s="165" t="s">
        <v>105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25164</v>
      </c>
      <c r="H52" s="166">
        <v>14324</v>
      </c>
      <c r="I52" s="167">
        <f>IFERROR(H52/G52-1,"-")</f>
        <v>-0.43077412176124619</v>
      </c>
      <c r="J52" s="181">
        <f t="shared" si="20"/>
        <v>1.0492131616595137</v>
      </c>
      <c r="K52" s="166">
        <f t="shared" si="21"/>
        <v>-10840</v>
      </c>
      <c r="L52" s="166">
        <f t="shared" si="22"/>
        <v>7334</v>
      </c>
      <c r="M52" s="167">
        <f>H52/H$8</f>
        <v>3.9704243852577842E-4</v>
      </c>
      <c r="N52" s="81"/>
    </row>
    <row r="53" spans="1:14" x14ac:dyDescent="0.25">
      <c r="A53" s="164" t="s">
        <v>102</v>
      </c>
      <c r="B53" s="165" t="s">
        <v>102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11495</v>
      </c>
      <c r="I53" s="167">
        <f>IFERROR(H53/G53-1,"-")</f>
        <v>-0.23727688939021963</v>
      </c>
      <c r="J53" s="181">
        <f t="shared" si="20"/>
        <v>0.11645299145299148</v>
      </c>
      <c r="K53" s="166">
        <f t="shared" si="21"/>
        <v>-3576</v>
      </c>
      <c r="L53" s="166">
        <f t="shared" si="22"/>
        <v>1199</v>
      </c>
      <c r="M53" s="167">
        <f>H53/H$8</f>
        <v>3.1862627973009095E-4</v>
      </c>
      <c r="N53" s="81"/>
    </row>
    <row r="54" spans="1:14" x14ac:dyDescent="0.25">
      <c r="A54" s="1"/>
      <c r="B54" s="161" t="s">
        <v>109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168823</v>
      </c>
      <c r="I54" s="163">
        <f>IFERROR(H54/G54-1,"-")</f>
        <v>0.19057122708039498</v>
      </c>
      <c r="J54" s="180">
        <f t="shared" si="20"/>
        <v>1.0720580293583386</v>
      </c>
      <c r="K54" s="162">
        <f t="shared" si="21"/>
        <v>27023</v>
      </c>
      <c r="L54" s="162">
        <f t="shared" si="22"/>
        <v>87347</v>
      </c>
      <c r="M54" s="163">
        <f>H54/H$8</f>
        <v>4.6795514939428576E-3</v>
      </c>
      <c r="N54" s="81"/>
    </row>
    <row r="55" spans="1:14" s="57" customFormat="1" x14ac:dyDescent="0.25">
      <c r="B55" s="165" t="s">
        <v>112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69733</v>
      </c>
      <c r="I55" s="167">
        <f t="shared" ref="I55:I62" si="23">IFERROR(H55/G55-1,"-")</f>
        <v>0.25681277485401188</v>
      </c>
      <c r="J55" s="181">
        <f t="shared" si="20"/>
        <v>2.3698835354950951</v>
      </c>
      <c r="K55" s="166">
        <f t="shared" si="21"/>
        <v>14249</v>
      </c>
      <c r="L55" s="166">
        <f t="shared" si="22"/>
        <v>49040</v>
      </c>
      <c r="M55" s="167">
        <f t="shared" ref="M55:M62" si="24">H55/H$8</f>
        <v>1.9329070347471452E-3</v>
      </c>
      <c r="N55" s="168"/>
    </row>
    <row r="56" spans="1:14" s="57" customFormat="1" x14ac:dyDescent="0.25">
      <c r="B56" s="165" t="s">
        <v>115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39071</v>
      </c>
      <c r="I56" s="167">
        <f t="shared" si="23"/>
        <v>0.13364282605541855</v>
      </c>
      <c r="J56" s="181">
        <f t="shared" si="20"/>
        <v>0.25107268651937242</v>
      </c>
      <c r="K56" s="166">
        <f t="shared" si="21"/>
        <v>4606</v>
      </c>
      <c r="L56" s="166">
        <f t="shared" si="22"/>
        <v>7841</v>
      </c>
      <c r="M56" s="167">
        <f t="shared" si="24"/>
        <v>1.0829967268668451E-3</v>
      </c>
      <c r="N56" s="168"/>
    </row>
    <row r="57" spans="1:14" x14ac:dyDescent="0.25">
      <c r="A57" s="1"/>
      <c r="B57" s="165" t="s">
        <v>118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6674</v>
      </c>
      <c r="I57" s="167">
        <f t="shared" si="23"/>
        <v>-1.6214622641509413E-2</v>
      </c>
      <c r="J57" s="181">
        <f t="shared" si="20"/>
        <v>0.72321198037696877</v>
      </c>
      <c r="K57" s="166">
        <f t="shared" si="21"/>
        <v>-110</v>
      </c>
      <c r="L57" s="166">
        <f t="shared" si="22"/>
        <v>2801</v>
      </c>
      <c r="M57" s="167">
        <f t="shared" si="24"/>
        <v>1.849945011673447E-4</v>
      </c>
      <c r="N57" s="81"/>
    </row>
    <row r="58" spans="1:14" x14ac:dyDescent="0.25">
      <c r="A58" s="1"/>
      <c r="B58" s="165" t="s">
        <v>125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4837</v>
      </c>
      <c r="I58" s="167">
        <f t="shared" si="23"/>
        <v>0.72073995019565995</v>
      </c>
      <c r="J58" s="181">
        <f t="shared" si="20"/>
        <v>1.2076677316293929</v>
      </c>
      <c r="K58" s="166">
        <f t="shared" si="21"/>
        <v>2026</v>
      </c>
      <c r="L58" s="166">
        <f t="shared" si="22"/>
        <v>2646</v>
      </c>
      <c r="M58" s="167">
        <f t="shared" si="24"/>
        <v>1.3407527751669858E-4</v>
      </c>
      <c r="N58" s="81"/>
    </row>
    <row r="59" spans="1:14" x14ac:dyDescent="0.25">
      <c r="A59" s="1"/>
      <c r="B59" s="165" t="s">
        <v>121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3308</v>
      </c>
      <c r="I59" s="167">
        <f t="shared" si="23"/>
        <v>0.25875190258751912</v>
      </c>
      <c r="J59" s="181">
        <f t="shared" si="20"/>
        <v>1.2673063742289239</v>
      </c>
      <c r="K59" s="166">
        <f t="shared" si="21"/>
        <v>680</v>
      </c>
      <c r="L59" s="166">
        <f t="shared" si="22"/>
        <v>1849</v>
      </c>
      <c r="M59" s="167">
        <f t="shared" si="24"/>
        <v>9.1693408729633829E-5</v>
      </c>
      <c r="N59" s="81"/>
    </row>
    <row r="60" spans="1:14" x14ac:dyDescent="0.25">
      <c r="A60" s="1"/>
      <c r="B60" s="165" t="s">
        <v>130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636</v>
      </c>
      <c r="I60" s="167">
        <f t="shared" si="23"/>
        <v>-0.20895522388059706</v>
      </c>
      <c r="J60" s="181">
        <f t="shared" si="20"/>
        <v>0.42921348314606744</v>
      </c>
      <c r="K60" s="166">
        <f t="shared" si="21"/>
        <v>-168</v>
      </c>
      <c r="L60" s="166">
        <f t="shared" si="22"/>
        <v>191</v>
      </c>
      <c r="M60" s="167">
        <f t="shared" si="24"/>
        <v>1.7629083419603121E-5</v>
      </c>
      <c r="N60" s="81"/>
    </row>
    <row r="61" spans="1:14" x14ac:dyDescent="0.25">
      <c r="A61" s="164" t="s">
        <v>146</v>
      </c>
      <c r="B61" s="165" t="s">
        <v>133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633</v>
      </c>
      <c r="I61" s="167">
        <f t="shared" si="23"/>
        <v>-3.1496062992125706E-3</v>
      </c>
      <c r="J61" s="181">
        <f t="shared" si="20"/>
        <v>0.46527777777777768</v>
      </c>
      <c r="K61" s="166">
        <f t="shared" si="21"/>
        <v>-2</v>
      </c>
      <c r="L61" s="166">
        <f t="shared" si="22"/>
        <v>201</v>
      </c>
      <c r="M61" s="167">
        <f t="shared" si="24"/>
        <v>1.7545927365737068E-5</v>
      </c>
      <c r="N61" s="81"/>
    </row>
    <row r="62" spans="1:14" x14ac:dyDescent="0.25">
      <c r="A62" s="169" t="s">
        <v>147</v>
      </c>
      <c r="B62" s="170" t="s">
        <v>147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43931</v>
      </c>
      <c r="I62" s="172">
        <f t="shared" si="23"/>
        <v>0.15035743276859836</v>
      </c>
      <c r="J62" s="182">
        <f t="shared" si="20"/>
        <v>1.0768212546683684</v>
      </c>
      <c r="K62" s="171">
        <f>H62-G62</f>
        <v>5742</v>
      </c>
      <c r="L62" s="171">
        <f t="shared" si="22"/>
        <v>22778</v>
      </c>
      <c r="M62" s="172">
        <f t="shared" si="24"/>
        <v>1.2177095341298501E-3</v>
      </c>
      <c r="N62" s="81"/>
    </row>
    <row r="63" spans="1:14" s="148" customFormat="1" x14ac:dyDescent="0.25"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70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1034949</v>
      </c>
      <c r="H64" s="178">
        <v>1361415</v>
      </c>
      <c r="I64" s="179">
        <f>IFERROR(H64/G64-1,"-")</f>
        <v>0.31544163045715301</v>
      </c>
      <c r="J64" s="179">
        <f>IFERROR(H64/E64-1,"-")</f>
        <v>2.2463337863938766</v>
      </c>
      <c r="K64" s="178">
        <f>H64-G64</f>
        <v>326466</v>
      </c>
      <c r="L64" s="178">
        <f>H64-E64</f>
        <v>942045</v>
      </c>
      <c r="M64" s="179">
        <f>H64/H$8</f>
        <v>3.7736633024683934E-2</v>
      </c>
      <c r="N64" s="81"/>
    </row>
    <row r="65" spans="1:14" x14ac:dyDescent="0.25">
      <c r="A65" s="1" t="s">
        <v>98</v>
      </c>
      <c r="B65" s="161" t="s">
        <v>99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173467</v>
      </c>
      <c r="H65" s="162">
        <v>256345</v>
      </c>
      <c r="I65" s="163">
        <f>IFERROR(H65/G65-1,"-")</f>
        <v>0.47777387053445319</v>
      </c>
      <c r="J65" s="180">
        <f t="shared" ref="J65:J76" si="26">IFERROR(H65/E65-1,"-")</f>
        <v>2.0607627280542555</v>
      </c>
      <c r="K65" s="162">
        <f t="shared" ref="K65:K75" si="27">H65-G65</f>
        <v>82878</v>
      </c>
      <c r="L65" s="162">
        <f t="shared" ref="L65:L76" si="28">H65-E65</f>
        <v>172593</v>
      </c>
      <c r="M65" s="163">
        <f>H65/H$8</f>
        <v>7.1055462094310714E-3</v>
      </c>
      <c r="N65" s="81"/>
    </row>
    <row r="66" spans="1:14" x14ac:dyDescent="0.25">
      <c r="A66" s="164" t="s">
        <v>105</v>
      </c>
      <c r="B66" s="165" t="s">
        <v>105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91538</v>
      </c>
      <c r="H66" s="166">
        <v>124261</v>
      </c>
      <c r="I66" s="167">
        <f>IFERROR(H66/G66-1,"-")</f>
        <v>0.35747995368043872</v>
      </c>
      <c r="J66" s="181">
        <f t="shared" si="26"/>
        <v>1.094616007012339</v>
      </c>
      <c r="K66" s="166">
        <f t="shared" si="27"/>
        <v>32723</v>
      </c>
      <c r="L66" s="166">
        <f t="shared" si="28"/>
        <v>64937</v>
      </c>
      <c r="M66" s="167">
        <f>H66/H$8</f>
        <v>3.4443514698165147E-3</v>
      </c>
      <c r="N66" s="81"/>
    </row>
    <row r="67" spans="1:14" x14ac:dyDescent="0.25">
      <c r="A67" s="164" t="s">
        <v>102</v>
      </c>
      <c r="B67" s="165" t="s">
        <v>102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81929</v>
      </c>
      <c r="H67" s="166">
        <v>132084</v>
      </c>
      <c r="I67" s="167">
        <f>IFERROR(H67/G67-1,"-")</f>
        <v>0.61217639663611179</v>
      </c>
      <c r="J67" s="181">
        <f t="shared" si="26"/>
        <v>4.4070738496806943</v>
      </c>
      <c r="K67" s="166">
        <f t="shared" si="27"/>
        <v>50155</v>
      </c>
      <c r="L67" s="166">
        <f t="shared" si="28"/>
        <v>107656</v>
      </c>
      <c r="M67" s="167">
        <f>H67/H$8</f>
        <v>3.6611947396145571E-3</v>
      </c>
      <c r="N67" s="81"/>
    </row>
    <row r="68" spans="1:14" x14ac:dyDescent="0.25">
      <c r="A68" s="1"/>
      <c r="B68" s="161" t="s">
        <v>109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861482</v>
      </c>
      <c r="H68" s="162">
        <v>1105070</v>
      </c>
      <c r="I68" s="163">
        <f>IFERROR(H68/G68-1,"-")</f>
        <v>0.28275460195337798</v>
      </c>
      <c r="J68" s="180">
        <f t="shared" si="26"/>
        <v>2.2926422301545211</v>
      </c>
      <c r="K68" s="162">
        <f t="shared" si="27"/>
        <v>243588</v>
      </c>
      <c r="L68" s="162">
        <f t="shared" si="28"/>
        <v>769452</v>
      </c>
      <c r="M68" s="163">
        <f>H68/H$8</f>
        <v>3.063108681525286E-2</v>
      </c>
      <c r="N68" s="81"/>
    </row>
    <row r="69" spans="1:14" s="57" customFormat="1" x14ac:dyDescent="0.25">
      <c r="B69" s="165" t="s">
        <v>112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324780</v>
      </c>
      <c r="H69" s="166">
        <v>454766</v>
      </c>
      <c r="I69" s="167">
        <f t="shared" ref="I69:I76" si="29">IFERROR(H69/G69-1,"-")</f>
        <v>0.40022784654227483</v>
      </c>
      <c r="J69" s="181">
        <f t="shared" si="26"/>
        <v>4.3242559767719575</v>
      </c>
      <c r="K69" s="166">
        <f t="shared" si="27"/>
        <v>129986</v>
      </c>
      <c r="L69" s="166">
        <f t="shared" si="28"/>
        <v>369352</v>
      </c>
      <c r="M69" s="167">
        <f t="shared" ref="M69:M76" si="30">H69/H$8</f>
        <v>1.2605515330816403E-2</v>
      </c>
      <c r="N69" s="168"/>
    </row>
    <row r="70" spans="1:14" s="57" customFormat="1" x14ac:dyDescent="0.25">
      <c r="B70" s="165" t="s">
        <v>115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85292</v>
      </c>
      <c r="H70" s="166">
        <v>78559</v>
      </c>
      <c r="I70" s="167">
        <f t="shared" si="29"/>
        <v>-7.8940580593725107E-2</v>
      </c>
      <c r="J70" s="181">
        <f t="shared" si="26"/>
        <v>1.1737410071942445</v>
      </c>
      <c r="K70" s="166">
        <f t="shared" si="27"/>
        <v>-6733</v>
      </c>
      <c r="L70" s="166">
        <f t="shared" si="28"/>
        <v>42419</v>
      </c>
      <c r="M70" s="167">
        <f t="shared" si="30"/>
        <v>2.1775521452210714E-3</v>
      </c>
      <c r="N70" s="168"/>
    </row>
    <row r="71" spans="1:14" x14ac:dyDescent="0.25">
      <c r="A71" s="1"/>
      <c r="B71" s="165" t="s">
        <v>118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108706</v>
      </c>
      <c r="H71" s="166">
        <v>131979</v>
      </c>
      <c r="I71" s="167">
        <f t="shared" si="29"/>
        <v>0.21409121851599733</v>
      </c>
      <c r="J71" s="181">
        <f t="shared" si="26"/>
        <v>1.9743757324438835</v>
      </c>
      <c r="K71" s="166">
        <f t="shared" si="27"/>
        <v>23273</v>
      </c>
      <c r="L71" s="166">
        <f t="shared" si="28"/>
        <v>87607</v>
      </c>
      <c r="M71" s="167">
        <f t="shared" si="30"/>
        <v>3.6582842777292453E-3</v>
      </c>
      <c r="N71" s="81"/>
    </row>
    <row r="72" spans="1:14" x14ac:dyDescent="0.25">
      <c r="A72" s="1"/>
      <c r="B72" s="165" t="s">
        <v>125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26613</v>
      </c>
      <c r="H72" s="166">
        <v>47499</v>
      </c>
      <c r="I72" s="167">
        <f t="shared" si="29"/>
        <v>0.7848044188930221</v>
      </c>
      <c r="J72" s="181">
        <f t="shared" si="26"/>
        <v>0.67097023851403637</v>
      </c>
      <c r="K72" s="166">
        <f t="shared" si="27"/>
        <v>20886</v>
      </c>
      <c r="L72" s="166">
        <f t="shared" si="28"/>
        <v>19073</v>
      </c>
      <c r="M72" s="167">
        <f t="shared" si="30"/>
        <v>1.3166098008612083E-3</v>
      </c>
      <c r="N72" s="81"/>
    </row>
    <row r="73" spans="1:14" x14ac:dyDescent="0.25">
      <c r="A73" s="1"/>
      <c r="B73" s="165" t="s">
        <v>121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17467</v>
      </c>
      <c r="H73" s="166">
        <v>27574</v>
      </c>
      <c r="I73" s="167">
        <f t="shared" si="29"/>
        <v>0.5786339955344364</v>
      </c>
      <c r="J73" s="181">
        <f t="shared" si="26"/>
        <v>0.63459600450530562</v>
      </c>
      <c r="K73" s="166">
        <f t="shared" si="27"/>
        <v>10107</v>
      </c>
      <c r="L73" s="166">
        <f t="shared" si="28"/>
        <v>10705</v>
      </c>
      <c r="M73" s="167">
        <f t="shared" si="30"/>
        <v>7.6431500976751005E-4</v>
      </c>
      <c r="N73" s="81"/>
    </row>
    <row r="74" spans="1:14" x14ac:dyDescent="0.25">
      <c r="A74" s="1"/>
      <c r="B74" s="165" t="s">
        <v>130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26801</v>
      </c>
      <c r="H74" s="166">
        <v>24320</v>
      </c>
      <c r="I74" s="167">
        <f t="shared" si="29"/>
        <v>-9.2571172717435868E-2</v>
      </c>
      <c r="J74" s="181">
        <f t="shared" si="26"/>
        <v>0.68841988336573179</v>
      </c>
      <c r="K74" s="166">
        <f t="shared" si="27"/>
        <v>-2481</v>
      </c>
      <c r="L74" s="166">
        <f t="shared" si="28"/>
        <v>9916</v>
      </c>
      <c r="M74" s="167">
        <f t="shared" si="30"/>
        <v>6.7411841000746518E-4</v>
      </c>
      <c r="N74" s="81"/>
    </row>
    <row r="75" spans="1:14" x14ac:dyDescent="0.25">
      <c r="A75" s="164" t="s">
        <v>146</v>
      </c>
      <c r="B75" s="165" t="s">
        <v>133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7680</v>
      </c>
      <c r="H75" s="166">
        <v>21506</v>
      </c>
      <c r="I75" s="167">
        <f t="shared" si="29"/>
        <v>1.8002604166666667</v>
      </c>
      <c r="J75" s="181">
        <f t="shared" si="26"/>
        <v>11.963230861965039</v>
      </c>
      <c r="K75" s="166">
        <f t="shared" si="27"/>
        <v>13826</v>
      </c>
      <c r="L75" s="166">
        <f t="shared" si="28"/>
        <v>19847</v>
      </c>
      <c r="M75" s="167">
        <f t="shared" si="30"/>
        <v>5.9611803148110795E-4</v>
      </c>
      <c r="N75" s="81"/>
    </row>
    <row r="76" spans="1:14" x14ac:dyDescent="0.25">
      <c r="A76" s="169" t="s">
        <v>147</v>
      </c>
      <c r="B76" s="170" t="s">
        <v>147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264143</v>
      </c>
      <c r="H76" s="171">
        <f t="shared" si="31"/>
        <v>318867</v>
      </c>
      <c r="I76" s="172">
        <f t="shared" si="29"/>
        <v>0.20717565863944909</v>
      </c>
      <c r="J76" s="182">
        <f t="shared" si="26"/>
        <v>1.9433695792641275</v>
      </c>
      <c r="K76" s="171">
        <f>H76-G76</f>
        <v>54724</v>
      </c>
      <c r="L76" s="171">
        <f t="shared" si="28"/>
        <v>210533</v>
      </c>
      <c r="M76" s="172">
        <f t="shared" si="30"/>
        <v>8.8385738093688486E-3</v>
      </c>
      <c r="N76" s="81"/>
    </row>
    <row r="77" spans="1:14" s="148" customFormat="1" x14ac:dyDescent="0.25"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70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5123327</v>
      </c>
      <c r="H78" s="178">
        <v>5751799</v>
      </c>
      <c r="I78" s="179">
        <f>IFERROR(H78/G78-1,"-")</f>
        <v>0.12266872678632468</v>
      </c>
      <c r="J78" s="179">
        <f>IFERROR(H78/E78-1,"-")</f>
        <v>1.9236098897915075</v>
      </c>
      <c r="K78" s="178">
        <f>H78-G78</f>
        <v>628472</v>
      </c>
      <c r="L78" s="178">
        <f>H78-E78</f>
        <v>3784437</v>
      </c>
      <c r="M78" s="179">
        <f>H78/H$8</f>
        <v>0.15943230249023554</v>
      </c>
      <c r="N78" s="81"/>
    </row>
    <row r="79" spans="1:14" x14ac:dyDescent="0.25">
      <c r="A79" s="1" t="s">
        <v>98</v>
      </c>
      <c r="B79" s="161" t="s">
        <v>99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1641108</v>
      </c>
      <c r="H79" s="162">
        <v>1680399</v>
      </c>
      <c r="I79" s="163">
        <f>IFERROR(H79/G79-1,"-")</f>
        <v>2.3941751548344214E-2</v>
      </c>
      <c r="J79" s="180">
        <f t="shared" ref="J79:J90" si="32">IFERROR(H79/E79-1,"-")</f>
        <v>1.1952742265455374</v>
      </c>
      <c r="K79" s="162">
        <f t="shared" ref="K79:K89" si="33">H79-G79</f>
        <v>39291</v>
      </c>
      <c r="L79" s="162">
        <f t="shared" ref="L79:L90" si="34">H79-E79</f>
        <v>914937</v>
      </c>
      <c r="M79" s="163">
        <f>H79/H$8</f>
        <v>4.6578449920153558E-2</v>
      </c>
      <c r="N79" s="81"/>
    </row>
    <row r="80" spans="1:14" x14ac:dyDescent="0.25">
      <c r="A80" s="164" t="s">
        <v>105</v>
      </c>
      <c r="B80" s="165" t="s">
        <v>105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255714</v>
      </c>
      <c r="H80" s="166">
        <v>287334</v>
      </c>
      <c r="I80" s="167">
        <f>IFERROR(H80/G80-1,"-")</f>
        <v>0.1236537694455524</v>
      </c>
      <c r="J80" s="181">
        <f t="shared" si="32"/>
        <v>0.5795393326370184</v>
      </c>
      <c r="K80" s="166">
        <f t="shared" si="33"/>
        <v>31620</v>
      </c>
      <c r="L80" s="166">
        <f t="shared" si="34"/>
        <v>105424</v>
      </c>
      <c r="M80" s="167">
        <f>H80/H$8</f>
        <v>7.9645205271827724E-3</v>
      </c>
      <c r="N80" s="81"/>
    </row>
    <row r="81" spans="1:14" x14ac:dyDescent="0.25">
      <c r="A81" s="164" t="s">
        <v>102</v>
      </c>
      <c r="B81" s="165" t="s">
        <v>102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1385394</v>
      </c>
      <c r="H81" s="166">
        <v>1393065</v>
      </c>
      <c r="I81" s="167">
        <f>IFERROR(H81/G81-1,"-")</f>
        <v>5.5370529971978666E-3</v>
      </c>
      <c r="J81" s="181">
        <f t="shared" si="32"/>
        <v>1.3872165633910947</v>
      </c>
      <c r="K81" s="166">
        <f t="shared" si="33"/>
        <v>7671</v>
      </c>
      <c r="L81" s="166">
        <f t="shared" si="34"/>
        <v>809513</v>
      </c>
      <c r="M81" s="167">
        <f>H81/H$8</f>
        <v>3.8613929392970786E-2</v>
      </c>
      <c r="N81" s="81"/>
    </row>
    <row r="82" spans="1:14" x14ac:dyDescent="0.25">
      <c r="A82" s="1"/>
      <c r="B82" s="161" t="s">
        <v>109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3482219</v>
      </c>
      <c r="H82" s="162">
        <v>4071400</v>
      </c>
      <c r="I82" s="163">
        <f>IFERROR(H82/G82-1,"-")</f>
        <v>0.16919699766154861</v>
      </c>
      <c r="J82" s="180">
        <f t="shared" si="32"/>
        <v>2.3874698394209171</v>
      </c>
      <c r="K82" s="162">
        <f t="shared" si="33"/>
        <v>589181</v>
      </c>
      <c r="L82" s="162">
        <f t="shared" si="34"/>
        <v>2869500</v>
      </c>
      <c r="M82" s="163">
        <f>H82/H$8</f>
        <v>0.11285385257008199</v>
      </c>
      <c r="N82" s="81"/>
    </row>
    <row r="83" spans="1:14" s="57" customFormat="1" x14ac:dyDescent="0.25">
      <c r="B83" s="165" t="s">
        <v>112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666541</v>
      </c>
      <c r="H83" s="166">
        <v>786563</v>
      </c>
      <c r="I83" s="167">
        <f t="shared" ref="I83:I90" si="35">IFERROR(H83/G83-1,"-")</f>
        <v>0.18006694261868361</v>
      </c>
      <c r="J83" s="181">
        <f t="shared" si="32"/>
        <v>5.8815058485927505</v>
      </c>
      <c r="K83" s="166">
        <f t="shared" si="33"/>
        <v>120022</v>
      </c>
      <c r="L83" s="166">
        <f t="shared" si="34"/>
        <v>672262</v>
      </c>
      <c r="M83" s="167">
        <f t="shared" ref="M83:M90" si="36">H83/H$8</f>
        <v>2.1802491732347939E-2</v>
      </c>
      <c r="N83" s="168"/>
    </row>
    <row r="84" spans="1:14" s="57" customFormat="1" x14ac:dyDescent="0.25">
      <c r="B84" s="165" t="s">
        <v>115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1210830</v>
      </c>
      <c r="H84" s="166">
        <v>1374516</v>
      </c>
      <c r="I84" s="167">
        <f t="shared" si="35"/>
        <v>0.13518495577413847</v>
      </c>
      <c r="J84" s="181">
        <f t="shared" si="32"/>
        <v>1.8741314452875875</v>
      </c>
      <c r="K84" s="166">
        <f t="shared" si="33"/>
        <v>163686</v>
      </c>
      <c r="L84" s="166">
        <f t="shared" si="34"/>
        <v>896279</v>
      </c>
      <c r="M84" s="167">
        <f t="shared" si="36"/>
        <v>3.8099775511916983E-2</v>
      </c>
      <c r="N84" s="168"/>
    </row>
    <row r="85" spans="1:14" x14ac:dyDescent="0.25">
      <c r="A85" s="1"/>
      <c r="B85" s="165" t="s">
        <v>118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275311</v>
      </c>
      <c r="H85" s="166">
        <v>384207</v>
      </c>
      <c r="I85" s="167">
        <f t="shared" si="35"/>
        <v>0.3955381368706663</v>
      </c>
      <c r="J85" s="181">
        <f t="shared" si="32"/>
        <v>2.6297650426551029</v>
      </c>
      <c r="K85" s="166">
        <f t="shared" si="33"/>
        <v>108896</v>
      </c>
      <c r="L85" s="166">
        <f t="shared" si="34"/>
        <v>278358</v>
      </c>
      <c r="M85" s="167">
        <f t="shared" si="36"/>
        <v>1.0649712662571472E-2</v>
      </c>
      <c r="N85" s="81"/>
    </row>
    <row r="86" spans="1:14" x14ac:dyDescent="0.25">
      <c r="A86" s="1"/>
      <c r="B86" s="165" t="s">
        <v>125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90350</v>
      </c>
      <c r="H86" s="166">
        <v>134266</v>
      </c>
      <c r="I86" s="167">
        <f t="shared" si="35"/>
        <v>0.48606530160486994</v>
      </c>
      <c r="J86" s="181">
        <f t="shared" si="32"/>
        <v>2.5126098786102973</v>
      </c>
      <c r="K86" s="166">
        <f t="shared" si="33"/>
        <v>43916</v>
      </c>
      <c r="L86" s="166">
        <f t="shared" si="34"/>
        <v>96042</v>
      </c>
      <c r="M86" s="167">
        <f t="shared" si="36"/>
        <v>3.7216769094597993E-3</v>
      </c>
      <c r="N86" s="81"/>
    </row>
    <row r="87" spans="1:14" x14ac:dyDescent="0.25">
      <c r="A87" s="1"/>
      <c r="B87" s="165" t="s">
        <v>121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45567</v>
      </c>
      <c r="H87" s="166">
        <v>58820</v>
      </c>
      <c r="I87" s="167">
        <f t="shared" si="35"/>
        <v>0.29084644589286102</v>
      </c>
      <c r="J87" s="181">
        <f t="shared" si="32"/>
        <v>0.76636636636636646</v>
      </c>
      <c r="K87" s="166">
        <f t="shared" si="33"/>
        <v>13253</v>
      </c>
      <c r="L87" s="166">
        <f t="shared" si="34"/>
        <v>25520</v>
      </c>
      <c r="M87" s="167">
        <f t="shared" si="36"/>
        <v>1.6304130294670684E-3</v>
      </c>
      <c r="N87" s="81"/>
    </row>
    <row r="88" spans="1:14" x14ac:dyDescent="0.25">
      <c r="A88" s="1"/>
      <c r="B88" s="165" t="s">
        <v>130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74935</v>
      </c>
      <c r="H88" s="166">
        <v>68632</v>
      </c>
      <c r="I88" s="167">
        <f t="shared" si="35"/>
        <v>-8.4112897844798806E-2</v>
      </c>
      <c r="J88" s="181">
        <f t="shared" si="32"/>
        <v>2.2883905898136168</v>
      </c>
      <c r="K88" s="166">
        <f t="shared" si="33"/>
        <v>-6303</v>
      </c>
      <c r="L88" s="166">
        <f t="shared" si="34"/>
        <v>47761</v>
      </c>
      <c r="M88" s="167">
        <f t="shared" si="36"/>
        <v>1.9023887629783039E-3</v>
      </c>
      <c r="N88" s="81"/>
    </row>
    <row r="89" spans="1:14" x14ac:dyDescent="0.25">
      <c r="A89" s="164" t="s">
        <v>146</v>
      </c>
      <c r="B89" s="165" t="s">
        <v>133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81697</v>
      </c>
      <c r="H89" s="166">
        <v>79675</v>
      </c>
      <c r="I89" s="167">
        <f t="shared" si="35"/>
        <v>-2.4749990819736389E-2</v>
      </c>
      <c r="J89" s="181">
        <f t="shared" si="32"/>
        <v>2.5504211042288669</v>
      </c>
      <c r="K89" s="166">
        <f t="shared" si="33"/>
        <v>-2022</v>
      </c>
      <c r="L89" s="166">
        <f t="shared" si="34"/>
        <v>57234</v>
      </c>
      <c r="M89" s="167">
        <f t="shared" si="36"/>
        <v>2.2084861972592432E-3</v>
      </c>
      <c r="N89" s="81"/>
    </row>
    <row r="90" spans="1:14" x14ac:dyDescent="0.25">
      <c r="A90" s="169" t="s">
        <v>147</v>
      </c>
      <c r="B90" s="170" t="s">
        <v>147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1036988</v>
      </c>
      <c r="H90" s="171">
        <f t="shared" si="37"/>
        <v>1184721</v>
      </c>
      <c r="I90" s="172">
        <f t="shared" si="35"/>
        <v>0.14246355791966736</v>
      </c>
      <c r="J90" s="182">
        <f t="shared" si="32"/>
        <v>2.0480862001096027</v>
      </c>
      <c r="K90" s="171">
        <f>H90-G90</f>
        <v>147733</v>
      </c>
      <c r="L90" s="171">
        <f t="shared" si="34"/>
        <v>796044</v>
      </c>
      <c r="M90" s="172">
        <f t="shared" si="36"/>
        <v>3.2838907764081174E-2</v>
      </c>
      <c r="N90" s="81"/>
    </row>
    <row r="91" spans="1:14" s="148" customFormat="1" x14ac:dyDescent="0.25"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70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4.2215556679332626E-3</v>
      </c>
      <c r="N92" s="81"/>
    </row>
    <row r="93" spans="1:14" x14ac:dyDescent="0.25">
      <c r="A93" s="1" t="s">
        <v>98</v>
      </c>
      <c r="B93" s="161" t="s">
        <v>99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1.9697174479251845E-3</v>
      </c>
      <c r="N93" s="81"/>
    </row>
    <row r="94" spans="1:14" x14ac:dyDescent="0.25">
      <c r="A94" s="164" t="s">
        <v>105</v>
      </c>
      <c r="B94" s="165" t="s">
        <v>105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5.9999864732819042E-4</v>
      </c>
      <c r="N94" s="81"/>
    </row>
    <row r="95" spans="1:14" x14ac:dyDescent="0.25">
      <c r="A95" s="164" t="s">
        <v>102</v>
      </c>
      <c r="B95" s="165" t="s">
        <v>102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1.3697188005969939E-3</v>
      </c>
      <c r="N95" s="81"/>
    </row>
    <row r="96" spans="1:14" x14ac:dyDescent="0.25">
      <c r="A96" s="1"/>
      <c r="B96" s="161" t="s">
        <v>109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2.2518382200080785E-3</v>
      </c>
      <c r="N96" s="81"/>
    </row>
    <row r="97" spans="1:14" s="57" customFormat="1" x14ac:dyDescent="0.25">
      <c r="B97" s="165" t="s">
        <v>112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3.4082894611232699E-4</v>
      </c>
      <c r="N97" s="168"/>
    </row>
    <row r="98" spans="1:14" s="57" customFormat="1" x14ac:dyDescent="0.25">
      <c r="B98" s="165" t="s">
        <v>115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6.9449164320464806E-4</v>
      </c>
      <c r="N98" s="168"/>
    </row>
    <row r="99" spans="1:14" x14ac:dyDescent="0.25">
      <c r="A99" s="1"/>
      <c r="B99" s="165" t="s">
        <v>118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2.7025717506467048E-4</v>
      </c>
      <c r="N99" s="81"/>
    </row>
    <row r="100" spans="1:14" x14ac:dyDescent="0.25">
      <c r="A100" s="1"/>
      <c r="B100" s="165" t="s">
        <v>125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1.0533100156366643E-4</v>
      </c>
      <c r="N100" s="81"/>
    </row>
    <row r="101" spans="1:14" x14ac:dyDescent="0.25">
      <c r="A101" s="1"/>
      <c r="B101" s="165" t="s">
        <v>121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6.5360658338717225E-5</v>
      </c>
      <c r="N101" s="81"/>
    </row>
    <row r="102" spans="1:14" x14ac:dyDescent="0.25">
      <c r="A102" s="1"/>
      <c r="B102" s="165" t="s">
        <v>130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2.1676011374417671E-5</v>
      </c>
      <c r="N102" s="81"/>
    </row>
    <row r="103" spans="1:14" x14ac:dyDescent="0.25">
      <c r="A103" s="164" t="s">
        <v>146</v>
      </c>
      <c r="B103" s="165" t="s">
        <v>133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3.4482043669789748E-5</v>
      </c>
      <c r="N103" s="81"/>
    </row>
    <row r="104" spans="1:14" x14ac:dyDescent="0.25">
      <c r="A104" s="169" t="s">
        <v>147</v>
      </c>
      <c r="B104" s="170" t="s">
        <v>147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7.1941074067984176E-4</v>
      </c>
      <c r="N104" s="81"/>
    </row>
    <row r="105" spans="1:14" s="148" customFormat="1" x14ac:dyDescent="0.25"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70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4.0283398049070274E-2</v>
      </c>
      <c r="N106" s="81"/>
    </row>
    <row r="107" spans="1:14" x14ac:dyDescent="0.25">
      <c r="A107" s="1" t="s">
        <v>98</v>
      </c>
      <c r="B107" s="161" t="s">
        <v>99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5.7604693194630513E-3</v>
      </c>
      <c r="N107" s="81"/>
    </row>
    <row r="108" spans="1:14" x14ac:dyDescent="0.25">
      <c r="A108" s="164" t="s">
        <v>105</v>
      </c>
      <c r="B108" s="165" t="s">
        <v>105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1.6375921687841709E-3</v>
      </c>
      <c r="N108" s="81"/>
    </row>
    <row r="109" spans="1:14" x14ac:dyDescent="0.25">
      <c r="A109" s="164" t="s">
        <v>102</v>
      </c>
      <c r="B109" s="165" t="s">
        <v>102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4.1228771506788804E-3</v>
      </c>
      <c r="N109" s="81"/>
    </row>
    <row r="110" spans="1:14" x14ac:dyDescent="0.25">
      <c r="A110" s="1"/>
      <c r="B110" s="161" t="s">
        <v>109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3.4522928729607223E-2</v>
      </c>
      <c r="N110" s="81"/>
    </row>
    <row r="111" spans="1:14" s="57" customFormat="1" x14ac:dyDescent="0.25">
      <c r="B111" s="165" t="s">
        <v>112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2.111390416896778E-2</v>
      </c>
      <c r="N111" s="168"/>
    </row>
    <row r="112" spans="1:14" s="57" customFormat="1" x14ac:dyDescent="0.25">
      <c r="B112" s="165" t="s">
        <v>115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1.6840764028952942E-3</v>
      </c>
      <c r="N112" s="168"/>
    </row>
    <row r="113" spans="1:14" x14ac:dyDescent="0.25">
      <c r="A113" s="1"/>
      <c r="B113" s="165" t="s">
        <v>118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2.362435771649928E-3</v>
      </c>
      <c r="N113" s="81"/>
    </row>
    <row r="114" spans="1:14" x14ac:dyDescent="0.25">
      <c r="A114" s="1"/>
      <c r="B114" s="165" t="s">
        <v>125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1.1469160136052174E-3</v>
      </c>
      <c r="N114" s="81"/>
    </row>
    <row r="115" spans="1:14" x14ac:dyDescent="0.25">
      <c r="A115" s="1"/>
      <c r="B115" s="165" t="s">
        <v>121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9.2017717339711437E-4</v>
      </c>
      <c r="N115" s="81"/>
    </row>
    <row r="116" spans="1:14" x14ac:dyDescent="0.25">
      <c r="A116" s="1"/>
      <c r="B116" s="165" t="s">
        <v>130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3.2245145820792941E-4</v>
      </c>
      <c r="N116" s="81"/>
    </row>
    <row r="117" spans="1:14" x14ac:dyDescent="0.25">
      <c r="A117" s="164" t="s">
        <v>146</v>
      </c>
      <c r="B117" s="165" t="s">
        <v>133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3.0446203188824001E-4</v>
      </c>
      <c r="N117" s="81"/>
    </row>
    <row r="118" spans="1:14" x14ac:dyDescent="0.25">
      <c r="A118" s="169" t="s">
        <v>147</v>
      </c>
      <c r="B118" s="170" t="s">
        <v>147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6.6685057089957223E-3</v>
      </c>
      <c r="N118" s="81"/>
    </row>
    <row r="119" spans="1:14" s="148" customFormat="1" x14ac:dyDescent="0.25"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70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576462</v>
      </c>
      <c r="H120" s="178">
        <v>584273</v>
      </c>
      <c r="I120" s="179">
        <f>IFERROR(H120/G120-1,"-")</f>
        <v>1.3549895743344642E-2</v>
      </c>
      <c r="J120" s="179">
        <f>IFERROR(H120/E120-1,"-")</f>
        <v>0.6267356035738052</v>
      </c>
      <c r="K120" s="178">
        <f>H120-G120</f>
        <v>7811</v>
      </c>
      <c r="L120" s="178">
        <f>H120-E120</f>
        <v>225104</v>
      </c>
      <c r="M120" s="179">
        <f>H120/H$8</f>
        <v>1.6195279020160019E-2</v>
      </c>
      <c r="N120" s="81"/>
    </row>
    <row r="121" spans="1:14" x14ac:dyDescent="0.25">
      <c r="A121" s="1" t="s">
        <v>98</v>
      </c>
      <c r="B121" s="161" t="s">
        <v>99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302350</v>
      </c>
      <c r="H121" s="162">
        <v>308399</v>
      </c>
      <c r="I121" s="163">
        <f>IFERROR(H121/G121-1,"-")</f>
        <v>2.0006614850339055E-2</v>
      </c>
      <c r="J121" s="180">
        <f t="shared" ref="J121:J132" si="50">IFERROR(H121/E121-1,"-")</f>
        <v>0.49251080428396521</v>
      </c>
      <c r="K121" s="162">
        <f t="shared" ref="K121:K131" si="51">H121-G121</f>
        <v>6049</v>
      </c>
      <c r="L121" s="162">
        <f t="shared" ref="L121:L132" si="52">H121-E121</f>
        <v>101768</v>
      </c>
      <c r="M121" s="163">
        <f>H121/H$8</f>
        <v>8.5484146187455694E-3</v>
      </c>
      <c r="N121" s="81"/>
    </row>
    <row r="122" spans="1:14" x14ac:dyDescent="0.25">
      <c r="A122" s="164" t="s">
        <v>105</v>
      </c>
      <c r="B122" s="165" t="s">
        <v>105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120954</v>
      </c>
      <c r="H122" s="166">
        <v>133909</v>
      </c>
      <c r="I122" s="167">
        <f>IFERROR(H122/G122-1,"-")</f>
        <v>0.10710683400300947</v>
      </c>
      <c r="J122" s="181">
        <f t="shared" si="50"/>
        <v>0.38810395049186774</v>
      </c>
      <c r="K122" s="166">
        <f t="shared" si="51"/>
        <v>12955</v>
      </c>
      <c r="L122" s="166">
        <f t="shared" si="52"/>
        <v>37440</v>
      </c>
      <c r="M122" s="167">
        <f>H122/H$8</f>
        <v>3.7117813390497392E-3</v>
      </c>
      <c r="N122" s="81"/>
    </row>
    <row r="123" spans="1:14" x14ac:dyDescent="0.25">
      <c r="A123" s="164" t="s">
        <v>102</v>
      </c>
      <c r="B123" s="165" t="s">
        <v>102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181396</v>
      </c>
      <c r="H123" s="166">
        <v>174490</v>
      </c>
      <c r="I123" s="167">
        <f>IFERROR(H123/G123-1,"-")</f>
        <v>-3.807140179496793E-2</v>
      </c>
      <c r="J123" s="181">
        <f t="shared" si="50"/>
        <v>0.58394001561336939</v>
      </c>
      <c r="K123" s="166">
        <f t="shared" si="51"/>
        <v>-6906</v>
      </c>
      <c r="L123" s="166">
        <f t="shared" si="52"/>
        <v>64328</v>
      </c>
      <c r="M123" s="167">
        <f>H123/H$8</f>
        <v>4.8366332796958306E-3</v>
      </c>
      <c r="N123" s="81"/>
    </row>
    <row r="124" spans="1:14" x14ac:dyDescent="0.25">
      <c r="A124" s="1"/>
      <c r="B124" s="161" t="s">
        <v>109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274112</v>
      </c>
      <c r="H124" s="162">
        <v>275874</v>
      </c>
      <c r="I124" s="163">
        <f>IFERROR(H124/G124-1,"-")</f>
        <v>6.4280294186318532E-3</v>
      </c>
      <c r="J124" s="180">
        <f t="shared" si="50"/>
        <v>0.80855917869645588</v>
      </c>
      <c r="K124" s="162">
        <f t="shared" si="51"/>
        <v>1762</v>
      </c>
      <c r="L124" s="162">
        <f t="shared" si="52"/>
        <v>123336</v>
      </c>
      <c r="M124" s="163">
        <f>H124/H$8</f>
        <v>7.6468644014144509E-3</v>
      </c>
      <c r="N124" s="81"/>
    </row>
    <row r="125" spans="1:14" s="57" customFormat="1" x14ac:dyDescent="0.25">
      <c r="B125" s="165" t="s">
        <v>112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40267</v>
      </c>
      <c r="H125" s="166">
        <v>36521</v>
      </c>
      <c r="I125" s="167">
        <f t="shared" ref="I125:I132" si="53">IFERROR(H125/G125-1,"-")</f>
        <v>-9.3029031216628977E-2</v>
      </c>
      <c r="J125" s="181">
        <f t="shared" si="50"/>
        <v>2.2851488710983179</v>
      </c>
      <c r="K125" s="166">
        <f t="shared" si="51"/>
        <v>-3746</v>
      </c>
      <c r="L125" s="166">
        <f t="shared" si="52"/>
        <v>25404</v>
      </c>
      <c r="M125" s="167">
        <f t="shared" ref="M125:M132" si="54">H125/H$8</f>
        <v>1.0123140810807006E-3</v>
      </c>
      <c r="N125" s="168"/>
    </row>
    <row r="126" spans="1:14" s="57" customFormat="1" x14ac:dyDescent="0.25">
      <c r="B126" s="165" t="s">
        <v>115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43445</v>
      </c>
      <c r="H126" s="166">
        <v>42161</v>
      </c>
      <c r="I126" s="167">
        <f t="shared" si="53"/>
        <v>-2.9554609276096211E-2</v>
      </c>
      <c r="J126" s="181">
        <f t="shared" si="50"/>
        <v>0.79959877070172447</v>
      </c>
      <c r="K126" s="166">
        <f t="shared" si="51"/>
        <v>-1284</v>
      </c>
      <c r="L126" s="166">
        <f t="shared" si="52"/>
        <v>18733</v>
      </c>
      <c r="M126" s="167">
        <f t="shared" si="54"/>
        <v>1.1686474623488791E-3</v>
      </c>
      <c r="N126" s="168"/>
    </row>
    <row r="127" spans="1:14" x14ac:dyDescent="0.25">
      <c r="A127" s="1"/>
      <c r="B127" s="165" t="s">
        <v>118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26737</v>
      </c>
      <c r="H127" s="166">
        <v>26375</v>
      </c>
      <c r="I127" s="167">
        <f t="shared" si="53"/>
        <v>-1.3539290122302372E-2</v>
      </c>
      <c r="J127" s="181">
        <f t="shared" si="50"/>
        <v>0.4452054794520548</v>
      </c>
      <c r="K127" s="166">
        <f t="shared" si="51"/>
        <v>-362</v>
      </c>
      <c r="L127" s="166">
        <f t="shared" si="52"/>
        <v>8125</v>
      </c>
      <c r="M127" s="167">
        <f t="shared" si="54"/>
        <v>7.3108030690571108E-4</v>
      </c>
      <c r="N127" s="81"/>
    </row>
    <row r="128" spans="1:14" x14ac:dyDescent="0.25">
      <c r="A128" s="1"/>
      <c r="B128" s="165" t="s">
        <v>125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7383</v>
      </c>
      <c r="H128" s="166">
        <v>7428</v>
      </c>
      <c r="I128" s="167">
        <f t="shared" si="53"/>
        <v>6.0950832994717263E-3</v>
      </c>
      <c r="J128" s="181">
        <f t="shared" si="50"/>
        <v>1.0195758564437196</v>
      </c>
      <c r="K128" s="166">
        <f t="shared" si="51"/>
        <v>45</v>
      </c>
      <c r="L128" s="166">
        <f t="shared" si="52"/>
        <v>3750</v>
      </c>
      <c r="M128" s="167">
        <f t="shared" si="54"/>
        <v>2.0589438937234587E-4</v>
      </c>
      <c r="N128" s="81"/>
    </row>
    <row r="129" spans="1:14" x14ac:dyDescent="0.25">
      <c r="A129" s="1"/>
      <c r="B129" s="165" t="s">
        <v>121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5958</v>
      </c>
      <c r="H129" s="166">
        <v>5916</v>
      </c>
      <c r="I129" s="167">
        <f t="shared" si="53"/>
        <v>-7.0493454179254567E-3</v>
      </c>
      <c r="J129" s="181">
        <f t="shared" si="50"/>
        <v>0.71478260869565213</v>
      </c>
      <c r="K129" s="166">
        <f t="shared" si="51"/>
        <v>-42</v>
      </c>
      <c r="L129" s="166">
        <f t="shared" si="52"/>
        <v>2466</v>
      </c>
      <c r="M129" s="167">
        <f t="shared" si="54"/>
        <v>1.6398373822385542E-4</v>
      </c>
      <c r="N129" s="81"/>
    </row>
    <row r="130" spans="1:14" x14ac:dyDescent="0.25">
      <c r="A130" s="1"/>
      <c r="B130" s="165" t="s">
        <v>130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3505</v>
      </c>
      <c r="H130" s="166">
        <v>3870</v>
      </c>
      <c r="I130" s="167">
        <f t="shared" si="53"/>
        <v>0.10413694721825961</v>
      </c>
      <c r="J130" s="181">
        <f t="shared" si="50"/>
        <v>1.6837725381414703</v>
      </c>
      <c r="K130" s="166">
        <f t="shared" si="51"/>
        <v>365</v>
      </c>
      <c r="L130" s="166">
        <f t="shared" si="52"/>
        <v>2428</v>
      </c>
      <c r="M130" s="167">
        <f t="shared" si="54"/>
        <v>1.0727130948720765E-4</v>
      </c>
      <c r="N130" s="81"/>
    </row>
    <row r="131" spans="1:14" x14ac:dyDescent="0.25">
      <c r="A131" s="164" t="s">
        <v>146</v>
      </c>
      <c r="B131" s="165" t="s">
        <v>133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5417</v>
      </c>
      <c r="I131" s="167">
        <f t="shared" si="53"/>
        <v>0.10280944625407162</v>
      </c>
      <c r="J131" s="181">
        <f t="shared" si="50"/>
        <v>1.6950248756218906</v>
      </c>
      <c r="K131" s="166">
        <f t="shared" si="51"/>
        <v>505</v>
      </c>
      <c r="L131" s="166">
        <f t="shared" si="52"/>
        <v>3407</v>
      </c>
      <c r="M131" s="167">
        <f t="shared" si="54"/>
        <v>1.5015211459746872E-4</v>
      </c>
      <c r="N131" s="81"/>
    </row>
    <row r="132" spans="1:14" x14ac:dyDescent="0.25">
      <c r="A132" s="169" t="s">
        <v>147</v>
      </c>
      <c r="B132" s="170" t="s">
        <v>147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141905</v>
      </c>
      <c r="H132" s="171">
        <f t="shared" si="55"/>
        <v>148186</v>
      </c>
      <c r="I132" s="172">
        <f t="shared" si="53"/>
        <v>4.4262006271801546E-2</v>
      </c>
      <c r="J132" s="182">
        <f t="shared" si="50"/>
        <v>0.66196740800556286</v>
      </c>
      <c r="K132" s="171">
        <f>H132-G132</f>
        <v>6281</v>
      </c>
      <c r="L132" s="171">
        <f t="shared" si="52"/>
        <v>59023</v>
      </c>
      <c r="M132" s="172">
        <f t="shared" si="54"/>
        <v>4.1075209993982828E-3</v>
      </c>
      <c r="N132" s="81"/>
    </row>
    <row r="133" spans="1:14" s="148" customFormat="1" x14ac:dyDescent="0.25"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70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1886738</v>
      </c>
      <c r="H134" s="178">
        <v>1988780</v>
      </c>
      <c r="I134" s="179">
        <f>IFERROR(H134/G134-1,"-")</f>
        <v>5.4083820859069931E-2</v>
      </c>
      <c r="J134" s="179">
        <f>IFERROR(H134/E134-1,"-")</f>
        <v>1.566204165478478</v>
      </c>
      <c r="K134" s="178">
        <f>H134-G134</f>
        <v>102042</v>
      </c>
      <c r="L134" s="178">
        <f>H134-E134</f>
        <v>1213791</v>
      </c>
      <c r="M134" s="179">
        <f>H134/H$8</f>
        <v>5.512636560257593E-2</v>
      </c>
      <c r="N134" s="81"/>
    </row>
    <row r="135" spans="1:14" x14ac:dyDescent="0.25">
      <c r="A135" s="1" t="s">
        <v>98</v>
      </c>
      <c r="B135" s="161" t="s">
        <v>99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114083</v>
      </c>
      <c r="H135" s="162">
        <v>103740</v>
      </c>
      <c r="I135" s="163">
        <f>IFERROR(H135/G135-1,"-")</f>
        <v>-9.0662061832174845E-2</v>
      </c>
      <c r="J135" s="180">
        <f t="shared" ref="J135:J146" si="56">IFERROR(H135/E135-1,"-")</f>
        <v>-0.26940060425513934</v>
      </c>
      <c r="K135" s="162">
        <f t="shared" ref="K135:K145" si="57">H135-G135</f>
        <v>-10343</v>
      </c>
      <c r="L135" s="162">
        <f t="shared" ref="L135:L146" si="58">H135-E135</f>
        <v>-38253</v>
      </c>
      <c r="M135" s="163">
        <f>H135/H$8</f>
        <v>2.8755363426880938E-3</v>
      </c>
      <c r="N135" s="81"/>
    </row>
    <row r="136" spans="1:14" x14ac:dyDescent="0.25">
      <c r="A136" s="164" t="s">
        <v>105</v>
      </c>
      <c r="B136" s="165" t="s">
        <v>105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60090</v>
      </c>
      <c r="H136" s="166">
        <v>47885</v>
      </c>
      <c r="I136" s="167">
        <f>IFERROR(H136/G136-1,"-")</f>
        <v>-0.2031119986686637</v>
      </c>
      <c r="J136" s="181">
        <f t="shared" si="56"/>
        <v>-0.44601270289343686</v>
      </c>
      <c r="K136" s="166">
        <f t="shared" si="57"/>
        <v>-12205</v>
      </c>
      <c r="L136" s="166">
        <f t="shared" si="58"/>
        <v>-38552</v>
      </c>
      <c r="M136" s="167">
        <f>H136/H$8</f>
        <v>1.3273092131253072E-3</v>
      </c>
      <c r="N136" s="81"/>
    </row>
    <row r="137" spans="1:14" x14ac:dyDescent="0.25">
      <c r="A137" s="164" t="s">
        <v>102</v>
      </c>
      <c r="B137" s="165" t="s">
        <v>102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53993</v>
      </c>
      <c r="H137" s="166">
        <v>55855</v>
      </c>
      <c r="I137" s="167">
        <f>IFERROR(H137/G137-1,"-")</f>
        <v>3.4485951882651467E-2</v>
      </c>
      <c r="J137" s="181">
        <f t="shared" si="56"/>
        <v>5.3819569443445126E-3</v>
      </c>
      <c r="K137" s="166">
        <f t="shared" si="57"/>
        <v>1862</v>
      </c>
      <c r="L137" s="166">
        <f t="shared" si="58"/>
        <v>299</v>
      </c>
      <c r="M137" s="167">
        <f>H137/H$8</f>
        <v>1.5482271295627866E-3</v>
      </c>
      <c r="N137" s="81"/>
    </row>
    <row r="138" spans="1:14" x14ac:dyDescent="0.25">
      <c r="A138" s="1"/>
      <c r="B138" s="161" t="s">
        <v>109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1772655</v>
      </c>
      <c r="H138" s="162">
        <v>1885040</v>
      </c>
      <c r="I138" s="163">
        <f>IFERROR(H138/G138-1,"-")</f>
        <v>6.3399251405377832E-2</v>
      </c>
      <c r="J138" s="180">
        <f t="shared" si="56"/>
        <v>1.9779651056246803</v>
      </c>
      <c r="K138" s="162">
        <f t="shared" si="57"/>
        <v>112385</v>
      </c>
      <c r="L138" s="162">
        <f t="shared" si="58"/>
        <v>1252044</v>
      </c>
      <c r="M138" s="163">
        <f>H138/H$8</f>
        <v>5.2250829259887839E-2</v>
      </c>
      <c r="N138" s="81"/>
    </row>
    <row r="139" spans="1:14" s="57" customFormat="1" x14ac:dyDescent="0.25">
      <c r="B139" s="165" t="s">
        <v>112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745732</v>
      </c>
      <c r="H139" s="166">
        <v>857461</v>
      </c>
      <c r="I139" s="167">
        <f t="shared" ref="I139:I146" si="59">IFERROR(H139/G139-1,"-")</f>
        <v>0.1498246018676952</v>
      </c>
      <c r="J139" s="181">
        <f t="shared" si="56"/>
        <v>3.6859889389236216</v>
      </c>
      <c r="K139" s="166">
        <f t="shared" si="57"/>
        <v>111729</v>
      </c>
      <c r="L139" s="166">
        <f t="shared" si="58"/>
        <v>674477</v>
      </c>
      <c r="M139" s="167">
        <f t="shared" ref="M139:M146" si="60">H139/H$8</f>
        <v>2.3767691034679732E-2</v>
      </c>
      <c r="N139" s="168"/>
    </row>
    <row r="140" spans="1:14" s="57" customFormat="1" x14ac:dyDescent="0.25">
      <c r="B140" s="165" t="s">
        <v>115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181229</v>
      </c>
      <c r="H140" s="166">
        <v>190327</v>
      </c>
      <c r="I140" s="167">
        <f t="shared" si="59"/>
        <v>5.0201678539306682E-2</v>
      </c>
      <c r="J140" s="181">
        <f t="shared" si="56"/>
        <v>1.7454309412188964</v>
      </c>
      <c r="K140" s="166">
        <f t="shared" si="57"/>
        <v>9098</v>
      </c>
      <c r="L140" s="166">
        <f t="shared" si="58"/>
        <v>121002</v>
      </c>
      <c r="M140" s="167">
        <f t="shared" si="60"/>
        <v>5.2756140880547212E-3</v>
      </c>
      <c r="N140" s="168"/>
    </row>
    <row r="141" spans="1:14" x14ac:dyDescent="0.25">
      <c r="A141" s="1"/>
      <c r="B141" s="165" t="s">
        <v>118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162316</v>
      </c>
      <c r="H141" s="166">
        <v>166671</v>
      </c>
      <c r="I141" s="167">
        <f t="shared" si="59"/>
        <v>2.6830380245939978E-2</v>
      </c>
      <c r="J141" s="181">
        <f t="shared" si="56"/>
        <v>0.77279399251191294</v>
      </c>
      <c r="K141" s="166">
        <f t="shared" si="57"/>
        <v>4355</v>
      </c>
      <c r="L141" s="166">
        <f t="shared" si="58"/>
        <v>72655</v>
      </c>
      <c r="M141" s="167">
        <f t="shared" si="60"/>
        <v>4.6199008846362763E-3</v>
      </c>
      <c r="N141" s="81"/>
    </row>
    <row r="142" spans="1:14" x14ac:dyDescent="0.25">
      <c r="A142" s="1"/>
      <c r="B142" s="165" t="s">
        <v>125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78552</v>
      </c>
      <c r="H142" s="166">
        <v>58930</v>
      </c>
      <c r="I142" s="167">
        <f t="shared" si="59"/>
        <v>-0.24979631327019047</v>
      </c>
      <c r="J142" s="181">
        <f t="shared" si="56"/>
        <v>1.6358634879456098</v>
      </c>
      <c r="K142" s="166">
        <f t="shared" si="57"/>
        <v>-19622</v>
      </c>
      <c r="L142" s="166">
        <f t="shared" si="58"/>
        <v>36573</v>
      </c>
      <c r="M142" s="167">
        <f t="shared" si="60"/>
        <v>1.6334620847754903E-3</v>
      </c>
      <c r="N142" s="81"/>
    </row>
    <row r="143" spans="1:14" x14ac:dyDescent="0.25">
      <c r="A143" s="1"/>
      <c r="B143" s="165" t="s">
        <v>121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40929</v>
      </c>
      <c r="H143" s="166">
        <v>41917</v>
      </c>
      <c r="I143" s="167">
        <f t="shared" si="59"/>
        <v>2.4139363287644544E-2</v>
      </c>
      <c r="J143" s="181">
        <f t="shared" si="56"/>
        <v>1.0144655901576316</v>
      </c>
      <c r="K143" s="166">
        <f t="shared" si="57"/>
        <v>988</v>
      </c>
      <c r="L143" s="166">
        <f t="shared" si="58"/>
        <v>21109</v>
      </c>
      <c r="M143" s="167">
        <f t="shared" si="60"/>
        <v>1.1618841033011068E-3</v>
      </c>
      <c r="N143" s="81"/>
    </row>
    <row r="144" spans="1:14" x14ac:dyDescent="0.25">
      <c r="A144" s="1"/>
      <c r="B144" s="165" t="s">
        <v>130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28155</v>
      </c>
      <c r="H144" s="166">
        <v>26591</v>
      </c>
      <c r="I144" s="167">
        <f t="shared" si="59"/>
        <v>-5.554963594388207E-2</v>
      </c>
      <c r="J144" s="181">
        <f t="shared" si="56"/>
        <v>1.6703153243623219</v>
      </c>
      <c r="K144" s="166">
        <f t="shared" si="57"/>
        <v>-1564</v>
      </c>
      <c r="L144" s="166">
        <f t="shared" si="58"/>
        <v>16633</v>
      </c>
      <c r="M144" s="167">
        <f t="shared" si="60"/>
        <v>7.3706754278406693E-4</v>
      </c>
      <c r="N144" s="81"/>
    </row>
    <row r="145" spans="1:14" x14ac:dyDescent="0.25">
      <c r="A145" s="164" t="s">
        <v>146</v>
      </c>
      <c r="B145" s="165" t="s">
        <v>133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21375</v>
      </c>
      <c r="H145" s="166">
        <v>19097</v>
      </c>
      <c r="I145" s="167">
        <f t="shared" si="59"/>
        <v>-0.10657309941520465</v>
      </c>
      <c r="J145" s="181">
        <f t="shared" si="56"/>
        <v>2.0036174897766594</v>
      </c>
      <c r="K145" s="166">
        <f t="shared" si="57"/>
        <v>-2278</v>
      </c>
      <c r="L145" s="166">
        <f t="shared" si="58"/>
        <v>12739</v>
      </c>
      <c r="M145" s="167">
        <f t="shared" si="60"/>
        <v>5.2934372022666785E-4</v>
      </c>
      <c r="N145" s="81"/>
    </row>
    <row r="146" spans="1:14" x14ac:dyDescent="0.25">
      <c r="A146" s="169" t="s">
        <v>147</v>
      </c>
      <c r="B146" s="170" t="s">
        <v>147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514367</v>
      </c>
      <c r="H146" s="171">
        <f t="shared" si="61"/>
        <v>524046</v>
      </c>
      <c r="I146" s="172">
        <f t="shared" si="59"/>
        <v>1.881730359840339E-2</v>
      </c>
      <c r="J146" s="182">
        <f t="shared" si="56"/>
        <v>1.3066420176944407</v>
      </c>
      <c r="K146" s="171">
        <f>H146-G146</f>
        <v>9679</v>
      </c>
      <c r="L146" s="171">
        <f t="shared" si="58"/>
        <v>296856</v>
      </c>
      <c r="M146" s="172">
        <f t="shared" si="60"/>
        <v>1.4525865801429774E-2</v>
      </c>
      <c r="N146" s="81"/>
    </row>
    <row r="147" spans="1:14" s="148" customFormat="1" x14ac:dyDescent="0.25"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70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781085</v>
      </c>
      <c r="H148" s="178">
        <v>735651</v>
      </c>
      <c r="I148" s="179">
        <f>IFERROR(H148/G148-1,"-")</f>
        <v>-5.8167805040424514E-2</v>
      </c>
      <c r="J148" s="179">
        <f>IFERROR(H148/E148-1,"-")</f>
        <v>1.2969139310224245</v>
      </c>
      <c r="K148" s="178">
        <f>H148-G148</f>
        <v>-45434</v>
      </c>
      <c r="L148" s="178">
        <f>H148-E148</f>
        <v>415373</v>
      </c>
      <c r="M148" s="179">
        <f>H148/H$8</f>
        <v>2.0391278060871782E-2</v>
      </c>
      <c r="N148" s="81"/>
    </row>
    <row r="149" spans="1:14" x14ac:dyDescent="0.25">
      <c r="A149" s="1" t="s">
        <v>98</v>
      </c>
      <c r="B149" s="161" t="s">
        <v>99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299320</v>
      </c>
      <c r="H149" s="162">
        <v>274535</v>
      </c>
      <c r="I149" s="163">
        <f>IFERROR(H149/G149-1,"-")</f>
        <v>-8.2804356541494095E-2</v>
      </c>
      <c r="J149" s="180">
        <f t="shared" ref="J149:J160" si="62">IFERROR(H149/E149-1,"-")</f>
        <v>1.3201578689383568</v>
      </c>
      <c r="K149" s="162">
        <f t="shared" ref="K149:K159" si="63">H149-G149</f>
        <v>-24785</v>
      </c>
      <c r="L149" s="162">
        <f t="shared" ref="L149:L160" si="64">H149-E149</f>
        <v>156209</v>
      </c>
      <c r="M149" s="163">
        <f>H149/H$8</f>
        <v>7.6097490827055697E-3</v>
      </c>
      <c r="N149" s="81"/>
    </row>
    <row r="150" spans="1:14" x14ac:dyDescent="0.25">
      <c r="A150" s="164" t="s">
        <v>105</v>
      </c>
      <c r="B150" s="165" t="s">
        <v>105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212501</v>
      </c>
      <c r="H150" s="166">
        <v>179525</v>
      </c>
      <c r="I150" s="167">
        <f>IFERROR(H150/G150-1,"-")</f>
        <v>-0.15518044620966487</v>
      </c>
      <c r="J150" s="181">
        <f t="shared" si="62"/>
        <v>1.0725343738816222</v>
      </c>
      <c r="K150" s="166">
        <f t="shared" si="63"/>
        <v>-32976</v>
      </c>
      <c r="L150" s="166">
        <f t="shared" si="64"/>
        <v>92904</v>
      </c>
      <c r="M150" s="167">
        <f>H150/H$8</f>
        <v>4.9761968567676885E-3</v>
      </c>
      <c r="N150" s="81"/>
    </row>
    <row r="151" spans="1:14" x14ac:dyDescent="0.25">
      <c r="A151" s="164" t="s">
        <v>102</v>
      </c>
      <c r="B151" s="165" t="s">
        <v>102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2.6335522259378812E-3</v>
      </c>
      <c r="N151" s="81"/>
    </row>
    <row r="152" spans="1:14" x14ac:dyDescent="0.25">
      <c r="A152" s="1"/>
      <c r="B152" s="161" t="s">
        <v>109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1.2781528978166213E-2</v>
      </c>
      <c r="N152" s="81"/>
    </row>
    <row r="153" spans="1:14" s="57" customFormat="1" x14ac:dyDescent="0.25">
      <c r="B153" s="165" t="s">
        <v>112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4.0505591025000367E-3</v>
      </c>
      <c r="N153" s="168"/>
    </row>
    <row r="154" spans="1:14" s="57" customFormat="1" x14ac:dyDescent="0.25">
      <c r="B154" s="165" t="s">
        <v>115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2.9064426760416432E-3</v>
      </c>
      <c r="N154" s="168"/>
    </row>
    <row r="155" spans="1:14" x14ac:dyDescent="0.25">
      <c r="A155" s="1"/>
      <c r="B155" s="165" t="s">
        <v>118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1.9892314018990845E-3</v>
      </c>
      <c r="N155" s="81"/>
    </row>
    <row r="156" spans="1:14" x14ac:dyDescent="0.25">
      <c r="A156" s="1"/>
      <c r="B156" s="165" t="s">
        <v>125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4.2320887680896295E-4</v>
      </c>
      <c r="N156" s="81"/>
    </row>
    <row r="157" spans="1:14" x14ac:dyDescent="0.25">
      <c r="A157" s="1"/>
      <c r="B157" s="165" t="s">
        <v>121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6.8376451225592725E-4</v>
      </c>
      <c r="N157" s="81"/>
    </row>
    <row r="158" spans="1:14" x14ac:dyDescent="0.25">
      <c r="A158" s="1"/>
      <c r="B158" s="165" t="s">
        <v>130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9.4215809030237421E-5</v>
      </c>
      <c r="N158" s="81"/>
    </row>
    <row r="159" spans="1:14" x14ac:dyDescent="0.25">
      <c r="A159" s="164" t="s">
        <v>146</v>
      </c>
      <c r="B159" s="165" t="s">
        <v>133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1.4765743298148713E-4</v>
      </c>
      <c r="N159" s="81"/>
    </row>
    <row r="160" spans="1:14" x14ac:dyDescent="0.25">
      <c r="A160" s="169" t="s">
        <v>147</v>
      </c>
      <c r="B160" s="170" t="s">
        <v>147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2.4864491666488344E-3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E497D-7868-4BE5-AEF1-93AACAEF795E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026D3-31FB-4BB3-A5CA-7B6DB5F51A9E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9" t="s">
        <v>42</v>
      </c>
      <c r="E1" s="299"/>
      <c r="F1" s="299"/>
      <c r="G1" s="299"/>
      <c r="H1" s="299"/>
      <c r="I1" s="299"/>
      <c r="J1" s="299"/>
      <c r="K1" s="299"/>
      <c r="L1" s="299"/>
    </row>
    <row r="2" spans="2:16" x14ac:dyDescent="0.25">
      <c r="D2" s="299"/>
      <c r="E2" s="299"/>
      <c r="F2" s="299"/>
      <c r="G2" s="299"/>
      <c r="H2" s="299"/>
      <c r="I2" s="299"/>
      <c r="J2" s="299"/>
      <c r="K2" s="299"/>
      <c r="L2" s="299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225</v>
      </c>
      <c r="F6" s="13" t="s">
        <v>226</v>
      </c>
      <c r="G6" s="13" t="s">
        <v>227</v>
      </c>
      <c r="H6" s="13" t="s">
        <v>228</v>
      </c>
      <c r="I6" s="13" t="s">
        <v>229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abril 2025</v>
      </c>
    </row>
    <row r="7" spans="2:16" ht="15" customHeight="1" x14ac:dyDescent="0.25">
      <c r="B7" s="296" t="s">
        <v>44</v>
      </c>
      <c r="C7" s="291" t="s">
        <v>8</v>
      </c>
      <c r="D7" s="67" t="s">
        <v>45</v>
      </c>
      <c r="E7" s="68">
        <v>86160</v>
      </c>
      <c r="F7" s="68">
        <v>425687</v>
      </c>
      <c r="G7" s="68">
        <v>445687</v>
      </c>
      <c r="H7" s="68">
        <v>437150</v>
      </c>
      <c r="I7" s="68">
        <v>458510</v>
      </c>
      <c r="J7" s="69">
        <f>I7/H7-1</f>
        <v>4.8861946700217374E-2</v>
      </c>
      <c r="K7" s="68">
        <f>I7-H7</f>
        <v>21360</v>
      </c>
      <c r="L7" s="69">
        <f>I7/$I$7</f>
        <v>1</v>
      </c>
      <c r="P7" s="70"/>
    </row>
    <row r="8" spans="2:16" ht="15" customHeight="1" x14ac:dyDescent="0.25">
      <c r="B8" s="284"/>
      <c r="C8" s="286"/>
      <c r="D8" s="15" t="s">
        <v>46</v>
      </c>
      <c r="E8" s="16">
        <v>32795</v>
      </c>
      <c r="F8" s="16">
        <v>166226</v>
      </c>
      <c r="G8" s="16">
        <v>167625</v>
      </c>
      <c r="H8" s="16">
        <v>158852</v>
      </c>
      <c r="I8" s="16">
        <v>165261</v>
      </c>
      <c r="J8" s="17">
        <f t="shared" ref="J8:J63" si="0">I8/H8-1</f>
        <v>4.0345730617178166E-2</v>
      </c>
      <c r="K8" s="16">
        <f t="shared" ref="K8:K50" si="1">I8-H8</f>
        <v>6409</v>
      </c>
      <c r="L8" s="18">
        <f t="shared" ref="L8:L17" si="2">I8/$I$7</f>
        <v>0.36043052496128763</v>
      </c>
      <c r="P8" s="70"/>
    </row>
    <row r="9" spans="2:16" x14ac:dyDescent="0.25">
      <c r="B9" s="284"/>
      <c r="C9" s="286"/>
      <c r="D9" s="19" t="s">
        <v>47</v>
      </c>
      <c r="E9" s="20">
        <v>13736</v>
      </c>
      <c r="F9" s="20">
        <v>110839</v>
      </c>
      <c r="G9" s="20">
        <v>112901</v>
      </c>
      <c r="H9" s="20">
        <v>113542</v>
      </c>
      <c r="I9" s="20">
        <v>115519</v>
      </c>
      <c r="J9" s="62">
        <f t="shared" si="0"/>
        <v>1.7412058973771849E-2</v>
      </c>
      <c r="K9" s="20">
        <f t="shared" si="1"/>
        <v>1977</v>
      </c>
      <c r="L9" s="63">
        <f t="shared" si="2"/>
        <v>0.25194434145383959</v>
      </c>
      <c r="P9" s="70"/>
    </row>
    <row r="10" spans="2:16" x14ac:dyDescent="0.25">
      <c r="B10" s="284"/>
      <c r="C10" s="286"/>
      <c r="D10" s="19" t="s">
        <v>48</v>
      </c>
      <c r="E10" s="20">
        <v>596</v>
      </c>
      <c r="F10" s="20">
        <v>2979</v>
      </c>
      <c r="G10" s="20">
        <v>4452</v>
      </c>
      <c r="H10" s="20">
        <v>3875</v>
      </c>
      <c r="I10" s="20">
        <v>3213</v>
      </c>
      <c r="J10" s="62">
        <f t="shared" si="0"/>
        <v>-0.17083870967741932</v>
      </c>
      <c r="K10" s="20">
        <f t="shared" si="1"/>
        <v>-662</v>
      </c>
      <c r="L10" s="63">
        <f t="shared" si="2"/>
        <v>7.007480752873438E-3</v>
      </c>
      <c r="P10" s="70"/>
    </row>
    <row r="11" spans="2:16" x14ac:dyDescent="0.25">
      <c r="B11" s="284"/>
      <c r="C11" s="286"/>
      <c r="D11" s="19" t="s">
        <v>49</v>
      </c>
      <c r="E11" s="20">
        <v>3629</v>
      </c>
      <c r="F11" s="20">
        <v>13123</v>
      </c>
      <c r="G11" s="20">
        <v>11699</v>
      </c>
      <c r="H11" s="20">
        <v>17811</v>
      </c>
      <c r="I11" s="20">
        <v>15445</v>
      </c>
      <c r="J11" s="62">
        <f t="shared" si="0"/>
        <v>-0.13283925663915552</v>
      </c>
      <c r="K11" s="20">
        <f t="shared" si="1"/>
        <v>-2366</v>
      </c>
      <c r="L11" s="63">
        <f t="shared" si="2"/>
        <v>3.3685197705611652E-2</v>
      </c>
      <c r="P11" s="70"/>
    </row>
    <row r="12" spans="2:16" x14ac:dyDescent="0.25">
      <c r="B12" s="284"/>
      <c r="C12" s="286"/>
      <c r="D12" s="19" t="s">
        <v>50</v>
      </c>
      <c r="E12" s="20">
        <v>8112</v>
      </c>
      <c r="F12" s="20">
        <v>60780</v>
      </c>
      <c r="G12" s="20">
        <v>65148</v>
      </c>
      <c r="H12" s="20">
        <v>66545</v>
      </c>
      <c r="I12" s="20">
        <v>76454</v>
      </c>
      <c r="J12" s="62">
        <f t="shared" si="0"/>
        <v>0.14890675482756022</v>
      </c>
      <c r="K12" s="20">
        <f t="shared" si="1"/>
        <v>9909</v>
      </c>
      <c r="L12" s="63">
        <f t="shared" si="2"/>
        <v>0.16674445486467035</v>
      </c>
      <c r="P12" s="70"/>
    </row>
    <row r="13" spans="2:16" x14ac:dyDescent="0.25">
      <c r="B13" s="284"/>
      <c r="C13" s="286"/>
      <c r="D13" s="19" t="s">
        <v>51</v>
      </c>
      <c r="E13" s="20">
        <v>1830</v>
      </c>
      <c r="F13" s="20">
        <v>4075</v>
      </c>
      <c r="G13" s="20">
        <v>5170</v>
      </c>
      <c r="H13" s="20">
        <v>5054</v>
      </c>
      <c r="I13" s="20">
        <v>4308</v>
      </c>
      <c r="J13" s="62">
        <f t="shared" si="0"/>
        <v>-0.147605856747131</v>
      </c>
      <c r="K13" s="20">
        <f t="shared" si="1"/>
        <v>-746</v>
      </c>
      <c r="L13" s="63">
        <f t="shared" si="2"/>
        <v>9.395651130836841E-3</v>
      </c>
      <c r="P13" s="70"/>
    </row>
    <row r="14" spans="2:16" x14ac:dyDescent="0.25">
      <c r="B14" s="284"/>
      <c r="C14" s="286"/>
      <c r="D14" s="19" t="s">
        <v>52</v>
      </c>
      <c r="E14" s="20">
        <v>5874</v>
      </c>
      <c r="F14" s="20">
        <v>16329</v>
      </c>
      <c r="G14" s="20">
        <v>26292</v>
      </c>
      <c r="H14" s="20">
        <v>20460</v>
      </c>
      <c r="I14" s="20">
        <v>24747</v>
      </c>
      <c r="J14" s="62">
        <f t="shared" si="0"/>
        <v>0.20953079178885625</v>
      </c>
      <c r="K14" s="20">
        <f t="shared" si="1"/>
        <v>4287</v>
      </c>
      <c r="L14" s="63">
        <f t="shared" si="2"/>
        <v>5.3972650541972915E-2</v>
      </c>
      <c r="P14" s="70"/>
    </row>
    <row r="15" spans="2:16" x14ac:dyDescent="0.25">
      <c r="B15" s="284"/>
      <c r="C15" s="286"/>
      <c r="D15" s="19" t="s">
        <v>53</v>
      </c>
      <c r="E15" s="20">
        <v>9597</v>
      </c>
      <c r="F15" s="20">
        <v>17340</v>
      </c>
      <c r="G15" s="20">
        <v>19154</v>
      </c>
      <c r="H15" s="20">
        <v>19029</v>
      </c>
      <c r="I15" s="20">
        <v>20857</v>
      </c>
      <c r="J15" s="62">
        <f t="shared" si="0"/>
        <v>9.6063902464659234E-2</v>
      </c>
      <c r="K15" s="20">
        <f t="shared" si="1"/>
        <v>1828</v>
      </c>
      <c r="L15" s="63">
        <f t="shared" si="2"/>
        <v>4.5488648012038994E-2</v>
      </c>
      <c r="P15" s="70"/>
    </row>
    <row r="16" spans="2:16" x14ac:dyDescent="0.25">
      <c r="B16" s="284"/>
      <c r="C16" s="286"/>
      <c r="D16" s="19" t="s">
        <v>54</v>
      </c>
      <c r="E16" s="20">
        <v>6463</v>
      </c>
      <c r="F16" s="20">
        <v>23894</v>
      </c>
      <c r="G16" s="20">
        <v>23484</v>
      </c>
      <c r="H16" s="20">
        <v>22205</v>
      </c>
      <c r="I16" s="20">
        <v>23503</v>
      </c>
      <c r="J16" s="62">
        <f t="shared" si="0"/>
        <v>5.845530285971634E-2</v>
      </c>
      <c r="K16" s="20">
        <f t="shared" si="1"/>
        <v>1298</v>
      </c>
      <c r="L16" s="63">
        <f t="shared" si="2"/>
        <v>5.1259514514405358E-2</v>
      </c>
      <c r="P16" s="70"/>
    </row>
    <row r="17" spans="2:16" x14ac:dyDescent="0.25">
      <c r="B17" s="284"/>
      <c r="C17" s="287"/>
      <c r="D17" s="23" t="s">
        <v>55</v>
      </c>
      <c r="E17" s="71">
        <v>3528</v>
      </c>
      <c r="F17" s="71">
        <v>10102</v>
      </c>
      <c r="G17" s="71">
        <v>9762</v>
      </c>
      <c r="H17" s="71">
        <v>9777</v>
      </c>
      <c r="I17" s="71">
        <v>9203</v>
      </c>
      <c r="J17" s="25">
        <f t="shared" si="0"/>
        <v>-5.87092155057789E-2</v>
      </c>
      <c r="K17" s="71">
        <f t="shared" si="1"/>
        <v>-574</v>
      </c>
      <c r="L17" s="47">
        <f t="shared" si="2"/>
        <v>2.0071536062463195E-2</v>
      </c>
      <c r="P17" s="70"/>
    </row>
    <row r="18" spans="2:16" x14ac:dyDescent="0.25">
      <c r="B18" s="284"/>
      <c r="C18" s="288" t="s">
        <v>18</v>
      </c>
      <c r="D18" s="67" t="s">
        <v>45</v>
      </c>
      <c r="E18" s="68">
        <v>98256</v>
      </c>
      <c r="F18" s="68">
        <v>492922</v>
      </c>
      <c r="G18" s="68">
        <v>515139</v>
      </c>
      <c r="H18" s="68">
        <v>522346</v>
      </c>
      <c r="I18" s="68">
        <v>527853</v>
      </c>
      <c r="J18" s="69">
        <f t="shared" si="0"/>
        <v>1.0542820276215448E-2</v>
      </c>
      <c r="K18" s="68">
        <f t="shared" si="1"/>
        <v>5507</v>
      </c>
      <c r="L18" s="69">
        <f t="shared" ref="L18:L19" si="3">I18/$I$18</f>
        <v>1</v>
      </c>
    </row>
    <row r="19" spans="2:16" x14ac:dyDescent="0.25">
      <c r="B19" s="284"/>
      <c r="C19" s="289"/>
      <c r="D19" s="26" t="s">
        <v>46</v>
      </c>
      <c r="E19" s="27">
        <v>38183</v>
      </c>
      <c r="F19" s="27">
        <v>193762</v>
      </c>
      <c r="G19" s="27">
        <v>195829</v>
      </c>
      <c r="H19" s="27">
        <v>193488</v>
      </c>
      <c r="I19" s="27">
        <v>193477</v>
      </c>
      <c r="J19" s="28">
        <f t="shared" si="0"/>
        <v>-5.685107086739194E-5</v>
      </c>
      <c r="K19" s="27">
        <f t="shared" si="1"/>
        <v>-11</v>
      </c>
      <c r="L19" s="18">
        <f t="shared" si="3"/>
        <v>0.36653575900866342</v>
      </c>
    </row>
    <row r="20" spans="2:16" x14ac:dyDescent="0.25">
      <c r="B20" s="284"/>
      <c r="C20" s="289"/>
      <c r="D20" s="4" t="s">
        <v>47</v>
      </c>
      <c r="E20" s="29">
        <v>16433</v>
      </c>
      <c r="F20" s="29">
        <v>130288</v>
      </c>
      <c r="G20" s="29">
        <v>133258</v>
      </c>
      <c r="H20" s="29">
        <v>137876</v>
      </c>
      <c r="I20" s="29">
        <v>134198</v>
      </c>
      <c r="J20" s="72">
        <f t="shared" si="0"/>
        <v>-2.6676143781368733E-2</v>
      </c>
      <c r="K20" s="29">
        <f t="shared" si="1"/>
        <v>-3678</v>
      </c>
      <c r="L20" s="63">
        <f>I20/$I$18</f>
        <v>0.25423365974996825</v>
      </c>
    </row>
    <row r="21" spans="2:16" x14ac:dyDescent="0.25">
      <c r="B21" s="284"/>
      <c r="C21" s="289"/>
      <c r="D21" s="4" t="s">
        <v>48</v>
      </c>
      <c r="E21" s="29">
        <v>736</v>
      </c>
      <c r="F21" s="29">
        <v>3250</v>
      </c>
      <c r="G21" s="29">
        <v>4811</v>
      </c>
      <c r="H21" s="29">
        <v>4200</v>
      </c>
      <c r="I21" s="29">
        <v>3595</v>
      </c>
      <c r="J21" s="72">
        <f t="shared" si="0"/>
        <v>-0.14404761904761909</v>
      </c>
      <c r="K21" s="29">
        <f t="shared" si="1"/>
        <v>-605</v>
      </c>
      <c r="L21" s="63">
        <f t="shared" ref="L21:L28" si="4">I21/$I$18</f>
        <v>6.8106082564653413E-3</v>
      </c>
    </row>
    <row r="22" spans="2:16" x14ac:dyDescent="0.25">
      <c r="B22" s="284"/>
      <c r="C22" s="289"/>
      <c r="D22" s="4" t="s">
        <v>49</v>
      </c>
      <c r="E22" s="29">
        <v>4383</v>
      </c>
      <c r="F22" s="29">
        <v>14831</v>
      </c>
      <c r="G22" s="29">
        <v>12889</v>
      </c>
      <c r="H22" s="29">
        <v>21017</v>
      </c>
      <c r="I22" s="29">
        <v>17549</v>
      </c>
      <c r="J22" s="72">
        <f t="shared" si="0"/>
        <v>-0.1650092782033592</v>
      </c>
      <c r="K22" s="29">
        <f t="shared" si="1"/>
        <v>-3468</v>
      </c>
      <c r="L22" s="63">
        <f t="shared" si="4"/>
        <v>3.3245998412436799E-2</v>
      </c>
    </row>
    <row r="23" spans="2:16" x14ac:dyDescent="0.25">
      <c r="B23" s="284"/>
      <c r="C23" s="289"/>
      <c r="D23" s="4" t="s">
        <v>50</v>
      </c>
      <c r="E23" s="29">
        <v>8935</v>
      </c>
      <c r="F23" s="29">
        <v>70166</v>
      </c>
      <c r="G23" s="29">
        <v>75267</v>
      </c>
      <c r="H23" s="29">
        <v>78106</v>
      </c>
      <c r="I23" s="29">
        <v>86582</v>
      </c>
      <c r="J23" s="72">
        <f t="shared" si="0"/>
        <v>0.10851919186746217</v>
      </c>
      <c r="K23" s="29">
        <f t="shared" si="1"/>
        <v>8476</v>
      </c>
      <c r="L23" s="63">
        <f t="shared" si="4"/>
        <v>0.16402672713804789</v>
      </c>
    </row>
    <row r="24" spans="2:16" x14ac:dyDescent="0.25">
      <c r="B24" s="284"/>
      <c r="C24" s="289"/>
      <c r="D24" s="4" t="s">
        <v>51</v>
      </c>
      <c r="E24" s="29">
        <v>1945</v>
      </c>
      <c r="F24" s="29">
        <v>4275</v>
      </c>
      <c r="G24" s="29">
        <v>5428</v>
      </c>
      <c r="H24" s="29">
        <v>5301</v>
      </c>
      <c r="I24" s="29">
        <v>4577</v>
      </c>
      <c r="J24" s="72">
        <f t="shared" si="0"/>
        <v>-0.1365780041501603</v>
      </c>
      <c r="K24" s="29">
        <f t="shared" si="1"/>
        <v>-724</v>
      </c>
      <c r="L24" s="63">
        <f t="shared" si="4"/>
        <v>8.670974684239741E-3</v>
      </c>
    </row>
    <row r="25" spans="2:16" x14ac:dyDescent="0.25">
      <c r="B25" s="284"/>
      <c r="C25" s="289"/>
      <c r="D25" s="4" t="s">
        <v>52</v>
      </c>
      <c r="E25" s="29">
        <v>6832</v>
      </c>
      <c r="F25" s="29">
        <v>19305</v>
      </c>
      <c r="G25" s="29">
        <v>29080</v>
      </c>
      <c r="H25" s="29">
        <v>23788</v>
      </c>
      <c r="I25" s="29">
        <v>27533</v>
      </c>
      <c r="J25" s="72">
        <f t="shared" si="0"/>
        <v>0.15743231881620989</v>
      </c>
      <c r="K25" s="29">
        <f t="shared" si="1"/>
        <v>3745</v>
      </c>
      <c r="L25" s="63">
        <f t="shared" si="4"/>
        <v>5.21603552504201E-2</v>
      </c>
    </row>
    <row r="26" spans="2:16" x14ac:dyDescent="0.25">
      <c r="B26" s="284"/>
      <c r="C26" s="289"/>
      <c r="D26" s="4" t="s">
        <v>53</v>
      </c>
      <c r="E26" s="29">
        <v>9970</v>
      </c>
      <c r="F26" s="29">
        <v>18071</v>
      </c>
      <c r="G26" s="29">
        <v>19869</v>
      </c>
      <c r="H26" s="29">
        <v>19777</v>
      </c>
      <c r="I26" s="29">
        <v>21868</v>
      </c>
      <c r="J26" s="72">
        <f t="shared" si="0"/>
        <v>0.10572887697830824</v>
      </c>
      <c r="K26" s="29">
        <f t="shared" si="1"/>
        <v>2091</v>
      </c>
      <c r="L26" s="63">
        <f t="shared" si="4"/>
        <v>4.1428200654348844E-2</v>
      </c>
    </row>
    <row r="27" spans="2:16" x14ac:dyDescent="0.25">
      <c r="B27" s="284"/>
      <c r="C27" s="289"/>
      <c r="D27" s="4" t="s">
        <v>54</v>
      </c>
      <c r="E27" s="29">
        <v>7010</v>
      </c>
      <c r="F27" s="29">
        <v>27665</v>
      </c>
      <c r="G27" s="29">
        <v>27025</v>
      </c>
      <c r="H27" s="29">
        <v>27263</v>
      </c>
      <c r="I27" s="29">
        <v>27881</v>
      </c>
      <c r="J27" s="30">
        <f t="shared" si="0"/>
        <v>2.2668084950298928E-2</v>
      </c>
      <c r="K27" s="29">
        <f t="shared" si="1"/>
        <v>618</v>
      </c>
      <c r="L27" s="31">
        <f t="shared" si="4"/>
        <v>5.2819629707513263E-2</v>
      </c>
    </row>
    <row r="28" spans="2:16" x14ac:dyDescent="0.25">
      <c r="B28" s="284"/>
      <c r="C28" s="290"/>
      <c r="D28" s="32" t="s">
        <v>55</v>
      </c>
      <c r="E28" s="73">
        <v>3829</v>
      </c>
      <c r="F28" s="73">
        <v>11309</v>
      </c>
      <c r="G28" s="73">
        <v>11683</v>
      </c>
      <c r="H28" s="73">
        <v>11530</v>
      </c>
      <c r="I28" s="73">
        <v>10593</v>
      </c>
      <c r="J28" s="34">
        <f t="shared" si="0"/>
        <v>-8.1266261925411976E-2</v>
      </c>
      <c r="K28" s="73">
        <f t="shared" si="1"/>
        <v>-937</v>
      </c>
      <c r="L28" s="74">
        <f t="shared" si="4"/>
        <v>2.0068087137896345E-2</v>
      </c>
    </row>
    <row r="29" spans="2:16" x14ac:dyDescent="0.25">
      <c r="B29" s="284"/>
      <c r="C29" s="291" t="s">
        <v>21</v>
      </c>
      <c r="D29" s="67" t="s">
        <v>45</v>
      </c>
      <c r="E29" s="68">
        <v>382997</v>
      </c>
      <c r="F29" s="68">
        <v>2650816</v>
      </c>
      <c r="G29" s="68">
        <v>2706253</v>
      </c>
      <c r="H29" s="68">
        <v>2822088</v>
      </c>
      <c r="I29" s="68">
        <v>2790837</v>
      </c>
      <c r="J29" s="69">
        <f t="shared" si="0"/>
        <v>-1.1073715631830017E-2</v>
      </c>
      <c r="K29" s="68">
        <f t="shared" si="1"/>
        <v>-31251</v>
      </c>
      <c r="L29" s="69">
        <f t="shared" ref="L29:L30" si="5">I29/$I$29</f>
        <v>1</v>
      </c>
    </row>
    <row r="30" spans="2:16" x14ac:dyDescent="0.25">
      <c r="B30" s="284"/>
      <c r="C30" s="286"/>
      <c r="D30" s="15" t="s">
        <v>46</v>
      </c>
      <c r="E30" s="16">
        <v>154899</v>
      </c>
      <c r="F30" s="16">
        <v>1117075</v>
      </c>
      <c r="G30" s="16">
        <v>1108018</v>
      </c>
      <c r="H30" s="16">
        <v>1093882</v>
      </c>
      <c r="I30" s="16">
        <v>1104961</v>
      </c>
      <c r="J30" s="17">
        <f t="shared" si="0"/>
        <v>1.0128149105662176E-2</v>
      </c>
      <c r="K30" s="16">
        <f t="shared" si="1"/>
        <v>11079</v>
      </c>
      <c r="L30" s="18">
        <f t="shared" si="5"/>
        <v>0.39592459179808781</v>
      </c>
    </row>
    <row r="31" spans="2:16" x14ac:dyDescent="0.25">
      <c r="B31" s="284"/>
      <c r="C31" s="286"/>
      <c r="D31" s="19" t="s">
        <v>47</v>
      </c>
      <c r="E31" s="20">
        <v>71140</v>
      </c>
      <c r="F31" s="20">
        <v>725227</v>
      </c>
      <c r="G31" s="20">
        <v>745949</v>
      </c>
      <c r="H31" s="20">
        <v>789795</v>
      </c>
      <c r="I31" s="20">
        <v>754621</v>
      </c>
      <c r="J31" s="62">
        <f>I31/H31-1</f>
        <v>-4.4535607341145478E-2</v>
      </c>
      <c r="K31" s="20">
        <f t="shared" si="1"/>
        <v>-35174</v>
      </c>
      <c r="L31" s="63">
        <f>I31/$I$29</f>
        <v>0.27039235899481051</v>
      </c>
    </row>
    <row r="32" spans="2:16" x14ac:dyDescent="0.25">
      <c r="B32" s="284"/>
      <c r="C32" s="286"/>
      <c r="D32" s="19" t="s">
        <v>48</v>
      </c>
      <c r="E32" s="20">
        <v>3601</v>
      </c>
      <c r="F32" s="20">
        <v>12113</v>
      </c>
      <c r="G32" s="20">
        <v>13117</v>
      </c>
      <c r="H32" s="20">
        <v>14586</v>
      </c>
      <c r="I32" s="20">
        <v>13911</v>
      </c>
      <c r="J32" s="62">
        <f t="shared" ref="J32:J41" si="6">I32/H32-1</f>
        <v>-4.6277252159605098E-2</v>
      </c>
      <c r="K32" s="20">
        <f t="shared" si="1"/>
        <v>-675</v>
      </c>
      <c r="L32" s="63">
        <f t="shared" ref="L32:L39" si="7">I32/$I$29</f>
        <v>4.9845261475320842E-3</v>
      </c>
    </row>
    <row r="33" spans="2:12" x14ac:dyDescent="0.25">
      <c r="B33" s="284"/>
      <c r="C33" s="286"/>
      <c r="D33" s="19" t="s">
        <v>49</v>
      </c>
      <c r="E33" s="20">
        <v>25955</v>
      </c>
      <c r="F33" s="20">
        <v>76269</v>
      </c>
      <c r="G33" s="20">
        <v>71493</v>
      </c>
      <c r="H33" s="20">
        <v>122581</v>
      </c>
      <c r="I33" s="20">
        <v>86514</v>
      </c>
      <c r="J33" s="62">
        <f t="shared" si="6"/>
        <v>-0.29422993775544337</v>
      </c>
      <c r="K33" s="20">
        <f t="shared" si="1"/>
        <v>-36067</v>
      </c>
      <c r="L33" s="63">
        <f t="shared" si="7"/>
        <v>3.0999302359829686E-2</v>
      </c>
    </row>
    <row r="34" spans="2:12" x14ac:dyDescent="0.25">
      <c r="B34" s="284"/>
      <c r="C34" s="286"/>
      <c r="D34" s="19" t="s">
        <v>50</v>
      </c>
      <c r="E34" s="20">
        <v>33867</v>
      </c>
      <c r="F34" s="20">
        <v>348988</v>
      </c>
      <c r="G34" s="20">
        <v>379392</v>
      </c>
      <c r="H34" s="20">
        <v>411482</v>
      </c>
      <c r="I34" s="20">
        <v>421131</v>
      </c>
      <c r="J34" s="62">
        <f t="shared" si="6"/>
        <v>2.3449385392313671E-2</v>
      </c>
      <c r="K34" s="20">
        <f t="shared" si="1"/>
        <v>9649</v>
      </c>
      <c r="L34" s="63">
        <f t="shared" si="7"/>
        <v>0.15089774143025911</v>
      </c>
    </row>
    <row r="35" spans="2:12" x14ac:dyDescent="0.25">
      <c r="B35" s="284"/>
      <c r="C35" s="286"/>
      <c r="D35" s="19" t="s">
        <v>51</v>
      </c>
      <c r="E35" s="20">
        <v>4088</v>
      </c>
      <c r="F35" s="20">
        <v>12193</v>
      </c>
      <c r="G35" s="20">
        <v>12703</v>
      </c>
      <c r="H35" s="20">
        <v>13439</v>
      </c>
      <c r="I35" s="20">
        <v>11979</v>
      </c>
      <c r="J35" s="62">
        <f t="shared" si="6"/>
        <v>-0.10863903564253297</v>
      </c>
      <c r="K35" s="20">
        <f t="shared" si="1"/>
        <v>-1460</v>
      </c>
      <c r="L35" s="63">
        <f t="shared" si="7"/>
        <v>4.2922607088841085E-3</v>
      </c>
    </row>
    <row r="36" spans="2:12" x14ac:dyDescent="0.25">
      <c r="B36" s="284"/>
      <c r="C36" s="286"/>
      <c r="D36" s="19" t="s">
        <v>52</v>
      </c>
      <c r="E36" s="20">
        <v>34934</v>
      </c>
      <c r="F36" s="20">
        <v>113016</v>
      </c>
      <c r="G36" s="20">
        <v>122279</v>
      </c>
      <c r="H36" s="20">
        <v>113033</v>
      </c>
      <c r="I36" s="20">
        <v>129153</v>
      </c>
      <c r="J36" s="62">
        <f t="shared" si="6"/>
        <v>0.1426132191483902</v>
      </c>
      <c r="K36" s="20">
        <f t="shared" si="1"/>
        <v>16120</v>
      </c>
      <c r="L36" s="63">
        <f t="shared" si="7"/>
        <v>4.6277514595083842E-2</v>
      </c>
    </row>
    <row r="37" spans="2:12" x14ac:dyDescent="0.25">
      <c r="B37" s="284"/>
      <c r="C37" s="286"/>
      <c r="D37" s="19" t="s">
        <v>53</v>
      </c>
      <c r="E37" s="20">
        <v>19557</v>
      </c>
      <c r="F37" s="20">
        <v>43531</v>
      </c>
      <c r="G37" s="20">
        <v>42717</v>
      </c>
      <c r="H37" s="20">
        <v>46133</v>
      </c>
      <c r="I37" s="20">
        <v>47123</v>
      </c>
      <c r="J37" s="62">
        <f t="shared" si="6"/>
        <v>2.1459692627836979E-2</v>
      </c>
      <c r="K37" s="20">
        <f t="shared" si="1"/>
        <v>990</v>
      </c>
      <c r="L37" s="63">
        <f t="shared" si="7"/>
        <v>1.6884898688099663E-2</v>
      </c>
    </row>
    <row r="38" spans="2:12" x14ac:dyDescent="0.25">
      <c r="B38" s="284"/>
      <c r="C38" s="286"/>
      <c r="D38" s="19" t="s">
        <v>54</v>
      </c>
      <c r="E38" s="20">
        <v>22148</v>
      </c>
      <c r="F38" s="20">
        <v>152510</v>
      </c>
      <c r="G38" s="20">
        <v>144835</v>
      </c>
      <c r="H38" s="20">
        <v>154662</v>
      </c>
      <c r="I38" s="20">
        <v>160144</v>
      </c>
      <c r="J38" s="21">
        <f t="shared" si="6"/>
        <v>3.5445034979503687E-2</v>
      </c>
      <c r="K38" s="20">
        <f t="shared" si="1"/>
        <v>5482</v>
      </c>
      <c r="L38" s="22">
        <f t="shared" si="7"/>
        <v>5.7382068533561793E-2</v>
      </c>
    </row>
    <row r="39" spans="2:12" x14ac:dyDescent="0.25">
      <c r="B39" s="284"/>
      <c r="C39" s="287"/>
      <c r="D39" s="23" t="s">
        <v>55</v>
      </c>
      <c r="E39" s="71">
        <v>12808</v>
      </c>
      <c r="F39" s="71">
        <v>49894</v>
      </c>
      <c r="G39" s="71">
        <v>65750</v>
      </c>
      <c r="H39" s="71">
        <v>62495</v>
      </c>
      <c r="I39" s="71">
        <v>61300</v>
      </c>
      <c r="J39" s="25">
        <f t="shared" si="6"/>
        <v>-1.9121529722377795E-2</v>
      </c>
      <c r="K39" s="71">
        <f t="shared" si="1"/>
        <v>-1195</v>
      </c>
      <c r="L39" s="47">
        <f t="shared" si="7"/>
        <v>2.1964736743851396E-2</v>
      </c>
    </row>
    <row r="40" spans="2:12" x14ac:dyDescent="0.25">
      <c r="B40" s="284"/>
      <c r="C40" s="300" t="s">
        <v>22</v>
      </c>
      <c r="D40" s="67" t="s">
        <v>45</v>
      </c>
      <c r="E40" s="75">
        <v>4.4451833797585882</v>
      </c>
      <c r="F40" s="75">
        <v>6.2271481158691717</v>
      </c>
      <c r="G40" s="75">
        <v>6.072093195448824</v>
      </c>
      <c r="H40" s="75">
        <v>6.4556513782454532</v>
      </c>
      <c r="I40" s="75">
        <v>6.0867527425792236</v>
      </c>
      <c r="J40" s="69">
        <f t="shared" si="6"/>
        <v>-5.7143518763940859E-2</v>
      </c>
      <c r="K40" s="75">
        <f t="shared" si="1"/>
        <v>-0.3688986356662296</v>
      </c>
      <c r="L40" s="69"/>
    </row>
    <row r="41" spans="2:12" x14ac:dyDescent="0.25">
      <c r="B41" s="284"/>
      <c r="C41" s="301"/>
      <c r="D41" s="26" t="s">
        <v>46</v>
      </c>
      <c r="E41" s="35">
        <v>4.7232504955023629</v>
      </c>
      <c r="F41" s="35">
        <v>6.7202182570716973</v>
      </c>
      <c r="G41" s="35">
        <v>6.6100999254287842</v>
      </c>
      <c r="H41" s="35">
        <v>6.8861707753128698</v>
      </c>
      <c r="I41" s="35">
        <v>6.6861570485474493</v>
      </c>
      <c r="J41" s="36">
        <f t="shared" si="6"/>
        <v>-2.9045711076825964E-2</v>
      </c>
      <c r="K41" s="37">
        <f t="shared" si="1"/>
        <v>-0.20001372676542051</v>
      </c>
      <c r="L41" s="38"/>
    </row>
    <row r="42" spans="2:12" x14ac:dyDescent="0.25">
      <c r="B42" s="284"/>
      <c r="C42" s="301"/>
      <c r="D42" s="4" t="s">
        <v>47</v>
      </c>
      <c r="E42" s="39">
        <v>5.1790914385556199</v>
      </c>
      <c r="F42" s="39">
        <v>6.5430669710120082</v>
      </c>
      <c r="G42" s="39">
        <v>6.6071071115401994</v>
      </c>
      <c r="H42" s="39">
        <v>6.9559722393475543</v>
      </c>
      <c r="I42" s="39">
        <v>6.5324405509050463</v>
      </c>
      <c r="J42" s="76">
        <f t="shared" si="0"/>
        <v>-6.0887489752580404E-2</v>
      </c>
      <c r="K42" s="41">
        <f t="shared" si="1"/>
        <v>-0.42353168844250799</v>
      </c>
      <c r="L42" s="77"/>
    </row>
    <row r="43" spans="2:12" x14ac:dyDescent="0.25">
      <c r="B43" s="284"/>
      <c r="C43" s="301"/>
      <c r="D43" s="4" t="s">
        <v>48</v>
      </c>
      <c r="E43" s="39">
        <v>6.0419463087248326</v>
      </c>
      <c r="F43" s="39">
        <v>4.0661295736824439</v>
      </c>
      <c r="G43" s="39">
        <v>2.946316262353998</v>
      </c>
      <c r="H43" s="39">
        <v>3.7641290322580647</v>
      </c>
      <c r="I43" s="39">
        <v>4.329598506069094</v>
      </c>
      <c r="J43" s="76">
        <f t="shared" si="0"/>
        <v>0.15022584745768119</v>
      </c>
      <c r="K43" s="41">
        <f t="shared" si="1"/>
        <v>0.5654694738110293</v>
      </c>
      <c r="L43" s="77"/>
    </row>
    <row r="44" spans="2:12" x14ac:dyDescent="0.25">
      <c r="B44" s="284"/>
      <c r="C44" s="301"/>
      <c r="D44" s="4" t="s">
        <v>49</v>
      </c>
      <c r="E44" s="39">
        <v>7.1521080187379447</v>
      </c>
      <c r="F44" s="39">
        <v>5.8118570448830296</v>
      </c>
      <c r="G44" s="39">
        <v>6.111035131207796</v>
      </c>
      <c r="H44" s="39">
        <v>6.8823199146594805</v>
      </c>
      <c r="I44" s="39">
        <v>5.601424409193914</v>
      </c>
      <c r="J44" s="76">
        <f t="shared" si="0"/>
        <v>-0.18611391527110399</v>
      </c>
      <c r="K44" s="41">
        <f t="shared" si="1"/>
        <v>-1.2808955054655664</v>
      </c>
      <c r="L44" s="77"/>
    </row>
    <row r="45" spans="2:12" x14ac:dyDescent="0.25">
      <c r="B45" s="284"/>
      <c r="C45" s="301"/>
      <c r="D45" s="4" t="s">
        <v>50</v>
      </c>
      <c r="E45" s="39">
        <v>4.1749260355029589</v>
      </c>
      <c r="F45" s="39">
        <v>5.741822968081606</v>
      </c>
      <c r="G45" s="39">
        <v>5.8235402468226196</v>
      </c>
      <c r="H45" s="39">
        <v>6.1835149147193631</v>
      </c>
      <c r="I45" s="39">
        <v>5.5082925680801527</v>
      </c>
      <c r="J45" s="76">
        <f t="shared" si="0"/>
        <v>-0.10919717279761021</v>
      </c>
      <c r="K45" s="41">
        <f t="shared" si="1"/>
        <v>-0.67522234663921044</v>
      </c>
      <c r="L45" s="77"/>
    </row>
    <row r="46" spans="2:12" x14ac:dyDescent="0.25">
      <c r="B46" s="284"/>
      <c r="C46" s="301"/>
      <c r="D46" s="4" t="s">
        <v>51</v>
      </c>
      <c r="E46" s="39">
        <v>2.2338797814207649</v>
      </c>
      <c r="F46" s="39">
        <v>2.9921472392638035</v>
      </c>
      <c r="G46" s="39">
        <v>2.4570599613152804</v>
      </c>
      <c r="H46" s="39">
        <v>2.6590819153146024</v>
      </c>
      <c r="I46" s="39">
        <v>2.7806406685236769</v>
      </c>
      <c r="J46" s="76">
        <f t="shared" si="0"/>
        <v>4.571455753543141E-2</v>
      </c>
      <c r="K46" s="41">
        <f t="shared" si="1"/>
        <v>0.1215587532090745</v>
      </c>
      <c r="L46" s="77"/>
    </row>
    <row r="47" spans="2:12" x14ac:dyDescent="0.25">
      <c r="B47" s="284"/>
      <c r="C47" s="301"/>
      <c r="D47" s="4" t="s">
        <v>52</v>
      </c>
      <c r="E47" s="39">
        <v>5.9472250595846106</v>
      </c>
      <c r="F47" s="39">
        <v>6.9211831710453797</v>
      </c>
      <c r="G47" s="39">
        <v>4.6508063289213446</v>
      </c>
      <c r="H47" s="39">
        <v>5.5245845552297164</v>
      </c>
      <c r="I47" s="39">
        <v>5.218935628561038</v>
      </c>
      <c r="J47" s="76">
        <f t="shared" si="0"/>
        <v>-5.5325232804943281E-2</v>
      </c>
      <c r="K47" s="41">
        <f t="shared" si="1"/>
        <v>-0.30564892666867838</v>
      </c>
      <c r="L47" s="77"/>
    </row>
    <row r="48" spans="2:12" x14ac:dyDescent="0.25">
      <c r="B48" s="284"/>
      <c r="C48" s="301"/>
      <c r="D48" s="4" t="s">
        <v>53</v>
      </c>
      <c r="E48" s="39">
        <v>2.0378243201000314</v>
      </c>
      <c r="F48" s="39">
        <v>2.5104382929642446</v>
      </c>
      <c r="G48" s="39">
        <v>2.2301869061292678</v>
      </c>
      <c r="H48" s="39">
        <v>2.4243523043775292</v>
      </c>
      <c r="I48" s="39">
        <v>2.2593373927218678</v>
      </c>
      <c r="J48" s="76">
        <f t="shared" si="0"/>
        <v>-6.8065565948357554E-2</v>
      </c>
      <c r="K48" s="41">
        <f t="shared" si="1"/>
        <v>-0.1650149116556614</v>
      </c>
      <c r="L48" s="77"/>
    </row>
    <row r="49" spans="2:12" x14ac:dyDescent="0.25">
      <c r="B49" s="284"/>
      <c r="C49" s="301"/>
      <c r="D49" s="4" t="s">
        <v>54</v>
      </c>
      <c r="E49" s="39">
        <v>3.4268915364381867</v>
      </c>
      <c r="F49" s="39">
        <v>6.3827739181384446</v>
      </c>
      <c r="G49" s="39">
        <v>6.1673905637881115</v>
      </c>
      <c r="H49" s="39">
        <v>6.965188020716055</v>
      </c>
      <c r="I49" s="39">
        <v>6.8137684550908393</v>
      </c>
      <c r="J49" s="40">
        <f t="shared" si="0"/>
        <v>-2.1739479993197475E-2</v>
      </c>
      <c r="K49" s="41">
        <f t="shared" si="1"/>
        <v>-0.15141956562521575</v>
      </c>
      <c r="L49" s="42"/>
    </row>
    <row r="50" spans="2:12" x14ac:dyDescent="0.25">
      <c r="B50" s="284"/>
      <c r="C50" s="302"/>
      <c r="D50" s="32" t="s">
        <v>55</v>
      </c>
      <c r="E50" s="78">
        <v>3.6303854875283448</v>
      </c>
      <c r="F50" s="78">
        <v>4.9390219758463667</v>
      </c>
      <c r="G50" s="78">
        <v>6.7353001434132347</v>
      </c>
      <c r="H50" s="78">
        <v>6.3920425488391119</v>
      </c>
      <c r="I50" s="78">
        <v>6.6608714549603389</v>
      </c>
      <c r="J50" s="65">
        <f t="shared" si="0"/>
        <v>4.2056807986994738E-2</v>
      </c>
      <c r="K50" s="79">
        <f t="shared" si="1"/>
        <v>0.26882890612122701</v>
      </c>
      <c r="L50" s="56"/>
    </row>
    <row r="51" spans="2:12" x14ac:dyDescent="0.25">
      <c r="B51" s="284"/>
      <c r="C51" s="292" t="s">
        <v>36</v>
      </c>
      <c r="D51" s="67" t="s">
        <v>45</v>
      </c>
      <c r="E51" s="69">
        <v>0.25409999999999999</v>
      </c>
      <c r="F51" s="69">
        <v>0.70400000000000007</v>
      </c>
      <c r="G51" s="69">
        <v>17.772000000000002</v>
      </c>
      <c r="H51" s="69">
        <v>17.849999999999998</v>
      </c>
      <c r="I51" s="69">
        <v>18.343299999999999</v>
      </c>
      <c r="J51" s="69">
        <f t="shared" si="0"/>
        <v>2.7635854341736765E-2</v>
      </c>
      <c r="K51" s="75">
        <f t="shared" ref="K51" si="8">(I51-H51)*100</f>
        <v>49.33000000000014</v>
      </c>
      <c r="L51" s="69"/>
    </row>
    <row r="52" spans="2:12" x14ac:dyDescent="0.25">
      <c r="B52" s="284"/>
      <c r="C52" s="293"/>
      <c r="D52" s="15" t="s">
        <v>46</v>
      </c>
      <c r="E52" s="18">
        <v>0.30820000000000003</v>
      </c>
      <c r="F52" s="18">
        <v>0.82299999999999995</v>
      </c>
      <c r="G52" s="18">
        <v>0.8075</v>
      </c>
      <c r="H52" s="18">
        <v>0.79059999999999997</v>
      </c>
      <c r="I52" s="18">
        <v>0.82330000000000003</v>
      </c>
      <c r="J52" s="17">
        <f t="shared" si="0"/>
        <v>4.1360991651909984E-2</v>
      </c>
      <c r="K52" s="44">
        <f>(I52-H52)*100</f>
        <v>3.2700000000000062</v>
      </c>
      <c r="L52" s="18"/>
    </row>
    <row r="53" spans="2:12" x14ac:dyDescent="0.25">
      <c r="B53" s="284"/>
      <c r="C53" s="293"/>
      <c r="D53" s="19" t="s">
        <v>47</v>
      </c>
      <c r="E53" s="63">
        <v>0.17579999999999998</v>
      </c>
      <c r="F53" s="63">
        <v>0.63419999999999999</v>
      </c>
      <c r="G53" s="63">
        <v>0.66839999999999999</v>
      </c>
      <c r="H53" s="63">
        <v>0.69840000000000002</v>
      </c>
      <c r="I53" s="63">
        <v>0.67959999999999998</v>
      </c>
      <c r="J53" s="62">
        <f t="shared" si="0"/>
        <v>-2.6918671248568171E-2</v>
      </c>
      <c r="K53" s="46">
        <f t="shared" ref="K53:K61" si="9">(I53-H53)*100</f>
        <v>-1.8800000000000039</v>
      </c>
      <c r="L53" s="63"/>
    </row>
    <row r="54" spans="2:12" x14ac:dyDescent="0.25">
      <c r="B54" s="284"/>
      <c r="C54" s="293"/>
      <c r="D54" s="19" t="s">
        <v>48</v>
      </c>
      <c r="E54" s="63">
        <v>0.249</v>
      </c>
      <c r="F54" s="63">
        <v>0.47840000000000005</v>
      </c>
      <c r="G54" s="63">
        <v>0.47939999999999999</v>
      </c>
      <c r="H54" s="63">
        <v>0.53310000000000002</v>
      </c>
      <c r="I54" s="63">
        <v>0.50619999999999998</v>
      </c>
      <c r="J54" s="62">
        <f t="shared" si="0"/>
        <v>-5.0459576064528333E-2</v>
      </c>
      <c r="K54" s="46">
        <f t="shared" si="9"/>
        <v>-2.6900000000000035</v>
      </c>
      <c r="L54" s="63"/>
    </row>
    <row r="55" spans="2:12" x14ac:dyDescent="0.25">
      <c r="B55" s="284"/>
      <c r="C55" s="293"/>
      <c r="D55" s="19" t="s">
        <v>49</v>
      </c>
      <c r="E55" s="63">
        <v>0.2369</v>
      </c>
      <c r="F55" s="63">
        <v>0.55730000000000002</v>
      </c>
      <c r="G55" s="63">
        <v>0.52239999999999998</v>
      </c>
      <c r="H55" s="63">
        <v>0.9487000000000001</v>
      </c>
      <c r="I55" s="63">
        <v>0.62470000000000003</v>
      </c>
      <c r="J55" s="62">
        <f t="shared" si="0"/>
        <v>-0.34151997470222417</v>
      </c>
      <c r="K55" s="46">
        <f t="shared" si="9"/>
        <v>-32.400000000000006</v>
      </c>
      <c r="L55" s="63"/>
    </row>
    <row r="56" spans="2:12" x14ac:dyDescent="0.25">
      <c r="B56" s="284"/>
      <c r="C56" s="293"/>
      <c r="D56" s="19" t="s">
        <v>50</v>
      </c>
      <c r="E56" s="63">
        <v>0.2036</v>
      </c>
      <c r="F56" s="63">
        <v>0.61619999999999997</v>
      </c>
      <c r="G56" s="63">
        <v>0.65780000000000005</v>
      </c>
      <c r="H56" s="63">
        <v>0.68099999999999994</v>
      </c>
      <c r="I56" s="63">
        <v>0.71819999999999995</v>
      </c>
      <c r="J56" s="62">
        <f t="shared" si="0"/>
        <v>5.4625550660792888E-2</v>
      </c>
      <c r="K56" s="46">
        <f t="shared" si="9"/>
        <v>3.7200000000000011</v>
      </c>
      <c r="L56" s="63"/>
    </row>
    <row r="57" spans="2:12" x14ac:dyDescent="0.25">
      <c r="B57" s="284"/>
      <c r="C57" s="293"/>
      <c r="D57" s="19" t="s">
        <v>51</v>
      </c>
      <c r="E57" s="63">
        <v>0.29299999999999998</v>
      </c>
      <c r="F57" s="63">
        <v>0.61299999999999999</v>
      </c>
      <c r="G57" s="63">
        <v>0.63869999999999993</v>
      </c>
      <c r="H57" s="63">
        <v>0.66559999999999997</v>
      </c>
      <c r="I57" s="63">
        <v>0.59329999999999994</v>
      </c>
      <c r="J57" s="62">
        <f t="shared" si="0"/>
        <v>-0.10862379807692313</v>
      </c>
      <c r="K57" s="46">
        <f t="shared" si="9"/>
        <v>-7.2300000000000031</v>
      </c>
      <c r="L57" s="63"/>
    </row>
    <row r="58" spans="2:12" x14ac:dyDescent="0.25">
      <c r="B58" s="284"/>
      <c r="C58" s="293"/>
      <c r="D58" s="19" t="s">
        <v>52</v>
      </c>
      <c r="E58" s="63">
        <v>0.58460000000000001</v>
      </c>
      <c r="F58" s="63">
        <v>0.80959999999999999</v>
      </c>
      <c r="G58" s="63">
        <v>0.8508</v>
      </c>
      <c r="H58" s="63">
        <v>0.7854000000000001</v>
      </c>
      <c r="I58" s="63">
        <v>0.88529999999999998</v>
      </c>
      <c r="J58" s="62">
        <f t="shared" si="0"/>
        <v>0.12719633307868583</v>
      </c>
      <c r="K58" s="46">
        <f t="shared" si="9"/>
        <v>9.9899999999999878</v>
      </c>
      <c r="L58" s="63"/>
    </row>
    <row r="59" spans="2:12" x14ac:dyDescent="0.25">
      <c r="B59" s="284"/>
      <c r="C59" s="293"/>
      <c r="D59" s="19" t="s">
        <v>53</v>
      </c>
      <c r="E59" s="63">
        <v>0.27410000000000001</v>
      </c>
      <c r="F59" s="63">
        <v>0.55030000000000001</v>
      </c>
      <c r="G59" s="63">
        <v>0.49869999999999998</v>
      </c>
      <c r="H59" s="63">
        <v>0.55449999999999999</v>
      </c>
      <c r="I59" s="63">
        <v>0.58630000000000004</v>
      </c>
      <c r="J59" s="62">
        <f t="shared" si="0"/>
        <v>5.7348963029756561E-2</v>
      </c>
      <c r="K59" s="46">
        <f t="shared" si="9"/>
        <v>3.180000000000005</v>
      </c>
      <c r="L59" s="63"/>
    </row>
    <row r="60" spans="2:12" x14ac:dyDescent="0.25">
      <c r="B60" s="284"/>
      <c r="C60" s="293"/>
      <c r="D60" s="19" t="s">
        <v>54</v>
      </c>
      <c r="E60" s="22">
        <v>0.2611</v>
      </c>
      <c r="F60" s="22">
        <v>0.79280000000000006</v>
      </c>
      <c r="G60" s="22">
        <v>0.78159999999999996</v>
      </c>
      <c r="H60" s="22">
        <v>0.80359999999999998</v>
      </c>
      <c r="I60" s="22">
        <v>0.8216</v>
      </c>
      <c r="J60" s="21">
        <f t="shared" si="0"/>
        <v>2.2399203583872485E-2</v>
      </c>
      <c r="K60" s="46">
        <f t="shared" si="9"/>
        <v>1.8000000000000016</v>
      </c>
      <c r="L60" s="22"/>
    </row>
    <row r="61" spans="2:12" x14ac:dyDescent="0.25">
      <c r="B61" s="284"/>
      <c r="C61" s="294"/>
      <c r="D61" s="23" t="s">
        <v>55</v>
      </c>
      <c r="E61" s="47">
        <v>0.16039999999999999</v>
      </c>
      <c r="F61" s="47">
        <v>0.47609999999999997</v>
      </c>
      <c r="G61" s="47">
        <v>0.71129999999999993</v>
      </c>
      <c r="H61" s="47">
        <v>0.66980000000000006</v>
      </c>
      <c r="I61" s="47">
        <v>0.6623</v>
      </c>
      <c r="J61" s="25">
        <f t="shared" si="0"/>
        <v>-1.1197372349955326E-2</v>
      </c>
      <c r="K61" s="80">
        <f t="shared" si="9"/>
        <v>-0.75000000000000622</v>
      </c>
      <c r="L61" s="47"/>
    </row>
    <row r="62" spans="2:12" x14ac:dyDescent="0.25">
      <c r="B62" s="284"/>
      <c r="C62" s="295" t="s">
        <v>56</v>
      </c>
      <c r="D62" s="67" t="s">
        <v>45</v>
      </c>
      <c r="E62" s="68">
        <v>50241</v>
      </c>
      <c r="F62" s="68">
        <v>125504</v>
      </c>
      <c r="G62" s="68">
        <v>125206</v>
      </c>
      <c r="H62" s="68">
        <v>126945</v>
      </c>
      <c r="I62" s="68">
        <v>124624</v>
      </c>
      <c r="J62" s="69">
        <f t="shared" si="0"/>
        <v>-1.8283508606089294E-2</v>
      </c>
      <c r="K62" s="68">
        <f t="shared" ref="K62:K63" si="10">I62-H62</f>
        <v>-2321</v>
      </c>
      <c r="L62" s="69">
        <f t="shared" ref="L62:L63" si="11">I62/$I$62</f>
        <v>1</v>
      </c>
    </row>
    <row r="63" spans="2:12" x14ac:dyDescent="0.25">
      <c r="B63" s="284"/>
      <c r="C63" s="297"/>
      <c r="D63" s="26" t="s">
        <v>46</v>
      </c>
      <c r="E63" s="27">
        <v>16751</v>
      </c>
      <c r="F63" s="27">
        <v>45246</v>
      </c>
      <c r="G63" s="27">
        <v>45736</v>
      </c>
      <c r="H63" s="27">
        <v>46121</v>
      </c>
      <c r="I63" s="27">
        <v>44735</v>
      </c>
      <c r="J63" s="36">
        <f t="shared" si="0"/>
        <v>-3.0051386570109084E-2</v>
      </c>
      <c r="K63" s="27">
        <f t="shared" si="10"/>
        <v>-1386</v>
      </c>
      <c r="L63" s="38">
        <f t="shared" si="11"/>
        <v>0.35895975093079985</v>
      </c>
    </row>
    <row r="64" spans="2:12" x14ac:dyDescent="0.25">
      <c r="B64" s="284"/>
      <c r="C64" s="297"/>
      <c r="D64" s="4" t="s">
        <v>47</v>
      </c>
      <c r="E64" s="29">
        <v>13487</v>
      </c>
      <c r="F64" s="29">
        <v>38116</v>
      </c>
      <c r="G64" s="29">
        <v>37203</v>
      </c>
      <c r="H64" s="29">
        <v>37697</v>
      </c>
      <c r="I64" s="29">
        <v>37015</v>
      </c>
      <c r="J64" s="76">
        <f>I64/H64-1</f>
        <v>-1.8091625328275462E-2</v>
      </c>
      <c r="K64" s="29">
        <f>I64-H64</f>
        <v>-682</v>
      </c>
      <c r="L64" s="77">
        <f>I64/$I$62</f>
        <v>0.29701341635640005</v>
      </c>
    </row>
    <row r="65" spans="2:12" x14ac:dyDescent="0.25">
      <c r="B65" s="284"/>
      <c r="C65" s="297"/>
      <c r="D65" s="4" t="s">
        <v>48</v>
      </c>
      <c r="E65" s="29">
        <v>482</v>
      </c>
      <c r="F65" s="29">
        <v>844</v>
      </c>
      <c r="G65" s="29">
        <v>912</v>
      </c>
      <c r="H65" s="29">
        <v>912</v>
      </c>
      <c r="I65" s="29">
        <v>916</v>
      </c>
      <c r="J65" s="76">
        <f t="shared" ref="J65:J72" si="12">I65/H65-1</f>
        <v>4.3859649122806044E-3</v>
      </c>
      <c r="K65" s="29">
        <f t="shared" ref="K65:K72" si="13">I65-H65</f>
        <v>4</v>
      </c>
      <c r="L65" s="77">
        <f t="shared" ref="L65:L72" si="14">I65/$I$62</f>
        <v>7.3501091282577998E-3</v>
      </c>
    </row>
    <row r="66" spans="2:12" x14ac:dyDescent="0.25">
      <c r="B66" s="284"/>
      <c r="C66" s="297"/>
      <c r="D66" s="4" t="s">
        <v>49</v>
      </c>
      <c r="E66" s="29">
        <v>3652</v>
      </c>
      <c r="F66" s="29">
        <v>4562</v>
      </c>
      <c r="G66" s="29">
        <v>4562</v>
      </c>
      <c r="H66" s="29">
        <v>4307</v>
      </c>
      <c r="I66" s="29">
        <v>4616</v>
      </c>
      <c r="J66" s="76">
        <f t="shared" si="12"/>
        <v>7.1743673090318039E-2</v>
      </c>
      <c r="K66" s="29">
        <f t="shared" si="13"/>
        <v>309</v>
      </c>
      <c r="L66" s="77">
        <f t="shared" si="14"/>
        <v>3.7039414558993455E-2</v>
      </c>
    </row>
    <row r="67" spans="2:12" x14ac:dyDescent="0.25">
      <c r="B67" s="284"/>
      <c r="C67" s="297"/>
      <c r="D67" s="4" t="s">
        <v>50</v>
      </c>
      <c r="E67" s="29">
        <v>5546</v>
      </c>
      <c r="F67" s="29">
        <v>18878</v>
      </c>
      <c r="G67" s="29">
        <v>19226</v>
      </c>
      <c r="H67" s="29">
        <v>20140</v>
      </c>
      <c r="I67" s="29">
        <v>19545</v>
      </c>
      <c r="J67" s="76">
        <f t="shared" si="12"/>
        <v>-2.9543197616683226E-2</v>
      </c>
      <c r="K67" s="29">
        <f t="shared" si="13"/>
        <v>-595</v>
      </c>
      <c r="L67" s="77">
        <f t="shared" si="14"/>
        <v>0.15683174990371035</v>
      </c>
    </row>
    <row r="68" spans="2:12" x14ac:dyDescent="0.25">
      <c r="B68" s="284"/>
      <c r="C68" s="297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5.4002439337527278E-3</v>
      </c>
    </row>
    <row r="69" spans="2:12" x14ac:dyDescent="0.25">
      <c r="B69" s="284"/>
      <c r="C69" s="297"/>
      <c r="D69" s="4" t="s">
        <v>52</v>
      </c>
      <c r="E69" s="29">
        <v>1992</v>
      </c>
      <c r="F69" s="29">
        <v>4653</v>
      </c>
      <c r="G69" s="29">
        <v>4791</v>
      </c>
      <c r="H69" s="29">
        <v>4797</v>
      </c>
      <c r="I69" s="29">
        <v>4863</v>
      </c>
      <c r="J69" s="76">
        <f t="shared" si="12"/>
        <v>1.3758599124452875E-2</v>
      </c>
      <c r="K69" s="29">
        <f t="shared" si="13"/>
        <v>66</v>
      </c>
      <c r="L69" s="77">
        <f t="shared" si="14"/>
        <v>3.9021376299910128E-2</v>
      </c>
    </row>
    <row r="70" spans="2:12" x14ac:dyDescent="0.25">
      <c r="B70" s="284"/>
      <c r="C70" s="297"/>
      <c r="D70" s="4" t="s">
        <v>53</v>
      </c>
      <c r="E70" s="29">
        <v>2378</v>
      </c>
      <c r="F70" s="29">
        <v>2637</v>
      </c>
      <c r="G70" s="29">
        <v>2855</v>
      </c>
      <c r="H70" s="29">
        <v>2773</v>
      </c>
      <c r="I70" s="29">
        <v>2679</v>
      </c>
      <c r="J70" s="76">
        <f t="shared" si="12"/>
        <v>-3.3898305084745783E-2</v>
      </c>
      <c r="K70" s="29">
        <f t="shared" si="13"/>
        <v>-94</v>
      </c>
      <c r="L70" s="77">
        <f t="shared" si="14"/>
        <v>2.1496661959173193E-2</v>
      </c>
    </row>
    <row r="71" spans="2:12" x14ac:dyDescent="0.25">
      <c r="B71" s="284"/>
      <c r="C71" s="297"/>
      <c r="D71" s="4" t="s">
        <v>54</v>
      </c>
      <c r="E71" s="29">
        <v>2827</v>
      </c>
      <c r="F71" s="29">
        <v>6412</v>
      </c>
      <c r="G71" s="29">
        <v>6177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5.2132815509051224E-2</v>
      </c>
    </row>
    <row r="72" spans="2:12" x14ac:dyDescent="0.25">
      <c r="B72" s="285"/>
      <c r="C72" s="298"/>
      <c r="D72" s="32" t="s">
        <v>55</v>
      </c>
      <c r="E72" s="73">
        <v>2661</v>
      </c>
      <c r="F72" s="73">
        <v>3493</v>
      </c>
      <c r="G72" s="73">
        <v>3081</v>
      </c>
      <c r="H72" s="73">
        <v>3110</v>
      </c>
      <c r="I72" s="73">
        <v>3085</v>
      </c>
      <c r="J72" s="65">
        <f t="shared" si="12"/>
        <v>-8.0385852090032461E-3</v>
      </c>
      <c r="K72" s="73">
        <f t="shared" si="13"/>
        <v>-25</v>
      </c>
      <c r="L72" s="56">
        <f t="shared" si="14"/>
        <v>2.4754461419951215E-2</v>
      </c>
    </row>
    <row r="73" spans="2:12" ht="7.5" customHeight="1" x14ac:dyDescent="0.25">
      <c r="B73" s="280"/>
      <c r="C73" s="280"/>
      <c r="D73" s="280"/>
      <c r="E73" s="280"/>
      <c r="F73" s="280"/>
      <c r="G73" s="280"/>
      <c r="H73" s="280"/>
      <c r="I73" s="280"/>
      <c r="J73" s="280"/>
      <c r="K73" s="280"/>
      <c r="L73" s="48"/>
    </row>
    <row r="74" spans="2:12" x14ac:dyDescent="0.25">
      <c r="B74" s="282" t="s">
        <v>57</v>
      </c>
      <c r="C74" s="282"/>
      <c r="D74" s="282"/>
      <c r="E74" s="282"/>
      <c r="F74" s="282"/>
      <c r="G74" s="282"/>
      <c r="H74" s="282"/>
      <c r="I74" s="282"/>
      <c r="J74" s="282"/>
      <c r="K74" s="282"/>
    </row>
    <row r="76" spans="2:12" x14ac:dyDescent="0.25">
      <c r="B76" s="57"/>
    </row>
    <row r="77" spans="2:12" ht="21.75" customHeight="1" thickBot="1" x14ac:dyDescent="0.3">
      <c r="B77" s="283" t="s">
        <v>58</v>
      </c>
      <c r="C77" s="283"/>
      <c r="D77" s="283"/>
      <c r="E77" s="283"/>
      <c r="F77" s="283"/>
      <c r="G77" s="283"/>
      <c r="H77" s="283"/>
      <c r="I77" s="283"/>
      <c r="J77" s="283"/>
      <c r="K77" s="283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45" x14ac:dyDescent="0.25">
      <c r="B79" s="4"/>
      <c r="C79" s="4"/>
      <c r="D79" s="4"/>
      <c r="E79" s="13" t="s">
        <v>230</v>
      </c>
      <c r="F79" s="13" t="s">
        <v>231</v>
      </c>
      <c r="G79" s="13" t="s">
        <v>232</v>
      </c>
      <c r="H79" s="13" t="s">
        <v>233</v>
      </c>
      <c r="I79" s="13" t="s">
        <v>234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abril 2025</v>
      </c>
    </row>
    <row r="80" spans="2:12" ht="15" customHeight="1" x14ac:dyDescent="0.25">
      <c r="B80" s="296" t="s">
        <v>44</v>
      </c>
      <c r="C80" s="291" t="s">
        <v>8</v>
      </c>
      <c r="D80" s="67" t="s">
        <v>45</v>
      </c>
      <c r="E80" s="68">
        <v>263510</v>
      </c>
      <c r="F80" s="68">
        <v>1442150</v>
      </c>
      <c r="G80" s="68">
        <v>1700823</v>
      </c>
      <c r="H80" s="68">
        <v>1787917</v>
      </c>
      <c r="I80" s="68">
        <v>1783504</v>
      </c>
      <c r="J80" s="69">
        <f t="shared" ref="J80:J81" si="15">I80/H80-1</f>
        <v>-2.4682353822912395E-3</v>
      </c>
      <c r="K80" s="68">
        <f t="shared" ref="K80:K81" si="16">I80-H80</f>
        <v>-4413</v>
      </c>
      <c r="L80" s="69">
        <f t="shared" ref="L80:L81" si="17">I80/$I$80</f>
        <v>1</v>
      </c>
    </row>
    <row r="81" spans="2:13" ht="15" customHeight="1" x14ac:dyDescent="0.25">
      <c r="B81" s="284"/>
      <c r="C81" s="286"/>
      <c r="D81" s="15" t="s">
        <v>46</v>
      </c>
      <c r="E81" s="16">
        <v>92300</v>
      </c>
      <c r="F81" s="16">
        <v>537375</v>
      </c>
      <c r="G81" s="16">
        <v>608370</v>
      </c>
      <c r="H81" s="16">
        <v>640291</v>
      </c>
      <c r="I81" s="16">
        <v>618160</v>
      </c>
      <c r="J81" s="18">
        <f t="shared" si="15"/>
        <v>-3.4563971694120288E-2</v>
      </c>
      <c r="K81" s="16">
        <f t="shared" si="16"/>
        <v>-22131</v>
      </c>
      <c r="L81" s="18">
        <f t="shared" si="17"/>
        <v>0.34659860589042696</v>
      </c>
      <c r="M81" s="81"/>
    </row>
    <row r="82" spans="2:13" x14ac:dyDescent="0.25">
      <c r="B82" s="284"/>
      <c r="C82" s="286"/>
      <c r="D82" s="19" t="s">
        <v>47</v>
      </c>
      <c r="E82" s="20">
        <v>44784</v>
      </c>
      <c r="F82" s="20">
        <v>376595</v>
      </c>
      <c r="G82" s="20">
        <v>431484</v>
      </c>
      <c r="H82" s="20">
        <v>450886</v>
      </c>
      <c r="I82" s="20">
        <v>462494</v>
      </c>
      <c r="J82" s="63">
        <f>I82/H82-1</f>
        <v>2.5744866773419472E-2</v>
      </c>
      <c r="K82" s="20">
        <f>I82-H82</f>
        <v>11608</v>
      </c>
      <c r="L82" s="63">
        <f>I82/$I$80</f>
        <v>0.25931761296862804</v>
      </c>
      <c r="M82" s="81"/>
    </row>
    <row r="83" spans="2:13" x14ac:dyDescent="0.25">
      <c r="B83" s="284"/>
      <c r="C83" s="286"/>
      <c r="D83" s="19" t="s">
        <v>48</v>
      </c>
      <c r="E83" s="20">
        <v>2365</v>
      </c>
      <c r="F83" s="20">
        <v>11908</v>
      </c>
      <c r="G83" s="20">
        <v>20755</v>
      </c>
      <c r="H83" s="20">
        <v>18984</v>
      </c>
      <c r="I83" s="20">
        <v>15822</v>
      </c>
      <c r="J83" s="63">
        <f t="shared" ref="J83:J136" si="18">I83/H83-1</f>
        <v>-0.16656131479140324</v>
      </c>
      <c r="K83" s="20">
        <f t="shared" ref="K83:K112" si="19">I83-H83</f>
        <v>-3162</v>
      </c>
      <c r="L83" s="63">
        <f t="shared" ref="L83:L90" si="20">I83/$I$80</f>
        <v>8.871300540957576E-3</v>
      </c>
      <c r="M83" s="81"/>
    </row>
    <row r="84" spans="2:13" x14ac:dyDescent="0.25">
      <c r="B84" s="284"/>
      <c r="C84" s="286"/>
      <c r="D84" s="19" t="s">
        <v>49</v>
      </c>
      <c r="E84" s="20">
        <v>9370</v>
      </c>
      <c r="F84" s="20">
        <v>44258</v>
      </c>
      <c r="G84" s="20">
        <v>64172</v>
      </c>
      <c r="H84" s="20">
        <v>78533</v>
      </c>
      <c r="I84" s="20">
        <v>61659</v>
      </c>
      <c r="J84" s="63">
        <f t="shared" si="18"/>
        <v>-0.21486508856149644</v>
      </c>
      <c r="K84" s="20">
        <f t="shared" si="19"/>
        <v>-16874</v>
      </c>
      <c r="L84" s="63">
        <f t="shared" si="20"/>
        <v>3.4571831630318746E-2</v>
      </c>
      <c r="M84" s="81"/>
    </row>
    <row r="85" spans="2:13" x14ac:dyDescent="0.25">
      <c r="B85" s="284"/>
      <c r="C85" s="286"/>
      <c r="D85" s="19" t="s">
        <v>50</v>
      </c>
      <c r="E85" s="20">
        <v>27049</v>
      </c>
      <c r="F85" s="20">
        <v>204530</v>
      </c>
      <c r="G85" s="20">
        <v>249495</v>
      </c>
      <c r="H85" s="20">
        <v>274173</v>
      </c>
      <c r="I85" s="20">
        <v>289656</v>
      </c>
      <c r="J85" s="63">
        <f t="shared" si="18"/>
        <v>5.647164381613079E-2</v>
      </c>
      <c r="K85" s="20">
        <f t="shared" si="19"/>
        <v>15483</v>
      </c>
      <c r="L85" s="63">
        <f t="shared" si="20"/>
        <v>0.16240838259964654</v>
      </c>
      <c r="M85" s="81"/>
    </row>
    <row r="86" spans="2:13" x14ac:dyDescent="0.25">
      <c r="B86" s="284"/>
      <c r="C86" s="286"/>
      <c r="D86" s="19" t="s">
        <v>51</v>
      </c>
      <c r="E86" s="20">
        <v>6649</v>
      </c>
      <c r="F86" s="20">
        <v>16519</v>
      </c>
      <c r="G86" s="20">
        <v>21489</v>
      </c>
      <c r="H86" s="20">
        <v>20242</v>
      </c>
      <c r="I86" s="20">
        <v>19155</v>
      </c>
      <c r="J86" s="63">
        <f t="shared" si="18"/>
        <v>-5.3700227250271682E-2</v>
      </c>
      <c r="K86" s="20">
        <f t="shared" si="19"/>
        <v>-1087</v>
      </c>
      <c r="L86" s="63">
        <f t="shared" si="20"/>
        <v>1.074009365832653E-2</v>
      </c>
      <c r="M86" s="81"/>
    </row>
    <row r="87" spans="2:13" x14ac:dyDescent="0.25">
      <c r="B87" s="284"/>
      <c r="C87" s="286"/>
      <c r="D87" s="19" t="s">
        <v>52</v>
      </c>
      <c r="E87" s="20">
        <v>13358</v>
      </c>
      <c r="F87" s="20">
        <v>62525</v>
      </c>
      <c r="G87" s="20">
        <v>83965</v>
      </c>
      <c r="H87" s="20">
        <v>76840</v>
      </c>
      <c r="I87" s="20">
        <v>85109</v>
      </c>
      <c r="J87" s="63">
        <f t="shared" si="18"/>
        <v>0.10761322228006254</v>
      </c>
      <c r="K87" s="20">
        <f t="shared" si="19"/>
        <v>8269</v>
      </c>
      <c r="L87" s="63">
        <f t="shared" si="20"/>
        <v>4.7720106038450151E-2</v>
      </c>
      <c r="M87" s="81"/>
    </row>
    <row r="88" spans="2:13" x14ac:dyDescent="0.25">
      <c r="B88" s="284"/>
      <c r="C88" s="286"/>
      <c r="D88" s="19" t="s">
        <v>53</v>
      </c>
      <c r="E88" s="20">
        <v>32717</v>
      </c>
      <c r="F88" s="20">
        <v>68599</v>
      </c>
      <c r="G88" s="20">
        <v>90712</v>
      </c>
      <c r="H88" s="20">
        <v>88492</v>
      </c>
      <c r="I88" s="20">
        <v>97268</v>
      </c>
      <c r="J88" s="63">
        <f t="shared" si="18"/>
        <v>9.9172806581385942E-2</v>
      </c>
      <c r="K88" s="20">
        <f t="shared" si="19"/>
        <v>8776</v>
      </c>
      <c r="L88" s="63">
        <f t="shared" si="20"/>
        <v>5.4537584440517095E-2</v>
      </c>
      <c r="M88" s="81"/>
    </row>
    <row r="89" spans="2:13" ht="18" customHeight="1" x14ac:dyDescent="0.25">
      <c r="B89" s="284"/>
      <c r="C89" s="286"/>
      <c r="D89" s="19" t="s">
        <v>54</v>
      </c>
      <c r="E89" s="20">
        <v>23234</v>
      </c>
      <c r="F89" s="20">
        <v>83389</v>
      </c>
      <c r="G89" s="20">
        <v>90749</v>
      </c>
      <c r="H89" s="20">
        <v>96132</v>
      </c>
      <c r="I89" s="20">
        <v>93370</v>
      </c>
      <c r="J89" s="22">
        <f t="shared" si="18"/>
        <v>-2.8731327757666514E-2</v>
      </c>
      <c r="K89" s="20">
        <f t="shared" si="19"/>
        <v>-2762</v>
      </c>
      <c r="L89" s="22">
        <f t="shared" si="20"/>
        <v>5.2351999210542843E-2</v>
      </c>
      <c r="M89" s="81"/>
    </row>
    <row r="90" spans="2:13" x14ac:dyDescent="0.25">
      <c r="B90" s="284"/>
      <c r="C90" s="287"/>
      <c r="D90" s="23" t="s">
        <v>55</v>
      </c>
      <c r="E90" s="71">
        <v>11684</v>
      </c>
      <c r="F90" s="71">
        <v>36452</v>
      </c>
      <c r="G90" s="71">
        <v>39632</v>
      </c>
      <c r="H90" s="71">
        <v>43344</v>
      </c>
      <c r="I90" s="71">
        <v>40811</v>
      </c>
      <c r="J90" s="47">
        <f t="shared" si="18"/>
        <v>-5.8439461055740161E-2</v>
      </c>
      <c r="K90" s="71">
        <f t="shared" si="19"/>
        <v>-2533</v>
      </c>
      <c r="L90" s="47">
        <f t="shared" si="20"/>
        <v>2.288248302218554E-2</v>
      </c>
      <c r="M90" s="81"/>
    </row>
    <row r="91" spans="2:13" x14ac:dyDescent="0.25">
      <c r="B91" s="284"/>
      <c r="C91" s="288" t="s">
        <v>18</v>
      </c>
      <c r="D91" s="67" t="s">
        <v>45</v>
      </c>
      <c r="E91" s="68">
        <v>300978</v>
      </c>
      <c r="F91" s="68">
        <v>1711410</v>
      </c>
      <c r="G91" s="68">
        <v>2026391</v>
      </c>
      <c r="H91" s="68">
        <v>2139392</v>
      </c>
      <c r="I91" s="68">
        <v>2114687</v>
      </c>
      <c r="J91" s="69">
        <f t="shared" si="18"/>
        <v>-1.1547673357664268E-2</v>
      </c>
      <c r="K91" s="68">
        <f t="shared" si="19"/>
        <v>-24705</v>
      </c>
      <c r="L91" s="69">
        <f t="shared" ref="L91:L92" si="21">I91/$I$91</f>
        <v>1</v>
      </c>
    </row>
    <row r="92" spans="2:13" x14ac:dyDescent="0.25">
      <c r="B92" s="284"/>
      <c r="C92" s="289"/>
      <c r="D92" s="26" t="s">
        <v>46</v>
      </c>
      <c r="E92" s="27">
        <v>108123</v>
      </c>
      <c r="F92" s="27">
        <v>647133</v>
      </c>
      <c r="G92" s="27">
        <v>736259</v>
      </c>
      <c r="H92" s="27">
        <v>778566</v>
      </c>
      <c r="I92" s="27">
        <v>744690</v>
      </c>
      <c r="J92" s="82">
        <f t="shared" si="18"/>
        <v>-4.3510762093387112E-2</v>
      </c>
      <c r="K92" s="27">
        <f t="shared" si="19"/>
        <v>-33876</v>
      </c>
      <c r="L92" s="38">
        <f t="shared" si="21"/>
        <v>0.3521514058581719</v>
      </c>
    </row>
    <row r="93" spans="2:13" x14ac:dyDescent="0.25">
      <c r="B93" s="284"/>
      <c r="C93" s="289"/>
      <c r="D93" s="4" t="s">
        <v>47</v>
      </c>
      <c r="E93" s="29">
        <v>53047</v>
      </c>
      <c r="F93" s="29">
        <v>453532</v>
      </c>
      <c r="G93" s="29">
        <v>525656</v>
      </c>
      <c r="H93" s="29">
        <v>548980</v>
      </c>
      <c r="I93" s="29">
        <v>557236</v>
      </c>
      <c r="J93" s="83">
        <f t="shared" si="18"/>
        <v>1.5038799227658606E-2</v>
      </c>
      <c r="K93" s="29">
        <f t="shared" si="19"/>
        <v>8256</v>
      </c>
      <c r="L93" s="77">
        <f>I93/$I$91</f>
        <v>0.26350755454589736</v>
      </c>
    </row>
    <row r="94" spans="2:13" x14ac:dyDescent="0.25">
      <c r="B94" s="284"/>
      <c r="C94" s="289"/>
      <c r="D94" s="4" t="s">
        <v>48</v>
      </c>
      <c r="E94" s="29">
        <v>2749</v>
      </c>
      <c r="F94" s="29">
        <v>13399</v>
      </c>
      <c r="G94" s="29">
        <v>22430</v>
      </c>
      <c r="H94" s="29">
        <v>20862</v>
      </c>
      <c r="I94" s="29">
        <v>17744</v>
      </c>
      <c r="J94" s="83">
        <f t="shared" si="18"/>
        <v>-0.14945834531684399</v>
      </c>
      <c r="K94" s="29">
        <f t="shared" si="19"/>
        <v>-3118</v>
      </c>
      <c r="L94" s="77">
        <f t="shared" ref="L94:L101" si="22">I94/$I$91</f>
        <v>8.3908398737023489E-3</v>
      </c>
    </row>
    <row r="95" spans="2:13" x14ac:dyDescent="0.25">
      <c r="B95" s="284"/>
      <c r="C95" s="289"/>
      <c r="D95" s="4" t="s">
        <v>49</v>
      </c>
      <c r="E95" s="29">
        <v>11875</v>
      </c>
      <c r="F95" s="29">
        <v>52343</v>
      </c>
      <c r="G95" s="29">
        <v>75567</v>
      </c>
      <c r="H95" s="29">
        <v>92107</v>
      </c>
      <c r="I95" s="29">
        <v>71768</v>
      </c>
      <c r="J95" s="83">
        <f t="shared" si="18"/>
        <v>-0.22081926455101131</v>
      </c>
      <c r="K95" s="29">
        <f t="shared" si="19"/>
        <v>-20339</v>
      </c>
      <c r="L95" s="77">
        <f t="shared" si="22"/>
        <v>3.3937883005853819E-2</v>
      </c>
    </row>
    <row r="96" spans="2:13" x14ac:dyDescent="0.25">
      <c r="B96" s="284"/>
      <c r="C96" s="289"/>
      <c r="D96" s="4" t="s">
        <v>50</v>
      </c>
      <c r="E96" s="29">
        <v>30364</v>
      </c>
      <c r="F96" s="29">
        <v>240241</v>
      </c>
      <c r="G96" s="29">
        <v>297116</v>
      </c>
      <c r="H96" s="29">
        <v>327775</v>
      </c>
      <c r="I96" s="29">
        <v>343207</v>
      </c>
      <c r="J96" s="83">
        <f t="shared" si="18"/>
        <v>4.7081076958279233E-2</v>
      </c>
      <c r="K96" s="29">
        <f t="shared" si="19"/>
        <v>15432</v>
      </c>
      <c r="L96" s="77">
        <f t="shared" si="22"/>
        <v>0.16229683163513087</v>
      </c>
    </row>
    <row r="97" spans="2:12" x14ac:dyDescent="0.25">
      <c r="B97" s="284"/>
      <c r="C97" s="289"/>
      <c r="D97" s="4" t="s">
        <v>51</v>
      </c>
      <c r="E97" s="29">
        <v>6917</v>
      </c>
      <c r="F97" s="29">
        <v>17534</v>
      </c>
      <c r="G97" s="29">
        <v>22576</v>
      </c>
      <c r="H97" s="29">
        <v>21474</v>
      </c>
      <c r="I97" s="29">
        <v>20344</v>
      </c>
      <c r="J97" s="83">
        <f t="shared" si="18"/>
        <v>-5.2621775169973017E-2</v>
      </c>
      <c r="K97" s="29">
        <f t="shared" si="19"/>
        <v>-1130</v>
      </c>
      <c r="L97" s="77">
        <f t="shared" si="22"/>
        <v>9.6203362483431362E-3</v>
      </c>
    </row>
    <row r="98" spans="2:12" x14ac:dyDescent="0.25">
      <c r="B98" s="284"/>
      <c r="C98" s="289"/>
      <c r="D98" s="4" t="s">
        <v>52</v>
      </c>
      <c r="E98" s="29">
        <v>16007</v>
      </c>
      <c r="F98" s="29">
        <v>74430</v>
      </c>
      <c r="G98" s="29">
        <v>94963</v>
      </c>
      <c r="H98" s="29">
        <v>90035</v>
      </c>
      <c r="I98" s="29">
        <v>97511</v>
      </c>
      <c r="J98" s="83">
        <f t="shared" si="18"/>
        <v>8.3034375520630865E-2</v>
      </c>
      <c r="K98" s="29">
        <f t="shared" si="19"/>
        <v>7476</v>
      </c>
      <c r="L98" s="77">
        <f t="shared" si="22"/>
        <v>4.6111315764460648E-2</v>
      </c>
    </row>
    <row r="99" spans="2:12" x14ac:dyDescent="0.25">
      <c r="B99" s="284"/>
      <c r="C99" s="289"/>
      <c r="D99" s="4" t="s">
        <v>53</v>
      </c>
      <c r="E99" s="29">
        <v>33575</v>
      </c>
      <c r="F99" s="29">
        <v>72145</v>
      </c>
      <c r="G99" s="29">
        <v>94906</v>
      </c>
      <c r="H99" s="29">
        <v>93060</v>
      </c>
      <c r="I99" s="29">
        <v>102316</v>
      </c>
      <c r="J99" s="83">
        <f t="shared" si="18"/>
        <v>9.9462712228669758E-2</v>
      </c>
      <c r="K99" s="29">
        <f t="shared" si="19"/>
        <v>9256</v>
      </c>
      <c r="L99" s="77">
        <f t="shared" si="22"/>
        <v>4.8383519641441025E-2</v>
      </c>
    </row>
    <row r="100" spans="2:12" x14ac:dyDescent="0.25">
      <c r="B100" s="284"/>
      <c r="C100" s="289"/>
      <c r="D100" s="4" t="s">
        <v>54</v>
      </c>
      <c r="E100" s="29">
        <v>25757</v>
      </c>
      <c r="F100" s="29">
        <v>98992</v>
      </c>
      <c r="G100" s="29">
        <v>108701</v>
      </c>
      <c r="H100" s="29">
        <v>115706</v>
      </c>
      <c r="I100" s="29">
        <v>112386</v>
      </c>
      <c r="J100" s="31">
        <f t="shared" si="18"/>
        <v>-2.8693412614730462E-2</v>
      </c>
      <c r="K100" s="29">
        <f t="shared" si="19"/>
        <v>-3320</v>
      </c>
      <c r="L100" s="42">
        <f t="shared" si="22"/>
        <v>5.3145453677068993E-2</v>
      </c>
    </row>
    <row r="101" spans="2:12" x14ac:dyDescent="0.25">
      <c r="B101" s="284"/>
      <c r="C101" s="290"/>
      <c r="D101" s="32" t="s">
        <v>55</v>
      </c>
      <c r="E101" s="73">
        <v>12564</v>
      </c>
      <c r="F101" s="73">
        <v>41661</v>
      </c>
      <c r="G101" s="73">
        <v>48217</v>
      </c>
      <c r="H101" s="73">
        <v>50827</v>
      </c>
      <c r="I101" s="73">
        <v>47485</v>
      </c>
      <c r="J101" s="74">
        <f t="shared" si="18"/>
        <v>-6.5752454404155225E-2</v>
      </c>
      <c r="K101" s="73">
        <f t="shared" si="19"/>
        <v>-3342</v>
      </c>
      <c r="L101" s="56">
        <f t="shared" si="22"/>
        <v>2.2454859749929897E-2</v>
      </c>
    </row>
    <row r="102" spans="2:12" x14ac:dyDescent="0.25">
      <c r="B102" s="284"/>
      <c r="C102" s="291" t="s">
        <v>21</v>
      </c>
      <c r="D102" s="67" t="s">
        <v>45</v>
      </c>
      <c r="E102" s="68">
        <v>1239473</v>
      </c>
      <c r="F102" s="68">
        <v>9533834</v>
      </c>
      <c r="G102" s="68">
        <v>11318734</v>
      </c>
      <c r="H102" s="68">
        <v>12006102</v>
      </c>
      <c r="I102" s="68">
        <v>11636818</v>
      </c>
      <c r="J102" s="69">
        <f t="shared" si="18"/>
        <v>-3.075802621033874E-2</v>
      </c>
      <c r="K102" s="68">
        <f t="shared" si="19"/>
        <v>-369284</v>
      </c>
      <c r="L102" s="69">
        <f t="shared" ref="L102:L103" si="23">I102/$I$102</f>
        <v>1</v>
      </c>
    </row>
    <row r="103" spans="2:12" x14ac:dyDescent="0.25">
      <c r="B103" s="284"/>
      <c r="C103" s="286"/>
      <c r="D103" s="15" t="s">
        <v>46</v>
      </c>
      <c r="E103" s="16">
        <v>479916</v>
      </c>
      <c r="F103" s="16">
        <v>3872965</v>
      </c>
      <c r="G103" s="16">
        <v>4389120</v>
      </c>
      <c r="H103" s="16">
        <v>4572184</v>
      </c>
      <c r="I103" s="16">
        <v>4379140</v>
      </c>
      <c r="J103" s="18">
        <f t="shared" si="18"/>
        <v>-4.2221397913994707E-2</v>
      </c>
      <c r="K103" s="16">
        <f t="shared" si="19"/>
        <v>-193044</v>
      </c>
      <c r="L103" s="18">
        <f t="shared" si="23"/>
        <v>0.37631764972177101</v>
      </c>
    </row>
    <row r="104" spans="2:12" x14ac:dyDescent="0.25">
      <c r="B104" s="284"/>
      <c r="C104" s="286"/>
      <c r="D104" s="19" t="s">
        <v>47</v>
      </c>
      <c r="E104" s="20">
        <v>250141</v>
      </c>
      <c r="F104" s="20">
        <v>2658546</v>
      </c>
      <c r="G104" s="20">
        <v>3148928</v>
      </c>
      <c r="H104" s="20">
        <v>3318184</v>
      </c>
      <c r="I104" s="20">
        <v>3271624</v>
      </c>
      <c r="J104" s="63">
        <f t="shared" si="18"/>
        <v>-1.4031771595547471E-2</v>
      </c>
      <c r="K104" s="20">
        <f t="shared" si="19"/>
        <v>-46560</v>
      </c>
      <c r="L104" s="63">
        <f>I104/$I$102</f>
        <v>0.28114420969718695</v>
      </c>
    </row>
    <row r="105" spans="2:12" x14ac:dyDescent="0.25">
      <c r="B105" s="284"/>
      <c r="C105" s="286"/>
      <c r="D105" s="19" t="s">
        <v>48</v>
      </c>
      <c r="E105" s="20">
        <v>12448</v>
      </c>
      <c r="F105" s="20">
        <v>56272</v>
      </c>
      <c r="G105" s="20">
        <v>65549</v>
      </c>
      <c r="H105" s="20">
        <v>75339</v>
      </c>
      <c r="I105" s="20">
        <v>70664</v>
      </c>
      <c r="J105" s="63">
        <f t="shared" si="18"/>
        <v>-6.2052854431303817E-2</v>
      </c>
      <c r="K105" s="20">
        <f t="shared" si="19"/>
        <v>-4675</v>
      </c>
      <c r="L105" s="63">
        <f t="shared" ref="L105:L112" si="24">I105/$I$102</f>
        <v>6.0724503897886866E-3</v>
      </c>
    </row>
    <row r="106" spans="2:12" x14ac:dyDescent="0.25">
      <c r="B106" s="284"/>
      <c r="C106" s="286"/>
      <c r="D106" s="19" t="s">
        <v>49</v>
      </c>
      <c r="E106" s="20">
        <v>70994</v>
      </c>
      <c r="F106" s="20">
        <v>271858</v>
      </c>
      <c r="G106" s="20">
        <v>416036</v>
      </c>
      <c r="H106" s="20">
        <v>486806</v>
      </c>
      <c r="I106" s="20">
        <v>363302</v>
      </c>
      <c r="J106" s="63">
        <f t="shared" si="18"/>
        <v>-0.25370270703319187</v>
      </c>
      <c r="K106" s="20">
        <f t="shared" si="19"/>
        <v>-123504</v>
      </c>
      <c r="L106" s="63">
        <f t="shared" si="24"/>
        <v>3.1220046579743706E-2</v>
      </c>
    </row>
    <row r="107" spans="2:12" x14ac:dyDescent="0.25">
      <c r="B107" s="284"/>
      <c r="C107" s="286"/>
      <c r="D107" s="19" t="s">
        <v>50</v>
      </c>
      <c r="E107" s="20">
        <v>125212</v>
      </c>
      <c r="F107" s="20">
        <v>1277643</v>
      </c>
      <c r="G107" s="20">
        <v>1686660</v>
      </c>
      <c r="H107" s="20">
        <v>1869735</v>
      </c>
      <c r="I107" s="20">
        <v>1893996</v>
      </c>
      <c r="J107" s="63">
        <f t="shared" si="18"/>
        <v>1.2975635584721923E-2</v>
      </c>
      <c r="K107" s="20">
        <f t="shared" si="19"/>
        <v>24261</v>
      </c>
      <c r="L107" s="63">
        <f t="shared" si="24"/>
        <v>0.16275892602256045</v>
      </c>
    </row>
    <row r="108" spans="2:12" x14ac:dyDescent="0.25">
      <c r="B108" s="284"/>
      <c r="C108" s="286"/>
      <c r="D108" s="19" t="s">
        <v>51</v>
      </c>
      <c r="E108" s="20">
        <v>14907</v>
      </c>
      <c r="F108" s="20">
        <v>47686</v>
      </c>
      <c r="G108" s="20">
        <v>56910</v>
      </c>
      <c r="H108" s="20">
        <v>58450</v>
      </c>
      <c r="I108" s="20">
        <v>53439</v>
      </c>
      <c r="J108" s="63">
        <f t="shared" si="18"/>
        <v>-8.5731394354148893E-2</v>
      </c>
      <c r="K108" s="20">
        <f t="shared" si="19"/>
        <v>-5011</v>
      </c>
      <c r="L108" s="63">
        <f t="shared" si="24"/>
        <v>4.5922347500837431E-3</v>
      </c>
    </row>
    <row r="109" spans="2:12" x14ac:dyDescent="0.25">
      <c r="B109" s="284"/>
      <c r="C109" s="286"/>
      <c r="D109" s="19" t="s">
        <v>52</v>
      </c>
      <c r="E109" s="20">
        <v>89205</v>
      </c>
      <c r="F109" s="20">
        <v>419361</v>
      </c>
      <c r="G109" s="20">
        <v>437729</v>
      </c>
      <c r="H109" s="20">
        <v>463774</v>
      </c>
      <c r="I109" s="20">
        <v>472476</v>
      </c>
      <c r="J109" s="63">
        <f t="shared" si="18"/>
        <v>1.8763449438735202E-2</v>
      </c>
      <c r="K109" s="20">
        <f t="shared" si="19"/>
        <v>8702</v>
      </c>
      <c r="L109" s="63">
        <f t="shared" si="24"/>
        <v>4.0601820875775491E-2</v>
      </c>
    </row>
    <row r="110" spans="2:12" x14ac:dyDescent="0.25">
      <c r="B110" s="284"/>
      <c r="C110" s="286"/>
      <c r="D110" s="19" t="s">
        <v>53</v>
      </c>
      <c r="E110" s="20">
        <v>66096</v>
      </c>
      <c r="F110" s="20">
        <v>172608</v>
      </c>
      <c r="G110" s="20">
        <v>212843</v>
      </c>
      <c r="H110" s="20">
        <v>223384</v>
      </c>
      <c r="I110" s="20">
        <v>213590</v>
      </c>
      <c r="J110" s="63">
        <f t="shared" si="18"/>
        <v>-4.3843784693621712E-2</v>
      </c>
      <c r="K110" s="20">
        <f t="shared" si="19"/>
        <v>-9794</v>
      </c>
      <c r="L110" s="63">
        <f t="shared" si="24"/>
        <v>1.83546739323413E-2</v>
      </c>
    </row>
    <row r="111" spans="2:12" x14ac:dyDescent="0.25">
      <c r="B111" s="284"/>
      <c r="C111" s="286"/>
      <c r="D111" s="19" t="s">
        <v>54</v>
      </c>
      <c r="E111" s="20">
        <v>89271</v>
      </c>
      <c r="F111" s="20">
        <v>557575</v>
      </c>
      <c r="G111" s="20">
        <v>611263</v>
      </c>
      <c r="H111" s="20">
        <v>671699</v>
      </c>
      <c r="I111" s="20">
        <v>664657</v>
      </c>
      <c r="J111" s="22">
        <f t="shared" si="18"/>
        <v>-1.0483862563439916E-2</v>
      </c>
      <c r="K111" s="20">
        <f t="shared" si="19"/>
        <v>-7042</v>
      </c>
      <c r="L111" s="22">
        <f t="shared" si="24"/>
        <v>5.7116730707655647E-2</v>
      </c>
    </row>
    <row r="112" spans="2:12" x14ac:dyDescent="0.25">
      <c r="B112" s="284"/>
      <c r="C112" s="287"/>
      <c r="D112" s="23" t="s">
        <v>55</v>
      </c>
      <c r="E112" s="71">
        <v>41283</v>
      </c>
      <c r="F112" s="71">
        <v>199320</v>
      </c>
      <c r="G112" s="71">
        <v>293696</v>
      </c>
      <c r="H112" s="71">
        <v>266547</v>
      </c>
      <c r="I112" s="71">
        <v>253930</v>
      </c>
      <c r="J112" s="47">
        <f t="shared" si="18"/>
        <v>-4.7334991577470342E-2</v>
      </c>
      <c r="K112" s="71">
        <f t="shared" si="19"/>
        <v>-12617</v>
      </c>
      <c r="L112" s="47">
        <f t="shared" si="24"/>
        <v>2.1821257323092962E-2</v>
      </c>
    </row>
    <row r="113" spans="2:12" x14ac:dyDescent="0.25">
      <c r="B113" s="284"/>
      <c r="C113" s="288" t="s">
        <v>22</v>
      </c>
      <c r="D113" s="67" t="s">
        <v>45</v>
      </c>
      <c r="E113" s="75">
        <f t="shared" ref="E113:I114" si="25">E102/E80</f>
        <v>4.7037038442563848</v>
      </c>
      <c r="F113" s="75">
        <f t="shared" si="25"/>
        <v>6.6108476926810669</v>
      </c>
      <c r="G113" s="75">
        <f t="shared" si="25"/>
        <v>6.6548570897735981</v>
      </c>
      <c r="H113" s="75">
        <f t="shared" si="25"/>
        <v>6.7151338680710566</v>
      </c>
      <c r="I113" s="75">
        <f t="shared" si="25"/>
        <v>6.5246940853510837</v>
      </c>
      <c r="J113" s="69">
        <f t="shared" si="18"/>
        <v>-2.8359789463836438E-2</v>
      </c>
      <c r="K113" s="75">
        <f t="shared" ref="K113:K114" si="26">(I113-H113)</f>
        <v>-0.19043978271997286</v>
      </c>
      <c r="L113" s="69"/>
    </row>
    <row r="114" spans="2:12" x14ac:dyDescent="0.25">
      <c r="B114" s="284"/>
      <c r="C114" s="289"/>
      <c r="D114" s="26" t="s">
        <v>46</v>
      </c>
      <c r="E114" s="37">
        <f t="shared" si="25"/>
        <v>5.1995232936078004</v>
      </c>
      <c r="F114" s="37">
        <f t="shared" si="25"/>
        <v>7.2071923703186789</v>
      </c>
      <c r="G114" s="37">
        <f t="shared" si="25"/>
        <v>7.2145569308151289</v>
      </c>
      <c r="H114" s="37">
        <f t="shared" si="25"/>
        <v>7.1407906717414429</v>
      </c>
      <c r="I114" s="37">
        <f t="shared" si="25"/>
        <v>7.0841529701048271</v>
      </c>
      <c r="J114" s="82">
        <f t="shared" si="18"/>
        <v>-7.931572880402471E-3</v>
      </c>
      <c r="K114" s="37">
        <f t="shared" si="26"/>
        <v>-5.6637701636615745E-2</v>
      </c>
      <c r="L114" s="38"/>
    </row>
    <row r="115" spans="2:12" x14ac:dyDescent="0.25">
      <c r="B115" s="284"/>
      <c r="C115" s="289"/>
      <c r="D115" s="4" t="s">
        <v>47</v>
      </c>
      <c r="E115" s="41">
        <f>E104/E82</f>
        <v>5.5854992854590924</v>
      </c>
      <c r="F115" s="41">
        <f>F104/F82</f>
        <v>7.0594298915280342</v>
      </c>
      <c r="G115" s="41">
        <f>G104/G82</f>
        <v>7.2979021238330972</v>
      </c>
      <c r="H115" s="41">
        <f>H104/H82</f>
        <v>7.3592526714069635</v>
      </c>
      <c r="I115" s="41">
        <f>I104/I82</f>
        <v>7.0738733907899345</v>
      </c>
      <c r="J115" s="83">
        <f t="shared" si="18"/>
        <v>-3.8778296297097947E-2</v>
      </c>
      <c r="K115" s="41">
        <f>(I115-H115)</f>
        <v>-0.285379280617029</v>
      </c>
      <c r="L115" s="77"/>
    </row>
    <row r="116" spans="2:12" x14ac:dyDescent="0.25">
      <c r="B116" s="284"/>
      <c r="C116" s="289"/>
      <c r="D116" s="4" t="s">
        <v>48</v>
      </c>
      <c r="E116" s="41">
        <f t="shared" ref="E116:I123" si="27">E105/E83</f>
        <v>5.2634249471458769</v>
      </c>
      <c r="F116" s="41">
        <f t="shared" si="27"/>
        <v>4.7255626469600269</v>
      </c>
      <c r="G116" s="41">
        <f t="shared" si="27"/>
        <v>3.1582269332690918</v>
      </c>
      <c r="H116" s="41">
        <f t="shared" si="27"/>
        <v>3.9685524652338811</v>
      </c>
      <c r="I116" s="41">
        <f t="shared" si="27"/>
        <v>4.4661863228416125</v>
      </c>
      <c r="J116" s="83">
        <f t="shared" si="18"/>
        <v>0.12539429980256145</v>
      </c>
      <c r="K116" s="41">
        <f t="shared" ref="K116:K123" si="28">(I116-H116)</f>
        <v>0.49763385760773149</v>
      </c>
      <c r="L116" s="77"/>
    </row>
    <row r="117" spans="2:12" x14ac:dyDescent="0.25">
      <c r="B117" s="284"/>
      <c r="C117" s="289"/>
      <c r="D117" s="4" t="s">
        <v>49</v>
      </c>
      <c r="E117" s="41">
        <f t="shared" si="27"/>
        <v>7.5767342582710775</v>
      </c>
      <c r="F117" s="41">
        <f t="shared" si="27"/>
        <v>6.1425730941298751</v>
      </c>
      <c r="G117" s="41">
        <f t="shared" si="27"/>
        <v>6.4831390637661288</v>
      </c>
      <c r="H117" s="41">
        <f t="shared" si="27"/>
        <v>6.1987444768441291</v>
      </c>
      <c r="I117" s="41">
        <f t="shared" si="27"/>
        <v>5.8921163171637554</v>
      </c>
      <c r="J117" s="83">
        <f t="shared" si="18"/>
        <v>-4.9466171871708209E-2</v>
      </c>
      <c r="K117" s="41">
        <f t="shared" si="28"/>
        <v>-0.30662815968037371</v>
      </c>
      <c r="L117" s="77"/>
    </row>
    <row r="118" spans="2:12" x14ac:dyDescent="0.25">
      <c r="B118" s="284"/>
      <c r="C118" s="289"/>
      <c r="D118" s="4" t="s">
        <v>50</v>
      </c>
      <c r="E118" s="41">
        <f t="shared" si="27"/>
        <v>4.6290805575067466</v>
      </c>
      <c r="F118" s="41">
        <f t="shared" si="27"/>
        <v>6.2467266415684737</v>
      </c>
      <c r="G118" s="41">
        <f t="shared" si="27"/>
        <v>6.7602957975109721</v>
      </c>
      <c r="H118" s="41">
        <f t="shared" si="27"/>
        <v>6.8195445941066408</v>
      </c>
      <c r="I118" s="41">
        <f t="shared" si="27"/>
        <v>6.5387770320656227</v>
      </c>
      <c r="J118" s="83">
        <f t="shared" si="18"/>
        <v>-4.1171013425684411E-2</v>
      </c>
      <c r="K118" s="41">
        <f t="shared" si="28"/>
        <v>-0.28076756204101816</v>
      </c>
      <c r="L118" s="77"/>
    </row>
    <row r="119" spans="2:12" x14ac:dyDescent="0.25">
      <c r="B119" s="284"/>
      <c r="C119" s="289"/>
      <c r="D119" s="4" t="s">
        <v>51</v>
      </c>
      <c r="E119" s="41">
        <f t="shared" si="27"/>
        <v>2.2419912768837418</v>
      </c>
      <c r="F119" s="41">
        <f t="shared" si="27"/>
        <v>2.8867364852593984</v>
      </c>
      <c r="G119" s="41">
        <f t="shared" si="27"/>
        <v>2.6483317045930477</v>
      </c>
      <c r="H119" s="41">
        <f t="shared" si="27"/>
        <v>2.8875605177354018</v>
      </c>
      <c r="I119" s="41">
        <f t="shared" si="27"/>
        <v>2.78981989036805</v>
      </c>
      <c r="J119" s="83">
        <f t="shared" si="18"/>
        <v>-3.384885849734709E-2</v>
      </c>
      <c r="K119" s="41">
        <f t="shared" si="28"/>
        <v>-9.7740627367351784E-2</v>
      </c>
      <c r="L119" s="77"/>
    </row>
    <row r="120" spans="2:12" x14ac:dyDescent="0.25">
      <c r="B120" s="284"/>
      <c r="C120" s="289"/>
      <c r="D120" s="4" t="s">
        <v>52</v>
      </c>
      <c r="E120" s="41">
        <f t="shared" si="27"/>
        <v>6.6780206617757152</v>
      </c>
      <c r="F120" s="41">
        <f t="shared" si="27"/>
        <v>6.707093162734906</v>
      </c>
      <c r="G120" s="41">
        <f t="shared" si="27"/>
        <v>5.21323170368606</v>
      </c>
      <c r="H120" s="41">
        <f t="shared" si="27"/>
        <v>6.03558042686101</v>
      </c>
      <c r="I120" s="41">
        <f t="shared" si="27"/>
        <v>5.5514222937644666</v>
      </c>
      <c r="J120" s="83">
        <f t="shared" si="18"/>
        <v>-8.0217327722421738E-2</v>
      </c>
      <c r="K120" s="41">
        <f t="shared" si="28"/>
        <v>-0.48415813309654343</v>
      </c>
      <c r="L120" s="77"/>
    </row>
    <row r="121" spans="2:12" x14ac:dyDescent="0.25">
      <c r="B121" s="284"/>
      <c r="C121" s="289"/>
      <c r="D121" s="4" t="s">
        <v>53</v>
      </c>
      <c r="E121" s="41">
        <f t="shared" si="27"/>
        <v>2.0202341290460617</v>
      </c>
      <c r="F121" s="41">
        <f t="shared" si="27"/>
        <v>2.5161882826280269</v>
      </c>
      <c r="G121" s="41">
        <f t="shared" si="27"/>
        <v>2.3463599082811535</v>
      </c>
      <c r="H121" s="41">
        <f t="shared" si="27"/>
        <v>2.5243411833838088</v>
      </c>
      <c r="I121" s="41">
        <f t="shared" si="27"/>
        <v>2.1958917629641816</v>
      </c>
      <c r="J121" s="83">
        <f t="shared" si="18"/>
        <v>-0.130112927119998</v>
      </c>
      <c r="K121" s="41">
        <f t="shared" si="28"/>
        <v>-0.3284494204196271</v>
      </c>
      <c r="L121" s="77"/>
    </row>
    <row r="122" spans="2:12" x14ac:dyDescent="0.25">
      <c r="B122" s="284"/>
      <c r="C122" s="289"/>
      <c r="D122" s="4" t="s">
        <v>54</v>
      </c>
      <c r="E122" s="41">
        <f t="shared" si="27"/>
        <v>3.8422570371008007</v>
      </c>
      <c r="F122" s="41">
        <f t="shared" si="27"/>
        <v>6.6864334624470851</v>
      </c>
      <c r="G122" s="41">
        <f t="shared" si="27"/>
        <v>6.7357546639632391</v>
      </c>
      <c r="H122" s="41">
        <f t="shared" si="27"/>
        <v>6.9872571048142138</v>
      </c>
      <c r="I122" s="41">
        <f t="shared" si="27"/>
        <v>7.1185284352575771</v>
      </c>
      <c r="J122" s="31">
        <f t="shared" si="18"/>
        <v>1.8787247767499071E-2</v>
      </c>
      <c r="K122" s="41">
        <f t="shared" si="28"/>
        <v>0.13127133044336325</v>
      </c>
      <c r="L122" s="42"/>
    </row>
    <row r="123" spans="2:12" x14ac:dyDescent="0.25">
      <c r="B123" s="284"/>
      <c r="C123" s="290"/>
      <c r="D123" s="32" t="s">
        <v>55</v>
      </c>
      <c r="E123" s="79">
        <f t="shared" si="27"/>
        <v>3.533293392673742</v>
      </c>
      <c r="F123" s="79">
        <f t="shared" si="27"/>
        <v>5.4680127290683638</v>
      </c>
      <c r="G123" s="79">
        <f t="shared" si="27"/>
        <v>7.4105773112636255</v>
      </c>
      <c r="H123" s="79">
        <f t="shared" si="27"/>
        <v>6.1495708748615723</v>
      </c>
      <c r="I123" s="79">
        <f t="shared" si="27"/>
        <v>6.2220969836563675</v>
      </c>
      <c r="J123" s="74">
        <f t="shared" si="18"/>
        <v>1.1793686140161519E-2</v>
      </c>
      <c r="K123" s="79">
        <f t="shared" si="28"/>
        <v>7.2526108794795263E-2</v>
      </c>
      <c r="L123" s="56"/>
    </row>
    <row r="124" spans="2:12" x14ac:dyDescent="0.25">
      <c r="B124" s="284"/>
      <c r="C124" s="292" t="s">
        <v>36</v>
      </c>
      <c r="D124" s="67" t="s">
        <v>45</v>
      </c>
      <c r="E124" s="69">
        <v>0.19938216723726546</v>
      </c>
      <c r="F124" s="69">
        <v>0.65257788495920732</v>
      </c>
      <c r="G124" s="69">
        <v>0.74884352924177333</v>
      </c>
      <c r="H124" s="69">
        <v>0.77886323521703416</v>
      </c>
      <c r="I124" s="69">
        <v>0.76844501593176451</v>
      </c>
      <c r="J124" s="69">
        <f t="shared" si="18"/>
        <v>-1.3376185720676004E-2</v>
      </c>
      <c r="K124" s="75">
        <f t="shared" ref="K124:K125" si="29">(I124-H124)*100</f>
        <v>-1.0418219285269648</v>
      </c>
      <c r="L124" s="69"/>
    </row>
    <row r="125" spans="2:12" x14ac:dyDescent="0.25">
      <c r="B125" s="284"/>
      <c r="C125" s="293"/>
      <c r="D125" s="15" t="s">
        <v>46</v>
      </c>
      <c r="E125" s="18">
        <v>0.23226132423742035</v>
      </c>
      <c r="F125" s="18">
        <v>0.7399580782161671</v>
      </c>
      <c r="G125" s="18">
        <v>0.79734827634692584</v>
      </c>
      <c r="H125" s="18">
        <v>0.81228671003544106</v>
      </c>
      <c r="I125" s="18">
        <v>0.80975162000619827</v>
      </c>
      <c r="J125" s="18">
        <f t="shared" si="18"/>
        <v>-3.1209300828425324E-3</v>
      </c>
      <c r="K125" s="44">
        <f t="shared" si="29"/>
        <v>-0.25350900292427925</v>
      </c>
      <c r="L125" s="18"/>
    </row>
    <row r="126" spans="2:12" x14ac:dyDescent="0.25">
      <c r="B126" s="284"/>
      <c r="C126" s="293"/>
      <c r="D126" s="19" t="s">
        <v>47</v>
      </c>
      <c r="E126" s="63">
        <v>0.14198914565607704</v>
      </c>
      <c r="F126" s="63">
        <v>0.59936274988327454</v>
      </c>
      <c r="G126" s="63">
        <v>0.69616307876925987</v>
      </c>
      <c r="H126" s="63">
        <v>0.72325830943494596</v>
      </c>
      <c r="I126" s="63">
        <v>0.7240342371227928</v>
      </c>
      <c r="J126" s="63">
        <f t="shared" si="18"/>
        <v>1.0728223619760335E-3</v>
      </c>
      <c r="K126" s="46">
        <f>(I126-H126)*100</f>
        <v>7.7592768784684463E-2</v>
      </c>
      <c r="L126" s="63"/>
    </row>
    <row r="127" spans="2:12" x14ac:dyDescent="0.25">
      <c r="B127" s="284"/>
      <c r="C127" s="293"/>
      <c r="D127" s="19" t="s">
        <v>48</v>
      </c>
      <c r="E127" s="63">
        <v>0.21521438450899033</v>
      </c>
      <c r="F127" s="63">
        <v>0.56954312665735507</v>
      </c>
      <c r="G127" s="63">
        <v>0.5989491959064327</v>
      </c>
      <c r="H127" s="63">
        <v>0.68271531100478466</v>
      </c>
      <c r="I127" s="63">
        <v>0.64359357353637658</v>
      </c>
      <c r="J127" s="63">
        <f t="shared" si="18"/>
        <v>-5.7303149406200848E-2</v>
      </c>
      <c r="K127" s="46">
        <f t="shared" ref="K127:K134" si="30">(I127-H127)*100</f>
        <v>-3.912173746840808</v>
      </c>
      <c r="L127" s="63"/>
    </row>
    <row r="128" spans="2:12" x14ac:dyDescent="0.25">
      <c r="B128" s="284"/>
      <c r="C128" s="293"/>
      <c r="D128" s="19" t="s">
        <v>49</v>
      </c>
      <c r="E128" s="63">
        <v>0.16199799196787149</v>
      </c>
      <c r="F128" s="63">
        <v>0.49659871401432121</v>
      </c>
      <c r="G128" s="63">
        <v>0.75996638901066782</v>
      </c>
      <c r="H128" s="63">
        <v>0.90746336543964268</v>
      </c>
      <c r="I128" s="63">
        <v>0.65587449451184288</v>
      </c>
      <c r="J128" s="63">
        <f t="shared" si="18"/>
        <v>-0.27724410759646645</v>
      </c>
      <c r="K128" s="46">
        <f t="shared" si="30"/>
        <v>-25.158887092779981</v>
      </c>
      <c r="L128" s="63"/>
    </row>
    <row r="129" spans="2:12" x14ac:dyDescent="0.25">
      <c r="B129" s="284"/>
      <c r="C129" s="293"/>
      <c r="D129" s="19" t="s">
        <v>50</v>
      </c>
      <c r="E129" s="63">
        <v>0.18224424209962506</v>
      </c>
      <c r="F129" s="63">
        <v>0.57835662797203558</v>
      </c>
      <c r="G129" s="63">
        <v>0.7326738952616807</v>
      </c>
      <c r="H129" s="63">
        <v>0.77789459407285122</v>
      </c>
      <c r="I129" s="63">
        <v>0.78431271864730201</v>
      </c>
      <c r="J129" s="63">
        <f t="shared" si="18"/>
        <v>8.2506352703226593E-3</v>
      </c>
      <c r="K129" s="46">
        <f t="shared" si="30"/>
        <v>0.64181245744507898</v>
      </c>
      <c r="L129" s="63"/>
    </row>
    <row r="130" spans="2:12" x14ac:dyDescent="0.25">
      <c r="B130" s="284"/>
      <c r="C130" s="293"/>
      <c r="D130" s="19" t="s">
        <v>51</v>
      </c>
      <c r="E130" s="63">
        <v>0.2671505376344086</v>
      </c>
      <c r="F130" s="63">
        <v>0.6262936695560809</v>
      </c>
      <c r="G130" s="63">
        <v>0.71530920060331826</v>
      </c>
      <c r="H130" s="63">
        <v>0.71776798103962769</v>
      </c>
      <c r="I130" s="63">
        <v>0.66170133729569092</v>
      </c>
      <c r="J130" s="63">
        <f t="shared" si="18"/>
        <v>-7.811248930710013E-2</v>
      </c>
      <c r="K130" s="46">
        <f t="shared" si="30"/>
        <v>-5.6066643743936773</v>
      </c>
      <c r="L130" s="63"/>
    </row>
    <row r="131" spans="2:12" x14ac:dyDescent="0.25">
      <c r="B131" s="284"/>
      <c r="C131" s="293"/>
      <c r="D131" s="19" t="s">
        <v>52</v>
      </c>
      <c r="E131" s="63">
        <v>0.40206701342251627</v>
      </c>
      <c r="F131" s="63">
        <v>0.81460955710955707</v>
      </c>
      <c r="G131" s="63">
        <v>0.76137375634870941</v>
      </c>
      <c r="H131" s="63">
        <v>0.79900833337640431</v>
      </c>
      <c r="I131" s="63">
        <v>0.80964425251902117</v>
      </c>
      <c r="J131" s="63">
        <f t="shared" si="18"/>
        <v>1.3311399516538369E-2</v>
      </c>
      <c r="K131" s="46">
        <f t="shared" si="30"/>
        <v>1.0635919142616856</v>
      </c>
      <c r="L131" s="63"/>
    </row>
    <row r="132" spans="2:12" x14ac:dyDescent="0.25">
      <c r="B132" s="284"/>
      <c r="C132" s="293"/>
      <c r="D132" s="19" t="s">
        <v>53</v>
      </c>
      <c r="E132" s="63">
        <v>0.27809403597349319</v>
      </c>
      <c r="F132" s="63">
        <v>0.56598725112142911</v>
      </c>
      <c r="G132" s="63">
        <v>0.62372854534745037</v>
      </c>
      <c r="H132" s="63">
        <v>0.66618950482529915</v>
      </c>
      <c r="I132" s="63">
        <v>0.66439591887520222</v>
      </c>
      <c r="J132" s="63">
        <f t="shared" si="18"/>
        <v>-2.6923059236234614E-3</v>
      </c>
      <c r="K132" s="46">
        <f t="shared" si="30"/>
        <v>-0.1793585950096932</v>
      </c>
      <c r="L132" s="63"/>
    </row>
    <row r="133" spans="2:12" x14ac:dyDescent="0.25">
      <c r="B133" s="284"/>
      <c r="C133" s="293"/>
      <c r="D133" s="19" t="s">
        <v>54</v>
      </c>
      <c r="E133" s="63">
        <v>0.24109638616040685</v>
      </c>
      <c r="F133" s="63">
        <v>0.72465039509253482</v>
      </c>
      <c r="G133" s="63">
        <v>0.80148821230954814</v>
      </c>
      <c r="H133" s="63">
        <v>0.86535173888677752</v>
      </c>
      <c r="I133" s="63">
        <v>0.85251782874147042</v>
      </c>
      <c r="J133" s="63">
        <f t="shared" si="18"/>
        <v>-1.4830859601457691E-2</v>
      </c>
      <c r="K133" s="46">
        <f t="shared" si="30"/>
        <v>-1.2833910145307104</v>
      </c>
      <c r="L133" s="22"/>
    </row>
    <row r="134" spans="2:12" x14ac:dyDescent="0.25">
      <c r="B134" s="284"/>
      <c r="C134" s="294"/>
      <c r="D134" s="23" t="s">
        <v>55</v>
      </c>
      <c r="E134" s="63">
        <v>0.12906826239471758</v>
      </c>
      <c r="F134" s="63">
        <v>0.47552247351846549</v>
      </c>
      <c r="G134" s="63">
        <v>0.79437412095639948</v>
      </c>
      <c r="H134" s="63">
        <v>0.71171818259495023</v>
      </c>
      <c r="I134" s="63">
        <v>0.6812889031981112</v>
      </c>
      <c r="J134" s="63">
        <f t="shared" si="18"/>
        <v>-4.2754674730794084E-2</v>
      </c>
      <c r="K134" s="46">
        <f t="shared" si="30"/>
        <v>-3.0429279396839037</v>
      </c>
      <c r="L134" s="47"/>
    </row>
    <row r="135" spans="2:12" x14ac:dyDescent="0.25">
      <c r="B135" s="284"/>
      <c r="C135" s="295" t="s">
        <v>39</v>
      </c>
      <c r="D135" s="67" t="s">
        <v>45</v>
      </c>
      <c r="E135" s="68">
        <v>51703.25</v>
      </c>
      <c r="F135" s="68">
        <v>121718.75</v>
      </c>
      <c r="G135" s="68">
        <v>125943.5</v>
      </c>
      <c r="H135" s="68">
        <v>127396.75</v>
      </c>
      <c r="I135" s="68">
        <v>126193.25</v>
      </c>
      <c r="J135" s="69">
        <f t="shared" si="18"/>
        <v>-9.4468657952420099E-3</v>
      </c>
      <c r="K135" s="68">
        <f t="shared" ref="K135:K136" si="31">I135-H135</f>
        <v>-1203.5</v>
      </c>
      <c r="L135" s="69">
        <f>I135/$I$135</f>
        <v>1</v>
      </c>
    </row>
    <row r="136" spans="2:12" x14ac:dyDescent="0.25">
      <c r="B136" s="284"/>
      <c r="C136" s="289"/>
      <c r="D136" s="26" t="s">
        <v>46</v>
      </c>
      <c r="E136" s="27">
        <v>17173</v>
      </c>
      <c r="F136" s="27">
        <v>43615.25</v>
      </c>
      <c r="G136" s="27">
        <v>45871.75</v>
      </c>
      <c r="H136" s="27">
        <v>46517</v>
      </c>
      <c r="I136" s="27">
        <v>45056</v>
      </c>
      <c r="J136" s="36">
        <f t="shared" si="18"/>
        <v>-3.1407872390738834E-2</v>
      </c>
      <c r="K136" s="27">
        <f t="shared" si="31"/>
        <v>-1461</v>
      </c>
      <c r="L136" s="38">
        <f t="shared" ref="L136:L145" si="32">I136/$I$135</f>
        <v>0.35703969903303068</v>
      </c>
    </row>
    <row r="137" spans="2:12" x14ac:dyDescent="0.25">
      <c r="B137" s="284"/>
      <c r="C137" s="289"/>
      <c r="D137" s="4" t="s">
        <v>47</v>
      </c>
      <c r="E137" s="29">
        <v>14658</v>
      </c>
      <c r="F137" s="29">
        <v>36937.25</v>
      </c>
      <c r="G137" s="29">
        <v>37678.5</v>
      </c>
      <c r="H137" s="29">
        <v>37916.5</v>
      </c>
      <c r="I137" s="29">
        <v>37661</v>
      </c>
      <c r="J137" s="76">
        <f>I137/H137-1</f>
        <v>-6.7384911582029083E-3</v>
      </c>
      <c r="K137" s="29">
        <f>I137-H137</f>
        <v>-255.5</v>
      </c>
      <c r="L137" s="77">
        <f t="shared" si="32"/>
        <v>0.29843910034807725</v>
      </c>
    </row>
    <row r="138" spans="2:12" x14ac:dyDescent="0.25">
      <c r="B138" s="284"/>
      <c r="C138" s="289"/>
      <c r="D138" s="4" t="s">
        <v>48</v>
      </c>
      <c r="E138" s="29">
        <v>482</v>
      </c>
      <c r="F138" s="29">
        <v>823</v>
      </c>
      <c r="G138" s="29">
        <v>912</v>
      </c>
      <c r="H138" s="29">
        <v>912</v>
      </c>
      <c r="I138" s="29">
        <v>915</v>
      </c>
      <c r="J138" s="76">
        <f t="shared" ref="J138:J145" si="33">I138/H138-1</f>
        <v>3.2894736842106198E-3</v>
      </c>
      <c r="K138" s="29">
        <f t="shared" ref="K138:K145" si="34">I138-H138</f>
        <v>3</v>
      </c>
      <c r="L138" s="77">
        <f t="shared" si="32"/>
        <v>7.2507840157853137E-3</v>
      </c>
    </row>
    <row r="139" spans="2:12" x14ac:dyDescent="0.25">
      <c r="B139" s="284"/>
      <c r="C139" s="289"/>
      <c r="D139" s="4" t="s">
        <v>49</v>
      </c>
      <c r="E139" s="29">
        <v>3652</v>
      </c>
      <c r="F139" s="29">
        <v>4562</v>
      </c>
      <c r="G139" s="29">
        <v>4562</v>
      </c>
      <c r="H139" s="29">
        <v>4434.5</v>
      </c>
      <c r="I139" s="29">
        <v>4616</v>
      </c>
      <c r="J139" s="76">
        <f t="shared" si="33"/>
        <v>4.0929078813845887E-2</v>
      </c>
      <c r="K139" s="29">
        <f t="shared" si="34"/>
        <v>181.5</v>
      </c>
      <c r="L139" s="77">
        <f t="shared" si="32"/>
        <v>3.6578818597666672E-2</v>
      </c>
    </row>
    <row r="140" spans="2:12" x14ac:dyDescent="0.25">
      <c r="B140" s="284"/>
      <c r="C140" s="289"/>
      <c r="D140" s="4" t="s">
        <v>50</v>
      </c>
      <c r="E140" s="29">
        <v>5719</v>
      </c>
      <c r="F140" s="29">
        <v>18410.75</v>
      </c>
      <c r="G140" s="29">
        <v>19185.25</v>
      </c>
      <c r="H140" s="29">
        <v>19865</v>
      </c>
      <c r="I140" s="29">
        <v>20127.25</v>
      </c>
      <c r="J140" s="76">
        <f t="shared" si="33"/>
        <v>1.3201610873395442E-2</v>
      </c>
      <c r="K140" s="29">
        <f t="shared" si="34"/>
        <v>262.25</v>
      </c>
      <c r="L140" s="77">
        <f t="shared" si="32"/>
        <v>0.15949545637345897</v>
      </c>
    </row>
    <row r="141" spans="2:12" x14ac:dyDescent="0.25">
      <c r="B141" s="284"/>
      <c r="C141" s="289"/>
      <c r="D141" s="4" t="s">
        <v>51</v>
      </c>
      <c r="E141" s="29">
        <v>465</v>
      </c>
      <c r="F141" s="29">
        <v>634.5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5.3330903198071213E-3</v>
      </c>
    </row>
    <row r="142" spans="2:12" x14ac:dyDescent="0.25">
      <c r="B142" s="284"/>
      <c r="C142" s="289"/>
      <c r="D142" s="4" t="s">
        <v>52</v>
      </c>
      <c r="E142" s="29">
        <v>1837</v>
      </c>
      <c r="F142" s="29">
        <v>4290</v>
      </c>
      <c r="G142" s="29">
        <v>4791</v>
      </c>
      <c r="H142" s="29">
        <v>4797</v>
      </c>
      <c r="I142" s="29">
        <v>4863</v>
      </c>
      <c r="J142" s="76">
        <f t="shared" si="33"/>
        <v>1.3758599124452875E-2</v>
      </c>
      <c r="K142" s="29">
        <f t="shared" si="34"/>
        <v>66</v>
      </c>
      <c r="L142" s="77">
        <f t="shared" si="32"/>
        <v>3.8536134064222925E-2</v>
      </c>
    </row>
    <row r="143" spans="2:12" x14ac:dyDescent="0.25">
      <c r="B143" s="284"/>
      <c r="C143" s="289"/>
      <c r="D143" s="4" t="s">
        <v>53</v>
      </c>
      <c r="E143" s="29">
        <v>1976</v>
      </c>
      <c r="F143" s="29">
        <v>2541</v>
      </c>
      <c r="G143" s="29">
        <v>2843.5</v>
      </c>
      <c r="H143" s="29">
        <v>2771.25</v>
      </c>
      <c r="I143" s="29">
        <v>2679</v>
      </c>
      <c r="J143" s="76">
        <f t="shared" si="33"/>
        <v>-3.3288227334235421E-2</v>
      </c>
      <c r="K143" s="29">
        <f t="shared" si="34"/>
        <v>-92.25</v>
      </c>
      <c r="L143" s="77">
        <f t="shared" si="32"/>
        <v>2.1229344675725525E-2</v>
      </c>
    </row>
    <row r="144" spans="2:12" x14ac:dyDescent="0.25">
      <c r="B144" s="284"/>
      <c r="C144" s="289"/>
      <c r="D144" s="4" t="s">
        <v>54</v>
      </c>
      <c r="E144" s="29">
        <v>3077.25</v>
      </c>
      <c r="F144" s="29">
        <v>6412</v>
      </c>
      <c r="G144" s="29">
        <v>6355.5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5.148452868913353E-2</v>
      </c>
    </row>
    <row r="145" spans="2:12" x14ac:dyDescent="0.25">
      <c r="B145" s="285"/>
      <c r="C145" s="290"/>
      <c r="D145" s="32" t="s">
        <v>55</v>
      </c>
      <c r="E145" s="73">
        <v>2664</v>
      </c>
      <c r="F145" s="73">
        <v>3493</v>
      </c>
      <c r="G145" s="73">
        <v>3081</v>
      </c>
      <c r="H145" s="73">
        <v>3095.5</v>
      </c>
      <c r="I145" s="73">
        <v>3106</v>
      </c>
      <c r="J145" s="65">
        <f t="shared" si="33"/>
        <v>3.3920206751736348E-3</v>
      </c>
      <c r="K145" s="73">
        <f t="shared" si="34"/>
        <v>10.5</v>
      </c>
      <c r="L145" s="56">
        <f t="shared" si="32"/>
        <v>2.4613043883092003E-2</v>
      </c>
    </row>
    <row r="146" spans="2:12" ht="6" customHeight="1" x14ac:dyDescent="0.25">
      <c r="B146" s="280"/>
      <c r="C146" s="280"/>
      <c r="D146" s="280"/>
      <c r="E146" s="280"/>
      <c r="F146" s="280"/>
      <c r="G146" s="280"/>
      <c r="H146" s="280"/>
      <c r="I146" s="280"/>
      <c r="J146" s="280"/>
      <c r="K146" s="280"/>
      <c r="L146" s="48"/>
    </row>
    <row r="147" spans="2:12" x14ac:dyDescent="0.25">
      <c r="B147" s="282" t="s">
        <v>57</v>
      </c>
      <c r="C147" s="282"/>
      <c r="D147" s="282"/>
      <c r="E147" s="282"/>
      <c r="F147" s="282"/>
      <c r="G147" s="282"/>
      <c r="H147" s="282"/>
      <c r="I147" s="282"/>
      <c r="J147" s="282"/>
      <c r="K147" s="282"/>
    </row>
    <row r="148" spans="2:12" x14ac:dyDescent="0.25">
      <c r="B148" s="64"/>
    </row>
    <row r="150" spans="2:12" ht="21.75" thickBot="1" x14ac:dyDescent="0.3">
      <c r="B150" s="283" t="s">
        <v>58</v>
      </c>
      <c r="C150" s="283"/>
      <c r="D150" s="283"/>
      <c r="E150" s="283"/>
      <c r="F150" s="283"/>
      <c r="G150" s="283"/>
      <c r="H150" s="283"/>
      <c r="I150" s="283"/>
      <c r="J150" s="283"/>
      <c r="K150" s="283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6" t="s">
        <v>44</v>
      </c>
      <c r="C153" s="291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84"/>
      <c r="C154" s="286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4"/>
      <c r="C155" s="286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84"/>
      <c r="C156" s="286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84"/>
      <c r="C157" s="286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84"/>
      <c r="C158" s="286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84"/>
      <c r="C159" s="286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84"/>
      <c r="C160" s="286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84"/>
      <c r="C161" s="286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84"/>
      <c r="C162" s="286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4"/>
      <c r="C163" s="287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84"/>
      <c r="C164" s="288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84"/>
      <c r="C165" s="289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4"/>
      <c r="C166" s="289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4"/>
      <c r="C167" s="289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4"/>
      <c r="C168" s="289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4"/>
      <c r="C169" s="289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4"/>
      <c r="C170" s="289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4"/>
      <c r="C171" s="289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4"/>
      <c r="C172" s="289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4"/>
      <c r="C173" s="289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4"/>
      <c r="C174" s="290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84"/>
      <c r="C175" s="291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84"/>
      <c r="C176" s="286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4"/>
      <c r="C177" s="286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84"/>
      <c r="C178" s="286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84"/>
      <c r="C179" s="286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84"/>
      <c r="C180" s="286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84"/>
      <c r="C181" s="286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84"/>
      <c r="C182" s="286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84"/>
      <c r="C183" s="286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84"/>
      <c r="C184" s="286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4"/>
      <c r="C185" s="287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84"/>
      <c r="C186" s="288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84"/>
      <c r="C187" s="289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4"/>
      <c r="C188" s="289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4"/>
      <c r="C189" s="289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4"/>
      <c r="C190" s="289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4"/>
      <c r="C191" s="289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4"/>
      <c r="C192" s="289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4"/>
      <c r="C193" s="289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4"/>
      <c r="C194" s="289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4"/>
      <c r="C195" s="289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4"/>
      <c r="C196" s="290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84"/>
      <c r="C197" s="292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84"/>
      <c r="C198" s="293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84"/>
      <c r="C199" s="293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84"/>
      <c r="C200" s="293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84"/>
      <c r="C201" s="293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84"/>
      <c r="C202" s="293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84"/>
      <c r="C203" s="293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84"/>
      <c r="C204" s="293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84"/>
      <c r="C205" s="293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84"/>
      <c r="C206" s="293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4"/>
      <c r="C207" s="294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84"/>
      <c r="C208" s="295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84"/>
      <c r="C209" s="289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84"/>
      <c r="C210" s="289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4"/>
      <c r="C211" s="289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4"/>
      <c r="C212" s="289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4"/>
      <c r="C213" s="289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4"/>
      <c r="C214" s="289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4"/>
      <c r="C215" s="289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84"/>
      <c r="C216" s="289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4"/>
      <c r="C217" s="289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5"/>
      <c r="C218" s="290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80"/>
      <c r="C219" s="280"/>
      <c r="D219" s="280"/>
      <c r="E219" s="280"/>
      <c r="F219" s="280"/>
      <c r="G219" s="280"/>
      <c r="H219" s="280"/>
      <c r="I219" s="280"/>
      <c r="J219" s="280"/>
      <c r="K219" s="280"/>
      <c r="L219" s="48"/>
    </row>
    <row r="220" spans="2:12" x14ac:dyDescent="0.25">
      <c r="B220" s="282" t="s">
        <v>57</v>
      </c>
      <c r="C220" s="282"/>
      <c r="D220" s="282"/>
      <c r="E220" s="282"/>
      <c r="F220" s="282"/>
      <c r="G220" s="282"/>
      <c r="H220" s="282"/>
      <c r="I220" s="282"/>
      <c r="J220" s="282"/>
      <c r="K220" s="282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6C4F0-5AFB-4117-907D-F303B1CB7A1B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249</v>
      </c>
      <c r="E1" t="s">
        <v>249</v>
      </c>
      <c r="G1" t="s">
        <v>249</v>
      </c>
    </row>
    <row r="4" spans="1:15" ht="48.75" customHeight="1" thickBot="1" x14ac:dyDescent="0.3">
      <c r="B4" s="283" t="s">
        <v>285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CONCATENATE("dif ",RIGHT(M7,2),"/",RIGHT(K7,2))</f>
        <v>dif 25/24</v>
      </c>
    </row>
    <row r="9" spans="1:15" x14ac:dyDescent="0.25">
      <c r="A9" s="1" t="s">
        <v>72</v>
      </c>
      <c r="B9" s="119" t="s">
        <v>73</v>
      </c>
      <c r="C9" s="189">
        <v>7.1146653880402768</v>
      </c>
      <c r="D9" s="190">
        <v>-1.0833703413645148</v>
      </c>
      <c r="E9" s="189">
        <v>7.4604200323101777</v>
      </c>
      <c r="F9" s="190">
        <f t="shared" ref="F9:J21" si="0">IFERROR(E9-C9,"-")</f>
        <v>0.34575464426990088</v>
      </c>
      <c r="G9" s="189">
        <v>8.2772790055248624</v>
      </c>
      <c r="H9" s="190">
        <f t="shared" si="0"/>
        <v>0.8168589732146847</v>
      </c>
      <c r="I9" s="189">
        <v>6.3244211334271458</v>
      </c>
      <c r="J9" s="190">
        <f t="shared" si="0"/>
        <v>-1.9528578720977166</v>
      </c>
      <c r="K9" s="189">
        <v>6.6747736243324818</v>
      </c>
      <c r="L9" s="190">
        <f t="shared" ref="L9:L21" si="1">IFERROR(K9-I9,"-")</f>
        <v>0.35035249090533593</v>
      </c>
      <c r="M9" s="189">
        <v>5.639520078354554</v>
      </c>
      <c r="N9" s="190">
        <f t="shared" ref="N9:N12" si="2">IFERROR(M9-K9,"-")</f>
        <v>-1.0352535459779277</v>
      </c>
    </row>
    <row r="10" spans="1:15" x14ac:dyDescent="0.25">
      <c r="A10" s="1" t="s">
        <v>74</v>
      </c>
      <c r="B10" s="119" t="s">
        <v>75</v>
      </c>
      <c r="C10" s="189">
        <v>6.3956718346253227</v>
      </c>
      <c r="D10" s="190">
        <v>-1.1267534145441127</v>
      </c>
      <c r="E10" s="189">
        <v>5.006753246753247</v>
      </c>
      <c r="F10" s="190">
        <f t="shared" si="0"/>
        <v>-1.3889185878720758</v>
      </c>
      <c r="G10" s="189">
        <v>6.8945538818076475</v>
      </c>
      <c r="H10" s="190">
        <f t="shared" si="0"/>
        <v>1.8878006350544005</v>
      </c>
      <c r="I10" s="189">
        <v>5.2671606864274567</v>
      </c>
      <c r="J10" s="190">
        <f t="shared" si="0"/>
        <v>-1.6273931953801908</v>
      </c>
      <c r="K10" s="189">
        <v>6.3012135381874863</v>
      </c>
      <c r="L10" s="190">
        <f t="shared" si="1"/>
        <v>1.0340528517600296</v>
      </c>
      <c r="M10" s="189">
        <v>5.9382620774810926</v>
      </c>
      <c r="N10" s="190">
        <f t="shared" si="2"/>
        <v>-0.36295146070639372</v>
      </c>
    </row>
    <row r="11" spans="1:15" x14ac:dyDescent="0.25">
      <c r="A11" s="1" t="s">
        <v>76</v>
      </c>
      <c r="B11" s="119" t="s">
        <v>77</v>
      </c>
      <c r="C11" s="189">
        <v>7.718549747048904</v>
      </c>
      <c r="D11" s="190">
        <v>0.13274474745080056</v>
      </c>
      <c r="E11" s="189">
        <v>8.4855660071359065</v>
      </c>
      <c r="F11" s="190">
        <f t="shared" si="0"/>
        <v>0.76701626008700252</v>
      </c>
      <c r="G11" s="189">
        <v>5.4817210771776743</v>
      </c>
      <c r="H11" s="190">
        <f t="shared" si="0"/>
        <v>-3.0038449299582322</v>
      </c>
      <c r="I11" s="189">
        <v>5.0417615088028986</v>
      </c>
      <c r="J11" s="190">
        <f t="shared" si="0"/>
        <v>-0.43995956837477568</v>
      </c>
      <c r="K11" s="189">
        <v>5.7840758920143474</v>
      </c>
      <c r="L11" s="190">
        <f t="shared" si="1"/>
        <v>0.74231438321144871</v>
      </c>
      <c r="M11" s="189">
        <v>5.4982687149475735</v>
      </c>
      <c r="N11" s="190">
        <f t="shared" si="2"/>
        <v>-0.28580717706677383</v>
      </c>
    </row>
    <row r="12" spans="1:15" x14ac:dyDescent="0.25">
      <c r="A12" s="1" t="s">
        <v>78</v>
      </c>
      <c r="B12" s="119" t="s">
        <v>79</v>
      </c>
      <c r="C12" s="189" t="s">
        <v>249</v>
      </c>
      <c r="D12" s="190" t="s">
        <v>249</v>
      </c>
      <c r="E12" s="189">
        <v>5.9472250595846106</v>
      </c>
      <c r="F12" s="190" t="str">
        <f t="shared" si="0"/>
        <v>-</v>
      </c>
      <c r="G12" s="189">
        <v>6.9211831710453797</v>
      </c>
      <c r="H12" s="190">
        <f t="shared" si="0"/>
        <v>0.97395811146076916</v>
      </c>
      <c r="I12" s="189">
        <v>4.6508063289213446</v>
      </c>
      <c r="J12" s="190">
        <f t="shared" si="0"/>
        <v>-2.2703768421240351</v>
      </c>
      <c r="K12" s="189">
        <v>5.5245845552297164</v>
      </c>
      <c r="L12" s="190">
        <f t="shared" si="1"/>
        <v>0.87377822630837176</v>
      </c>
      <c r="M12" s="189">
        <v>5.218935628561038</v>
      </c>
      <c r="N12" s="190">
        <f t="shared" si="2"/>
        <v>-0.30564892666867838</v>
      </c>
    </row>
    <row r="13" spans="1:15" x14ac:dyDescent="0.25">
      <c r="A13" s="1" t="s">
        <v>80</v>
      </c>
      <c r="B13" s="119" t="s">
        <v>81</v>
      </c>
      <c r="C13" s="189" t="s">
        <v>249</v>
      </c>
      <c r="D13" s="190" t="s">
        <v>249</v>
      </c>
      <c r="E13" s="189">
        <v>6.53139286802804</v>
      </c>
      <c r="F13" s="190" t="str">
        <f t="shared" si="0"/>
        <v>-</v>
      </c>
      <c r="G13" s="189">
        <v>6.5240453946955919</v>
      </c>
      <c r="H13" s="190">
        <f t="shared" si="0"/>
        <v>-7.3474733324481178E-3</v>
      </c>
      <c r="I13" s="189">
        <v>5.3784671885570701</v>
      </c>
      <c r="J13" s="190">
        <f t="shared" si="0"/>
        <v>-1.1455782061385218</v>
      </c>
      <c r="K13" s="189">
        <v>5.433939673037071</v>
      </c>
      <c r="L13" s="190">
        <f t="shared" si="1"/>
        <v>5.5472484480000972E-2</v>
      </c>
      <c r="M13" s="189"/>
      <c r="N13" s="190"/>
    </row>
    <row r="14" spans="1:15" x14ac:dyDescent="0.25">
      <c r="A14" s="1" t="s">
        <v>82</v>
      </c>
      <c r="B14" s="119" t="s">
        <v>83</v>
      </c>
      <c r="C14" s="189" t="s">
        <v>249</v>
      </c>
      <c r="D14" s="190" t="s">
        <v>249</v>
      </c>
      <c r="E14" s="189">
        <v>5.0942153942624238</v>
      </c>
      <c r="F14" s="190" t="str">
        <f t="shared" si="0"/>
        <v>-</v>
      </c>
      <c r="G14" s="189">
        <v>6.8413200058797585</v>
      </c>
      <c r="H14" s="190">
        <f t="shared" si="0"/>
        <v>1.7471046116173348</v>
      </c>
      <c r="I14" s="189">
        <v>5.8025523826763816</v>
      </c>
      <c r="J14" s="190">
        <f t="shared" si="0"/>
        <v>-1.0387676232033769</v>
      </c>
      <c r="K14" s="189">
        <v>6.334820749454896</v>
      </c>
      <c r="L14" s="190">
        <f t="shared" si="1"/>
        <v>0.53226836677851441</v>
      </c>
      <c r="M14" s="189"/>
      <c r="N14" s="190"/>
    </row>
    <row r="15" spans="1:15" x14ac:dyDescent="0.25">
      <c r="A15" s="1" t="s">
        <v>84</v>
      </c>
      <c r="B15" s="119" t="s">
        <v>85</v>
      </c>
      <c r="C15" s="189" t="s">
        <v>249</v>
      </c>
      <c r="D15" s="190" t="s">
        <v>249</v>
      </c>
      <c r="E15" s="189">
        <v>7.1026458997935826</v>
      </c>
      <c r="F15" s="190" t="str">
        <f t="shared" si="0"/>
        <v>-</v>
      </c>
      <c r="G15" s="189">
        <v>6.4427972929423136</v>
      </c>
      <c r="H15" s="190">
        <f t="shared" si="0"/>
        <v>-0.659848606851269</v>
      </c>
      <c r="I15" s="189">
        <v>5.7923947029611922</v>
      </c>
      <c r="J15" s="190">
        <f t="shared" si="0"/>
        <v>-0.65040258998112144</v>
      </c>
      <c r="K15" s="189">
        <v>6.7274272669872266</v>
      </c>
      <c r="L15" s="190">
        <f t="shared" si="1"/>
        <v>0.93503256402603441</v>
      </c>
      <c r="M15" s="189"/>
      <c r="N15" s="190"/>
    </row>
    <row r="16" spans="1:15" x14ac:dyDescent="0.25">
      <c r="A16" s="1" t="s">
        <v>86</v>
      </c>
      <c r="B16" s="119" t="s">
        <v>87</v>
      </c>
      <c r="C16" s="189">
        <v>4.2597067155474084</v>
      </c>
      <c r="D16" s="190">
        <v>-3.4663156974929059</v>
      </c>
      <c r="E16" s="189">
        <v>6.9331798945727225</v>
      </c>
      <c r="F16" s="190">
        <f t="shared" si="0"/>
        <v>2.6734731790253141</v>
      </c>
      <c r="G16" s="189">
        <v>6.491933187814368</v>
      </c>
      <c r="H16" s="190">
        <f t="shared" si="0"/>
        <v>-0.44124670675835453</v>
      </c>
      <c r="I16" s="189">
        <v>6.6659301811754306</v>
      </c>
      <c r="J16" s="190">
        <f t="shared" si="0"/>
        <v>0.17399699336106256</v>
      </c>
      <c r="K16" s="189">
        <v>6.823486671813269</v>
      </c>
      <c r="L16" s="190">
        <f t="shared" si="1"/>
        <v>0.15755649063783839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4.2954739538855682</v>
      </c>
      <c r="D17" s="190">
        <v>-3.4634024310049494</v>
      </c>
      <c r="E17" s="189">
        <v>6.8566063764561616</v>
      </c>
      <c r="F17" s="190">
        <f t="shared" si="0"/>
        <v>2.5611324225705934</v>
      </c>
      <c r="G17" s="189">
        <v>6.1649928263988523</v>
      </c>
      <c r="H17" s="190">
        <f t="shared" si="0"/>
        <v>-0.69161355005730929</v>
      </c>
      <c r="I17" s="189">
        <v>6.6392938556963363</v>
      </c>
      <c r="J17" s="190">
        <f t="shared" si="0"/>
        <v>0.47430102929748408</v>
      </c>
      <c r="K17" s="189">
        <v>6.0692266353998727</v>
      </c>
      <c r="L17" s="190">
        <f t="shared" si="1"/>
        <v>-0.57006722029646362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4.5568584070796456</v>
      </c>
      <c r="D18" s="190">
        <v>-2.5540848624738954</v>
      </c>
      <c r="E18" s="189">
        <v>7.8932002401681176</v>
      </c>
      <c r="F18" s="190">
        <f t="shared" si="0"/>
        <v>3.336341833088472</v>
      </c>
      <c r="G18" s="189">
        <v>6.6140648379052367</v>
      </c>
      <c r="H18" s="190">
        <f t="shared" si="0"/>
        <v>-1.2791354022628809</v>
      </c>
      <c r="I18" s="189">
        <v>5.6104617742862617</v>
      </c>
      <c r="J18" s="190">
        <f t="shared" si="0"/>
        <v>-1.003603063618975</v>
      </c>
      <c r="K18" s="189">
        <v>5.9437582500471429</v>
      </c>
      <c r="L18" s="190">
        <f t="shared" si="1"/>
        <v>0.33329647576088117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4.0001802776275461</v>
      </c>
      <c r="D19" s="190">
        <v>-3.1866795774811223</v>
      </c>
      <c r="E19" s="189">
        <v>8.3718019005847957</v>
      </c>
      <c r="F19" s="190">
        <f t="shared" si="0"/>
        <v>4.3716216229572495</v>
      </c>
      <c r="G19" s="189">
        <v>7.6749190501888833</v>
      </c>
      <c r="H19" s="190">
        <f t="shared" si="0"/>
        <v>-0.69688285039591236</v>
      </c>
      <c r="I19" s="189">
        <v>6.3411483772929556</v>
      </c>
      <c r="J19" s="190">
        <f t="shared" si="0"/>
        <v>-1.3337706728959278</v>
      </c>
      <c r="K19" s="189">
        <v>6.0049824791940427</v>
      </c>
      <c r="L19" s="190">
        <f t="shared" si="1"/>
        <v>-0.33616589809891284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6.6437311298267918</v>
      </c>
      <c r="D20" s="190">
        <v>-0.97926169559172571</v>
      </c>
      <c r="E20" s="189">
        <v>7.2588094167041533</v>
      </c>
      <c r="F20" s="190">
        <f t="shared" si="0"/>
        <v>0.61507828687736144</v>
      </c>
      <c r="G20" s="189">
        <v>6.0869589500139627</v>
      </c>
      <c r="H20" s="190">
        <f t="shared" si="0"/>
        <v>-1.1718504666901906</v>
      </c>
      <c r="I20" s="189">
        <v>5.886785029262775</v>
      </c>
      <c r="J20" s="190">
        <f t="shared" si="0"/>
        <v>-0.20017392075118767</v>
      </c>
      <c r="K20" s="189">
        <v>5.3419055419055423</v>
      </c>
      <c r="L20" s="190">
        <f t="shared" si="1"/>
        <v>-0.54487948735723268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5.7058231246853497</v>
      </c>
      <c r="D21" s="192">
        <v>-1.6826136252324257</v>
      </c>
      <c r="E21" s="191">
        <v>6.9720730697289195</v>
      </c>
      <c r="F21" s="192">
        <f t="shared" si="0"/>
        <v>1.2662499450435698</v>
      </c>
      <c r="G21" s="191">
        <v>6.6176102336667117</v>
      </c>
      <c r="H21" s="192">
        <f t="shared" si="0"/>
        <v>-0.35446283606220774</v>
      </c>
      <c r="I21" s="191">
        <v>5.729361648217651</v>
      </c>
      <c r="J21" s="192">
        <f t="shared" si="0"/>
        <v>-0.88824858544906071</v>
      </c>
      <c r="K21" s="191">
        <v>6.0770157142498729</v>
      </c>
      <c r="L21" s="192">
        <f t="shared" si="1"/>
        <v>0.34765406603222182</v>
      </c>
      <c r="M21" s="191">
        <v>5.5514222937644666</v>
      </c>
      <c r="N21" s="192">
        <v>-0.48415813309654343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59.25" customHeight="1" thickBot="1" x14ac:dyDescent="0.3">
      <c r="B26" s="283" t="s">
        <v>286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CONCATENATE("dif ",RIGHT(M29,2),"/",RIGHT(K29,2))</f>
        <v>dif 25/24</v>
      </c>
    </row>
    <row r="31" spans="1:15" x14ac:dyDescent="0.25">
      <c r="B31" s="119" t="s">
        <v>73</v>
      </c>
      <c r="C31" s="189">
        <v>6.7361963190184051</v>
      </c>
      <c r="D31" s="190">
        <v>0.14987710077736249</v>
      </c>
      <c r="E31" s="189">
        <v>1.8320775026910656</v>
      </c>
      <c r="F31" s="190">
        <f t="shared" ref="F31:J43" si="3">IFERROR(E31-C31,"-")</f>
        <v>-4.9041188163273395</v>
      </c>
      <c r="G31" s="189">
        <v>6.0051948051948054</v>
      </c>
      <c r="H31" s="190">
        <f t="shared" si="3"/>
        <v>4.1731173025037398</v>
      </c>
      <c r="I31" s="189">
        <v>5.2637703646237393</v>
      </c>
      <c r="J31" s="190">
        <f t="shared" si="3"/>
        <v>-0.74142444057106616</v>
      </c>
      <c r="K31" s="189">
        <v>5.8763700131521261</v>
      </c>
      <c r="L31" s="190">
        <f t="shared" ref="L31:N43" si="4">IFERROR(K31-I31,"-")</f>
        <v>0.61259964852838689</v>
      </c>
      <c r="M31" s="189">
        <v>5.2023855328972681</v>
      </c>
      <c r="N31" s="190">
        <f t="shared" si="4"/>
        <v>-0.67398448025485802</v>
      </c>
    </row>
    <row r="32" spans="1:15" x14ac:dyDescent="0.25">
      <c r="B32" s="119" t="s">
        <v>75</v>
      </c>
      <c r="C32" s="189">
        <v>5.3280898876404494</v>
      </c>
      <c r="D32" s="190">
        <v>1.0677826928142569</v>
      </c>
      <c r="E32" s="189">
        <v>3.617943548387097</v>
      </c>
      <c r="F32" s="190">
        <f t="shared" si="3"/>
        <v>-1.7101463392533525</v>
      </c>
      <c r="G32" s="189">
        <v>3.9639963996399641</v>
      </c>
      <c r="H32" s="190">
        <f t="shared" si="3"/>
        <v>0.34605285125286711</v>
      </c>
      <c r="I32" s="189">
        <v>4.4189353921170254</v>
      </c>
      <c r="J32" s="190">
        <f t="shared" si="3"/>
        <v>0.45493899247706127</v>
      </c>
      <c r="K32" s="189">
        <v>4.4685176003966287</v>
      </c>
      <c r="L32" s="190">
        <f t="shared" si="4"/>
        <v>4.9582208279603357E-2</v>
      </c>
      <c r="M32" s="189">
        <v>4.9221044045677003</v>
      </c>
      <c r="N32" s="190">
        <f t="shared" si="4"/>
        <v>0.45358680417107156</v>
      </c>
    </row>
    <row r="33" spans="2:15" x14ac:dyDescent="0.25">
      <c r="B33" s="119" t="s">
        <v>77</v>
      </c>
      <c r="C33" s="189">
        <v>5.3383534136546187</v>
      </c>
      <c r="D33" s="190">
        <v>-0.6645251125399696</v>
      </c>
      <c r="E33" s="189">
        <v>5.0300632911392409</v>
      </c>
      <c r="F33" s="190">
        <f t="shared" si="3"/>
        <v>-0.3082901225153778</v>
      </c>
      <c r="G33" s="189">
        <v>3.1939457937346005</v>
      </c>
      <c r="H33" s="190">
        <f t="shared" si="3"/>
        <v>-1.8361174974046404</v>
      </c>
      <c r="I33" s="189">
        <v>4.1052774755168659</v>
      </c>
      <c r="J33" s="190">
        <f t="shared" si="3"/>
        <v>0.91133168178226542</v>
      </c>
      <c r="K33" s="189">
        <v>3.9461856889414548</v>
      </c>
      <c r="L33" s="190">
        <f t="shared" si="4"/>
        <v>-0.15909178657541112</v>
      </c>
      <c r="M33" s="189">
        <v>4.094777562862669</v>
      </c>
      <c r="N33" s="190">
        <f t="shared" si="4"/>
        <v>0.1485918739212142</v>
      </c>
    </row>
    <row r="34" spans="2:15" x14ac:dyDescent="0.25">
      <c r="B34" s="119" t="s">
        <v>79</v>
      </c>
      <c r="C34" s="189" t="s">
        <v>249</v>
      </c>
      <c r="D34" s="190" t="s">
        <v>249</v>
      </c>
      <c r="E34" s="189">
        <v>3.2565046637211585</v>
      </c>
      <c r="F34" s="190" t="str">
        <f>IFERROR(E34-C34,"-")</f>
        <v>-</v>
      </c>
      <c r="G34" s="189">
        <v>3.5400782013685239</v>
      </c>
      <c r="H34" s="190">
        <f>IFERROR(G34-E34,"-")</f>
        <v>0.28357353764736537</v>
      </c>
      <c r="I34" s="189">
        <v>3.2875132756789562</v>
      </c>
      <c r="J34" s="190">
        <f>IFERROR(I34-G34,"-")</f>
        <v>-0.25256492568956768</v>
      </c>
      <c r="K34" s="189">
        <v>3.9336407891365615</v>
      </c>
      <c r="L34" s="190">
        <f>IFERROR(K34-I34,"-")</f>
        <v>0.64612751345760522</v>
      </c>
      <c r="M34" s="189">
        <v>3.4381875815774752</v>
      </c>
      <c r="N34" s="190">
        <f t="shared" si="4"/>
        <v>-0.49545320755908628</v>
      </c>
    </row>
    <row r="35" spans="2:15" x14ac:dyDescent="0.25">
      <c r="B35" s="119" t="s">
        <v>81</v>
      </c>
      <c r="C35" s="189" t="s">
        <v>249</v>
      </c>
      <c r="D35" s="190" t="s">
        <v>249</v>
      </c>
      <c r="E35" s="189">
        <v>4.3661803396316667</v>
      </c>
      <c r="F35" s="190" t="str">
        <f t="shared" si="3"/>
        <v>-</v>
      </c>
      <c r="G35" s="189">
        <v>3.4948630136986303</v>
      </c>
      <c r="H35" s="190">
        <f t="shared" si="3"/>
        <v>-0.87131732593303646</v>
      </c>
      <c r="I35" s="189">
        <v>3.4105774144098109</v>
      </c>
      <c r="J35" s="190">
        <f t="shared" si="3"/>
        <v>-8.4285599288819402E-2</v>
      </c>
      <c r="K35" s="189">
        <v>3.541118975396023</v>
      </c>
      <c r="L35" s="190">
        <f t="shared" si="4"/>
        <v>0.13054156098621217</v>
      </c>
      <c r="M35" s="189"/>
      <c r="N35" s="190"/>
    </row>
    <row r="36" spans="2:15" x14ac:dyDescent="0.25">
      <c r="B36" s="119" t="s">
        <v>83</v>
      </c>
      <c r="C36" s="189" t="s">
        <v>249</v>
      </c>
      <c r="D36" s="190" t="s">
        <v>249</v>
      </c>
      <c r="E36" s="189">
        <v>2.9974976952456212</v>
      </c>
      <c r="F36" s="190" t="str">
        <f t="shared" si="3"/>
        <v>-</v>
      </c>
      <c r="G36" s="189">
        <v>3.548218290555694</v>
      </c>
      <c r="H36" s="190">
        <f t="shared" si="3"/>
        <v>0.55072059531007289</v>
      </c>
      <c r="I36" s="189">
        <v>3.4106478034251677</v>
      </c>
      <c r="J36" s="190">
        <f t="shared" si="3"/>
        <v>-0.13757048713052633</v>
      </c>
      <c r="K36" s="189">
        <v>3.7602405110860579</v>
      </c>
      <c r="L36" s="190">
        <f t="shared" si="4"/>
        <v>0.34959270766089023</v>
      </c>
      <c r="M36" s="189"/>
      <c r="N36" s="190"/>
    </row>
    <row r="37" spans="2:15" x14ac:dyDescent="0.25">
      <c r="B37" s="119" t="s">
        <v>85</v>
      </c>
      <c r="C37" s="189" t="s">
        <v>249</v>
      </c>
      <c r="D37" s="190" t="s">
        <v>249</v>
      </c>
      <c r="E37" s="189">
        <v>4.8759993196121787</v>
      </c>
      <c r="F37" s="190" t="str">
        <f t="shared" si="3"/>
        <v>-</v>
      </c>
      <c r="G37" s="189">
        <v>3.6482850104225886</v>
      </c>
      <c r="H37" s="190">
        <f t="shared" si="3"/>
        <v>-1.2277143091895901</v>
      </c>
      <c r="I37" s="189">
        <v>3.9499131441806603</v>
      </c>
      <c r="J37" s="190">
        <f t="shared" si="3"/>
        <v>0.30162813375807174</v>
      </c>
      <c r="K37" s="189">
        <v>4.7870076535374277</v>
      </c>
      <c r="L37" s="190">
        <f t="shared" si="4"/>
        <v>0.83709450935676744</v>
      </c>
      <c r="M37" s="189"/>
      <c r="N37" s="190"/>
    </row>
    <row r="38" spans="2:15" x14ac:dyDescent="0.25">
      <c r="B38" s="119" t="s">
        <v>87</v>
      </c>
      <c r="C38" s="189">
        <v>3.5408600904138172</v>
      </c>
      <c r="D38" s="190">
        <v>-2.1238784007888825</v>
      </c>
      <c r="E38" s="189">
        <v>4.5561505748936844</v>
      </c>
      <c r="F38" s="190">
        <f t="shared" si="3"/>
        <v>1.0152904844798671</v>
      </c>
      <c r="G38" s="189">
        <v>4.1874088800530149</v>
      </c>
      <c r="H38" s="190">
        <f t="shared" si="3"/>
        <v>-0.36874169484066943</v>
      </c>
      <c r="I38" s="189">
        <v>3.967970479704797</v>
      </c>
      <c r="J38" s="190">
        <f t="shared" si="3"/>
        <v>-0.21943840034821793</v>
      </c>
      <c r="K38" s="189">
        <v>4.5175011076650424</v>
      </c>
      <c r="L38" s="190">
        <f t="shared" si="4"/>
        <v>0.54953062796024543</v>
      </c>
      <c r="M38" s="189"/>
      <c r="N38" s="190"/>
    </row>
    <row r="39" spans="2:15" x14ac:dyDescent="0.25">
      <c r="B39" s="119" t="s">
        <v>89</v>
      </c>
      <c r="C39" s="189">
        <v>3.5137034434293746</v>
      </c>
      <c r="D39" s="190">
        <v>-2.7536743955245138</v>
      </c>
      <c r="E39" s="189">
        <v>4.4516183129297335</v>
      </c>
      <c r="F39" s="190">
        <f t="shared" si="3"/>
        <v>0.93791486950035896</v>
      </c>
      <c r="G39" s="189">
        <v>3.9209310285812085</v>
      </c>
      <c r="H39" s="190">
        <f t="shared" si="3"/>
        <v>-0.53068728434852508</v>
      </c>
      <c r="I39" s="189">
        <v>4.7043410246382482</v>
      </c>
      <c r="J39" s="190">
        <f t="shared" si="3"/>
        <v>0.78340999605703976</v>
      </c>
      <c r="K39" s="189">
        <v>3.9471493212669682</v>
      </c>
      <c r="L39" s="190">
        <f t="shared" si="4"/>
        <v>-0.75719170337128006</v>
      </c>
      <c r="M39" s="189"/>
      <c r="N39" s="190"/>
    </row>
    <row r="40" spans="2:15" x14ac:dyDescent="0.25">
      <c r="B40" s="119" t="s">
        <v>91</v>
      </c>
      <c r="C40" s="189">
        <v>3.9724849527085127</v>
      </c>
      <c r="D40" s="190">
        <v>-1.8706377238714129</v>
      </c>
      <c r="E40" s="189">
        <v>10.14689880304679</v>
      </c>
      <c r="F40" s="190">
        <f t="shared" si="3"/>
        <v>6.1744138503382775</v>
      </c>
      <c r="G40" s="189">
        <v>5.8182459440395018</v>
      </c>
      <c r="H40" s="190">
        <f t="shared" si="3"/>
        <v>-4.3286528590072884</v>
      </c>
      <c r="I40" s="189">
        <v>3.5737260876925681</v>
      </c>
      <c r="J40" s="190">
        <f t="shared" si="3"/>
        <v>-2.2445198563469337</v>
      </c>
      <c r="K40" s="189">
        <v>3.8102577730534146</v>
      </c>
      <c r="L40" s="190">
        <f t="shared" si="4"/>
        <v>0.23653168536084657</v>
      </c>
      <c r="M40" s="189"/>
      <c r="N40" s="190"/>
    </row>
    <row r="41" spans="2:15" x14ac:dyDescent="0.25">
      <c r="B41" s="119" t="s">
        <v>93</v>
      </c>
      <c r="C41" s="189">
        <v>2.9117849758787044</v>
      </c>
      <c r="D41" s="190">
        <v>-3.5501040050657857</v>
      </c>
      <c r="E41" s="189">
        <v>7.1856763925729439</v>
      </c>
      <c r="F41" s="190">
        <f t="shared" si="3"/>
        <v>4.273891416694239</v>
      </c>
      <c r="G41" s="189">
        <v>7.9188503803888421</v>
      </c>
      <c r="H41" s="190">
        <f t="shared" si="3"/>
        <v>0.73317398781589826</v>
      </c>
      <c r="I41" s="189">
        <v>4.2942056074766359</v>
      </c>
      <c r="J41" s="190">
        <f t="shared" si="3"/>
        <v>-3.6246447729122062</v>
      </c>
      <c r="K41" s="189">
        <v>3.8013937282229966</v>
      </c>
      <c r="L41" s="190">
        <f t="shared" si="4"/>
        <v>-0.49281187925363934</v>
      </c>
      <c r="M41" s="189"/>
      <c r="N41" s="190"/>
    </row>
    <row r="42" spans="2:15" x14ac:dyDescent="0.25">
      <c r="B42" s="119" t="s">
        <v>95</v>
      </c>
      <c r="C42" s="189">
        <v>3.5903284671532845</v>
      </c>
      <c r="D42" s="190">
        <v>-3.3869547966390199</v>
      </c>
      <c r="E42" s="189">
        <v>5.0904255319148932</v>
      </c>
      <c r="F42" s="190">
        <f t="shared" si="3"/>
        <v>1.5000970647616088</v>
      </c>
      <c r="G42" s="189">
        <v>7.2166331321260895</v>
      </c>
      <c r="H42" s="190">
        <f t="shared" si="3"/>
        <v>2.1262076002111963</v>
      </c>
      <c r="I42" s="189">
        <v>4.1467815782386213</v>
      </c>
      <c r="J42" s="190">
        <f t="shared" si="3"/>
        <v>-3.0698515538874682</v>
      </c>
      <c r="K42" s="189">
        <v>4.5405860559110813</v>
      </c>
      <c r="L42" s="190">
        <f t="shared" si="4"/>
        <v>0.39380447767246007</v>
      </c>
      <c r="M42" s="189"/>
      <c r="N42" s="190"/>
    </row>
    <row r="43" spans="2:15" ht="15.75" x14ac:dyDescent="0.25">
      <c r="B43" s="122" t="s">
        <v>32</v>
      </c>
      <c r="C43" s="191">
        <v>4.0957363327229928</v>
      </c>
      <c r="D43" s="192">
        <v>-1.149095812783151</v>
      </c>
      <c r="E43" s="191">
        <v>4.4822514527681427</v>
      </c>
      <c r="F43" s="192">
        <f t="shared" si="3"/>
        <v>0.38651512004514998</v>
      </c>
      <c r="G43" s="191">
        <v>4.5358626362327783</v>
      </c>
      <c r="H43" s="192">
        <f t="shared" si="3"/>
        <v>5.3611183464635559E-2</v>
      </c>
      <c r="I43" s="191">
        <v>3.9346311328209183</v>
      </c>
      <c r="J43" s="192">
        <f t="shared" si="3"/>
        <v>-0.60123150341186005</v>
      </c>
      <c r="K43" s="191">
        <v>4.1724857951693535</v>
      </c>
      <c r="L43" s="192">
        <f t="shared" si="4"/>
        <v>0.23785466234843522</v>
      </c>
      <c r="M43" s="191">
        <v>4.1973216928085231</v>
      </c>
      <c r="N43" s="192">
        <v>-0.21569738687722317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287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73</v>
      </c>
      <c r="C53" s="189">
        <v>7.3134218289085542</v>
      </c>
      <c r="D53" s="190">
        <v>0.22547002167963814</v>
      </c>
      <c r="E53" s="189">
        <v>4.0804597701149428</v>
      </c>
      <c r="F53" s="190">
        <f t="shared" ref="F53:J65" si="5">IFERROR(E53-C53,"-")</f>
        <v>-3.2329620587936114</v>
      </c>
      <c r="G53" s="189">
        <v>5.8543689320388346</v>
      </c>
      <c r="H53" s="190">
        <f t="shared" si="5"/>
        <v>1.7739091619238918</v>
      </c>
      <c r="I53" s="189">
        <v>4.9227144203581528</v>
      </c>
      <c r="J53" s="190">
        <f t="shared" si="5"/>
        <v>-0.93165451168068181</v>
      </c>
      <c r="K53" s="189">
        <v>6.3604584527220629</v>
      </c>
      <c r="L53" s="190">
        <f t="shared" ref="L53:N65" si="6">IFERROR(K53-I53,"-")</f>
        <v>1.4377440323639101</v>
      </c>
      <c r="M53" s="189">
        <v>4.8804071246819341</v>
      </c>
      <c r="N53" s="190">
        <f t="shared" si="6"/>
        <v>-1.4800513280401288</v>
      </c>
    </row>
    <row r="54" spans="1:15" x14ac:dyDescent="0.25">
      <c r="A54" s="1">
        <v>2</v>
      </c>
      <c r="B54" s="119" t="s">
        <v>75</v>
      </c>
      <c r="C54" s="189">
        <v>6.2183424484644512</v>
      </c>
      <c r="D54" s="190">
        <v>1.4523168074388098</v>
      </c>
      <c r="E54" s="189" t="s">
        <v>249</v>
      </c>
      <c r="F54" s="190" t="str">
        <f t="shared" si="5"/>
        <v>-</v>
      </c>
      <c r="G54" s="189">
        <v>3.1932515337423313</v>
      </c>
      <c r="H54" s="190" t="str">
        <f t="shared" si="5"/>
        <v>-</v>
      </c>
      <c r="I54" s="189">
        <v>4.8845897264843225</v>
      </c>
      <c r="J54" s="190">
        <f t="shared" si="5"/>
        <v>1.6913381927419913</v>
      </c>
      <c r="K54" s="189">
        <v>4.6428038777032068</v>
      </c>
      <c r="L54" s="190">
        <f t="shared" si="6"/>
        <v>-0.24178584878111575</v>
      </c>
      <c r="M54" s="189">
        <v>4.6215621562156217</v>
      </c>
      <c r="N54" s="190">
        <f t="shared" si="6"/>
        <v>-2.1241721487585075E-2</v>
      </c>
    </row>
    <row r="55" spans="1:15" x14ac:dyDescent="0.25">
      <c r="A55" s="1">
        <v>3</v>
      </c>
      <c r="B55" s="119" t="s">
        <v>77</v>
      </c>
      <c r="C55" s="189">
        <v>6.7754491017964069</v>
      </c>
      <c r="D55" s="190">
        <v>-1.5977836974495867</v>
      </c>
      <c r="E55" s="189" t="s">
        <v>249</v>
      </c>
      <c r="F55" s="190" t="str">
        <f t="shared" si="5"/>
        <v>-</v>
      </c>
      <c r="G55" s="189">
        <v>4.1188260558339298</v>
      </c>
      <c r="H55" s="190" t="str">
        <f t="shared" si="5"/>
        <v>-</v>
      </c>
      <c r="I55" s="189">
        <v>5.5826369545032497</v>
      </c>
      <c r="J55" s="190">
        <f t="shared" si="5"/>
        <v>1.4638108986693199</v>
      </c>
      <c r="K55" s="189">
        <v>4.1687797147385099</v>
      </c>
      <c r="L55" s="190">
        <f t="shared" si="6"/>
        <v>-1.4138572397647398</v>
      </c>
      <c r="M55" s="189">
        <v>4.1008280565026789</v>
      </c>
      <c r="N55" s="190">
        <f t="shared" si="6"/>
        <v>-6.7951658235831047E-2</v>
      </c>
    </row>
    <row r="56" spans="1:15" x14ac:dyDescent="0.25">
      <c r="A56" s="1">
        <v>4</v>
      </c>
      <c r="B56" s="119" t="s">
        <v>79</v>
      </c>
      <c r="C56" s="189" t="s">
        <v>249</v>
      </c>
      <c r="D56" s="190" t="s">
        <v>249</v>
      </c>
      <c r="E56" s="189">
        <v>3.9379844961240309</v>
      </c>
      <c r="F56" s="190" t="str">
        <f>IFERROR(E56-C56,"-")</f>
        <v>-</v>
      </c>
      <c r="G56" s="189">
        <v>3.5085178875638841</v>
      </c>
      <c r="H56" s="190">
        <f>IFERROR(G56-E56,"-")</f>
        <v>-0.42946660856014685</v>
      </c>
      <c r="I56" s="189">
        <v>4.1606083086053411</v>
      </c>
      <c r="J56" s="190">
        <f>IFERROR(I56-G56,"-")</f>
        <v>0.65209042104145709</v>
      </c>
      <c r="K56" s="189">
        <v>4.3753591954022992</v>
      </c>
      <c r="L56" s="190">
        <f>IFERROR(K56-I56,"-")</f>
        <v>0.21475088679695808</v>
      </c>
      <c r="M56" s="189">
        <v>3.5511833475905332</v>
      </c>
      <c r="N56" s="190">
        <f t="shared" si="6"/>
        <v>-0.824175847811766</v>
      </c>
    </row>
    <row r="57" spans="1:15" x14ac:dyDescent="0.25">
      <c r="A57" s="1">
        <v>5</v>
      </c>
      <c r="B57" s="119" t="s">
        <v>81</v>
      </c>
      <c r="C57" s="189" t="s">
        <v>249</v>
      </c>
      <c r="D57" s="190" t="s">
        <v>249</v>
      </c>
      <c r="E57" s="189">
        <v>4.282097649186257</v>
      </c>
      <c r="F57" s="190" t="str">
        <f t="shared" si="5"/>
        <v>-</v>
      </c>
      <c r="G57" s="189">
        <v>3.2697655939610648</v>
      </c>
      <c r="H57" s="190">
        <f t="shared" si="5"/>
        <v>-1.0123320552251922</v>
      </c>
      <c r="I57" s="189">
        <v>3.7866996816413159</v>
      </c>
      <c r="J57" s="190">
        <f t="shared" si="5"/>
        <v>0.51693408768025106</v>
      </c>
      <c r="K57" s="189">
        <v>3.8603225073813308</v>
      </c>
      <c r="L57" s="190">
        <f t="shared" si="6"/>
        <v>7.3622825740014886E-2</v>
      </c>
      <c r="M57" s="189"/>
      <c r="N57" s="190"/>
    </row>
    <row r="58" spans="1:15" x14ac:dyDescent="0.25">
      <c r="A58" s="1">
        <v>6</v>
      </c>
      <c r="B58" s="119" t="s">
        <v>83</v>
      </c>
      <c r="C58" s="189" t="s">
        <v>249</v>
      </c>
      <c r="D58" s="190" t="s">
        <v>249</v>
      </c>
      <c r="E58" s="189">
        <v>3.3180413596386975</v>
      </c>
      <c r="F58" s="190" t="str">
        <f t="shared" si="5"/>
        <v>-</v>
      </c>
      <c r="G58" s="189">
        <v>3.8176451295506721</v>
      </c>
      <c r="H58" s="190">
        <f t="shared" si="5"/>
        <v>0.49960376991197464</v>
      </c>
      <c r="I58" s="189">
        <v>4.0425724637681162</v>
      </c>
      <c r="J58" s="190">
        <f t="shared" si="5"/>
        <v>0.22492733421744404</v>
      </c>
      <c r="K58" s="189">
        <v>4.5333741579914264</v>
      </c>
      <c r="L58" s="190">
        <f t="shared" si="6"/>
        <v>0.49080169422331021</v>
      </c>
      <c r="M58" s="189"/>
      <c r="N58" s="190"/>
    </row>
    <row r="59" spans="1:15" x14ac:dyDescent="0.25">
      <c r="A59" s="1">
        <v>7</v>
      </c>
      <c r="B59" s="119" t="s">
        <v>85</v>
      </c>
      <c r="C59" s="189" t="s">
        <v>249</v>
      </c>
      <c r="D59" s="190" t="s">
        <v>249</v>
      </c>
      <c r="E59" s="189">
        <v>4.5715691096901132</v>
      </c>
      <c r="F59" s="190" t="str">
        <f t="shared" si="5"/>
        <v>-</v>
      </c>
      <c r="G59" s="189">
        <v>4.0505914925748803</v>
      </c>
      <c r="H59" s="190">
        <f t="shared" si="5"/>
        <v>-0.52097761711523294</v>
      </c>
      <c r="I59" s="189">
        <v>4.9391634980988597</v>
      </c>
      <c r="J59" s="190">
        <f t="shared" si="5"/>
        <v>0.88857200552397941</v>
      </c>
      <c r="K59" s="189">
        <v>4.9378465129851179</v>
      </c>
      <c r="L59" s="190">
        <f t="shared" si="6"/>
        <v>-1.3169851137417865E-3</v>
      </c>
      <c r="M59" s="189"/>
      <c r="N59" s="190"/>
    </row>
    <row r="60" spans="1:15" x14ac:dyDescent="0.25">
      <c r="A60" s="1">
        <v>8</v>
      </c>
      <c r="B60" s="119" t="s">
        <v>87</v>
      </c>
      <c r="C60" s="189">
        <v>3.5583072854051454</v>
      </c>
      <c r="D60" s="190">
        <v>-2.62459940328189</v>
      </c>
      <c r="E60" s="189">
        <v>4.8749685534591194</v>
      </c>
      <c r="F60" s="190">
        <f t="shared" si="5"/>
        <v>1.316661268053974</v>
      </c>
      <c r="G60" s="189">
        <v>4.2587159863945576</v>
      </c>
      <c r="H60" s="190">
        <f t="shared" si="5"/>
        <v>-0.61625256706456177</v>
      </c>
      <c r="I60" s="189">
        <v>4.4822949350067232</v>
      </c>
      <c r="J60" s="190">
        <f t="shared" si="5"/>
        <v>0.22357894861216554</v>
      </c>
      <c r="K60" s="189">
        <v>4.490038872691934</v>
      </c>
      <c r="L60" s="190">
        <f t="shared" si="6"/>
        <v>7.7439376852108666E-3</v>
      </c>
      <c r="M60" s="189"/>
      <c r="N60" s="190"/>
    </row>
    <row r="61" spans="1:15" x14ac:dyDescent="0.25">
      <c r="A61" s="1">
        <v>9</v>
      </c>
      <c r="B61" s="119" t="s">
        <v>89</v>
      </c>
      <c r="C61" s="189">
        <v>3.5566747572815536</v>
      </c>
      <c r="D61" s="190">
        <v>-3.264650891133432</v>
      </c>
      <c r="E61" s="189">
        <v>4.8099891422366996</v>
      </c>
      <c r="F61" s="190">
        <f t="shared" si="5"/>
        <v>1.253314384955146</v>
      </c>
      <c r="G61" s="189">
        <v>4.5078840284842316</v>
      </c>
      <c r="H61" s="190">
        <f t="shared" si="5"/>
        <v>-0.30210511375246796</v>
      </c>
      <c r="I61" s="189">
        <v>4.8293562708102105</v>
      </c>
      <c r="J61" s="190">
        <f t="shared" si="5"/>
        <v>0.32147224232597882</v>
      </c>
      <c r="K61" s="189">
        <v>4.1515237020316027</v>
      </c>
      <c r="L61" s="190">
        <f t="shared" si="6"/>
        <v>-0.67783256877860776</v>
      </c>
      <c r="M61" s="189"/>
      <c r="N61" s="190"/>
    </row>
    <row r="62" spans="1:15" x14ac:dyDescent="0.25">
      <c r="A62" s="1">
        <v>10</v>
      </c>
      <c r="B62" s="119" t="s">
        <v>91</v>
      </c>
      <c r="C62" s="189">
        <v>3.4369747899159662</v>
      </c>
      <c r="D62" s="190">
        <v>-4.9506540760634152</v>
      </c>
      <c r="E62" s="189">
        <v>5.3833333333333337</v>
      </c>
      <c r="F62" s="190">
        <f t="shared" si="5"/>
        <v>1.9463585434173676</v>
      </c>
      <c r="G62" s="189">
        <v>4.7737603305785123</v>
      </c>
      <c r="H62" s="190">
        <f t="shared" si="5"/>
        <v>-0.6095730027548214</v>
      </c>
      <c r="I62" s="189">
        <v>3.8658951667801227</v>
      </c>
      <c r="J62" s="190">
        <f t="shared" si="5"/>
        <v>-0.90786516379838966</v>
      </c>
      <c r="K62" s="189">
        <v>4.0380479735318442</v>
      </c>
      <c r="L62" s="190">
        <f t="shared" si="6"/>
        <v>0.17215280675172151</v>
      </c>
      <c r="M62" s="189"/>
      <c r="N62" s="190"/>
    </row>
    <row r="63" spans="1:15" x14ac:dyDescent="0.25">
      <c r="A63" s="1">
        <v>11</v>
      </c>
      <c r="B63" s="119" t="s">
        <v>93</v>
      </c>
      <c r="C63" s="189">
        <v>2.5751879699248121</v>
      </c>
      <c r="D63" s="190">
        <v>-5.6575280794579044</v>
      </c>
      <c r="E63" s="189">
        <v>6.4427645788336934</v>
      </c>
      <c r="F63" s="190">
        <f t="shared" si="5"/>
        <v>3.8675766089088812</v>
      </c>
      <c r="G63" s="189">
        <v>6.0600706713780923</v>
      </c>
      <c r="H63" s="190">
        <f t="shared" si="5"/>
        <v>-0.38269390745560106</v>
      </c>
      <c r="I63" s="189">
        <v>4.5069344811095169</v>
      </c>
      <c r="J63" s="190">
        <f t="shared" si="5"/>
        <v>-1.5531361902685754</v>
      </c>
      <c r="K63" s="189">
        <v>3.7836822329575952</v>
      </c>
      <c r="L63" s="190">
        <f t="shared" si="6"/>
        <v>-0.72325224815192168</v>
      </c>
      <c r="M63" s="189"/>
      <c r="N63" s="190"/>
    </row>
    <row r="64" spans="1:15" x14ac:dyDescent="0.25">
      <c r="A64" s="1">
        <v>12</v>
      </c>
      <c r="B64" s="119" t="s">
        <v>95</v>
      </c>
      <c r="C64" s="189">
        <v>2.9646924829157175</v>
      </c>
      <c r="D64" s="190">
        <v>-5.6529736989148223</v>
      </c>
      <c r="E64" s="189">
        <v>5.126925119490175</v>
      </c>
      <c r="F64" s="190">
        <f t="shared" si="5"/>
        <v>2.1622326365744575</v>
      </c>
      <c r="G64" s="189">
        <v>7.0762155059132716</v>
      </c>
      <c r="H64" s="190">
        <f t="shared" si="5"/>
        <v>1.9492903864230966</v>
      </c>
      <c r="I64" s="189">
        <v>4.342200328407225</v>
      </c>
      <c r="J64" s="190">
        <f t="shared" si="5"/>
        <v>-2.7340151775060466</v>
      </c>
      <c r="K64" s="189">
        <v>4.3829600351339479</v>
      </c>
      <c r="L64" s="190">
        <f t="shared" si="6"/>
        <v>4.0759706726722911E-2</v>
      </c>
      <c r="M64" s="189"/>
      <c r="N64" s="190"/>
    </row>
    <row r="65" spans="1:15" ht="15.75" x14ac:dyDescent="0.25">
      <c r="B65" s="122" t="s">
        <v>32</v>
      </c>
      <c r="C65" s="191">
        <v>4.2372272745013859</v>
      </c>
      <c r="D65" s="192">
        <v>-2.0493386408884584</v>
      </c>
      <c r="E65" s="191">
        <v>4.5848703027912023</v>
      </c>
      <c r="F65" s="192">
        <f t="shared" si="5"/>
        <v>0.34764302828981641</v>
      </c>
      <c r="G65" s="191">
        <v>4.4955222955594802</v>
      </c>
      <c r="H65" s="192">
        <f t="shared" si="5"/>
        <v>-8.9348007231722093E-2</v>
      </c>
      <c r="I65" s="191">
        <v>4.4706614312576045</v>
      </c>
      <c r="J65" s="192">
        <f t="shared" si="5"/>
        <v>-2.4860864301875729E-2</v>
      </c>
      <c r="K65" s="191">
        <v>4.4126023495906015</v>
      </c>
      <c r="L65" s="192">
        <f t="shared" si="6"/>
        <v>-5.8059081667003021E-2</v>
      </c>
      <c r="M65" s="191">
        <v>4.159798779835171</v>
      </c>
      <c r="N65" s="192">
        <v>-0.60884548988129339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288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73</v>
      </c>
      <c r="C75" s="189">
        <v>2.6701298701298701</v>
      </c>
      <c r="D75" s="190">
        <v>-2.8700711348952557</v>
      </c>
      <c r="E75" s="189">
        <v>1.5997624703087887</v>
      </c>
      <c r="F75" s="190">
        <f t="shared" ref="F75:J77" si="7">IFERROR(E75-C75,"-")</f>
        <v>-1.0703673998210814</v>
      </c>
      <c r="G75" s="189">
        <v>6.1787709497206702</v>
      </c>
      <c r="H75" s="190">
        <f t="shared" si="7"/>
        <v>4.5790084794118817</v>
      </c>
      <c r="I75" s="189">
        <v>6.8508771929824563</v>
      </c>
      <c r="J75" s="190">
        <f t="shared" si="7"/>
        <v>0.67210624326178614</v>
      </c>
      <c r="K75" s="189">
        <v>4.3003731343283578</v>
      </c>
      <c r="L75" s="190">
        <f t="shared" ref="L75:L77" si="8">IFERROR(K75-I75,"-")</f>
        <v>-2.5505040586540986</v>
      </c>
      <c r="M75" s="189">
        <v>6.2003154574132493</v>
      </c>
      <c r="N75" s="190">
        <f t="shared" ref="N75:N78" si="9">IFERROR(M75-K75,"-")</f>
        <v>1.8999423230848915</v>
      </c>
    </row>
    <row r="76" spans="1:15" x14ac:dyDescent="0.25">
      <c r="A76" s="1">
        <v>2</v>
      </c>
      <c r="B76" s="119" t="s">
        <v>75</v>
      </c>
      <c r="C76" s="189">
        <v>2.4607046070460705</v>
      </c>
      <c r="D76" s="190">
        <v>-0.22700303414994272</v>
      </c>
      <c r="E76" s="189">
        <v>3.617943548387097</v>
      </c>
      <c r="F76" s="190">
        <f t="shared" si="7"/>
        <v>1.1572389413410265</v>
      </c>
      <c r="G76" s="189">
        <v>5.0588235294117645</v>
      </c>
      <c r="H76" s="190">
        <f t="shared" si="7"/>
        <v>1.4408799810246675</v>
      </c>
      <c r="I76" s="189">
        <v>3.6933471933471935</v>
      </c>
      <c r="J76" s="190">
        <f t="shared" si="7"/>
        <v>-1.365476336064571</v>
      </c>
      <c r="K76" s="189">
        <v>4.1227810650887573</v>
      </c>
      <c r="L76" s="190">
        <f t="shared" si="8"/>
        <v>0.42943387174156378</v>
      </c>
      <c r="M76" s="189">
        <v>5.7839116719242902</v>
      </c>
      <c r="N76" s="190">
        <f t="shared" si="9"/>
        <v>1.6611306068355329</v>
      </c>
    </row>
    <row r="77" spans="1:15" x14ac:dyDescent="0.25">
      <c r="A77" s="1">
        <v>3</v>
      </c>
      <c r="B77" s="119" t="s">
        <v>77</v>
      </c>
      <c r="C77" s="189">
        <v>2.4115853658536586</v>
      </c>
      <c r="D77" s="190">
        <v>0.12904098715543366</v>
      </c>
      <c r="E77" s="189">
        <v>5.0300632911392409</v>
      </c>
      <c r="F77" s="190">
        <f t="shared" si="7"/>
        <v>2.6184779252855823</v>
      </c>
      <c r="G77" s="189">
        <v>2.2991689750692519</v>
      </c>
      <c r="H77" s="190">
        <f t="shared" si="7"/>
        <v>-2.730894316069989</v>
      </c>
      <c r="I77" s="189">
        <v>2.0144546649145862</v>
      </c>
      <c r="J77" s="190">
        <f t="shared" si="7"/>
        <v>-0.28471431015466564</v>
      </c>
      <c r="K77" s="189">
        <v>3.2913752913752914</v>
      </c>
      <c r="L77" s="190">
        <f t="shared" si="8"/>
        <v>1.2769206264607051</v>
      </c>
      <c r="M77" s="189">
        <v>4.0829361296472833</v>
      </c>
      <c r="N77" s="190">
        <f t="shared" si="9"/>
        <v>0.79156083827199186</v>
      </c>
    </row>
    <row r="78" spans="1:15" x14ac:dyDescent="0.25">
      <c r="A78" s="1">
        <v>4</v>
      </c>
      <c r="B78" s="119" t="s">
        <v>79</v>
      </c>
      <c r="C78" s="189" t="s">
        <v>249</v>
      </c>
      <c r="D78" s="190" t="s">
        <v>249</v>
      </c>
      <c r="E78" s="189">
        <v>3.2104297693920336</v>
      </c>
      <c r="F78" s="190" t="str">
        <f>IFERROR(E78-C78,"-")</f>
        <v>-</v>
      </c>
      <c r="G78" s="189">
        <v>3.5825688073394497</v>
      </c>
      <c r="H78" s="190">
        <f>IFERROR(G78-E78,"-")</f>
        <v>0.3721390379474161</v>
      </c>
      <c r="I78" s="189">
        <v>2.6831835686777921</v>
      </c>
      <c r="J78" s="190">
        <f>IFERROR(I78-G78,"-")</f>
        <v>-0.89938523866165765</v>
      </c>
      <c r="K78" s="189">
        <v>2.8346738159070597</v>
      </c>
      <c r="L78" s="190">
        <f>IFERROR(K78-I78,"-")</f>
        <v>0.15149024722926763</v>
      </c>
      <c r="M78" s="189">
        <v>3.224676724137931</v>
      </c>
      <c r="N78" s="190">
        <f t="shared" si="9"/>
        <v>0.39000290823087136</v>
      </c>
    </row>
    <row r="79" spans="1:15" x14ac:dyDescent="0.25">
      <c r="A79" s="1">
        <v>5</v>
      </c>
      <c r="B79" s="119" t="s">
        <v>81</v>
      </c>
      <c r="C79" s="189" t="s">
        <v>249</v>
      </c>
      <c r="D79" s="190" t="s">
        <v>249</v>
      </c>
      <c r="E79" s="189">
        <v>4.3789966923925023</v>
      </c>
      <c r="F79" s="190" t="str">
        <f t="shared" ref="F79:J87" si="10">IFERROR(E79-C79,"-")</f>
        <v>-</v>
      </c>
      <c r="G79" s="189">
        <v>3.8555060471037557</v>
      </c>
      <c r="H79" s="190">
        <f t="shared" si="10"/>
        <v>-0.52349064528874667</v>
      </c>
      <c r="I79" s="189">
        <v>2.4323827046918125</v>
      </c>
      <c r="J79" s="190">
        <f t="shared" si="10"/>
        <v>-1.4231233424119432</v>
      </c>
      <c r="K79" s="189">
        <v>2.6231221423905944</v>
      </c>
      <c r="L79" s="190">
        <f t="shared" ref="L79:L87" si="11">IFERROR(K79-I79,"-")</f>
        <v>0.19073943769878188</v>
      </c>
      <c r="M79" s="189"/>
      <c r="N79" s="190"/>
    </row>
    <row r="80" spans="1:15" x14ac:dyDescent="0.25">
      <c r="A80" s="1">
        <v>6</v>
      </c>
      <c r="B80" s="119" t="s">
        <v>83</v>
      </c>
      <c r="C80" s="189" t="s">
        <v>249</v>
      </c>
      <c r="D80" s="190" t="s">
        <v>249</v>
      </c>
      <c r="E80" s="189">
        <v>2.5992321323095098</v>
      </c>
      <c r="F80" s="190" t="str">
        <f t="shared" si="10"/>
        <v>-</v>
      </c>
      <c r="G80" s="189">
        <v>2.6960580912863072</v>
      </c>
      <c r="H80" s="190">
        <f t="shared" si="10"/>
        <v>9.6825958976797466E-2</v>
      </c>
      <c r="I80" s="189">
        <v>2.3946601941747572</v>
      </c>
      <c r="J80" s="190">
        <f t="shared" si="10"/>
        <v>-0.30139789711155007</v>
      </c>
      <c r="K80" s="189">
        <v>2.532101167315175</v>
      </c>
      <c r="L80" s="190">
        <f t="shared" si="11"/>
        <v>0.13744097314041781</v>
      </c>
      <c r="M80" s="189"/>
      <c r="N80" s="190"/>
    </row>
    <row r="81" spans="1:15" x14ac:dyDescent="0.25">
      <c r="A81" s="1">
        <v>7</v>
      </c>
      <c r="B81" s="119" t="s">
        <v>85</v>
      </c>
      <c r="C81" s="189" t="s">
        <v>249</v>
      </c>
      <c r="D81" s="190" t="s">
        <v>249</v>
      </c>
      <c r="E81" s="189">
        <v>5.5587424158852734</v>
      </c>
      <c r="F81" s="190" t="str">
        <f t="shared" si="10"/>
        <v>-</v>
      </c>
      <c r="G81" s="189">
        <v>2.4225460122699385</v>
      </c>
      <c r="H81" s="190">
        <f t="shared" si="10"/>
        <v>-3.1361964036153349</v>
      </c>
      <c r="I81" s="189">
        <v>2.6328045899426256</v>
      </c>
      <c r="J81" s="190">
        <f t="shared" si="10"/>
        <v>0.21025857767268707</v>
      </c>
      <c r="K81" s="189">
        <v>4.5191709844559584</v>
      </c>
      <c r="L81" s="190">
        <f t="shared" si="11"/>
        <v>1.8863663945133329</v>
      </c>
      <c r="M81" s="189"/>
      <c r="N81" s="190"/>
    </row>
    <row r="82" spans="1:15" x14ac:dyDescent="0.25">
      <c r="A82" s="1">
        <v>8</v>
      </c>
      <c r="B82" s="119" t="s">
        <v>87</v>
      </c>
      <c r="C82" s="189">
        <v>3.0711974110032361</v>
      </c>
      <c r="D82" s="190">
        <v>-1.8668454378676382</v>
      </c>
      <c r="E82" s="189">
        <v>4.0223251895534959</v>
      </c>
      <c r="F82" s="190">
        <f t="shared" si="10"/>
        <v>0.95112777855025987</v>
      </c>
      <c r="G82" s="189">
        <v>4.0693417810630059</v>
      </c>
      <c r="H82" s="190">
        <f t="shared" si="10"/>
        <v>4.7016591509509986E-2</v>
      </c>
      <c r="I82" s="189">
        <v>2.9757890185905751</v>
      </c>
      <c r="J82" s="190">
        <f t="shared" si="10"/>
        <v>-1.0935527624724308</v>
      </c>
      <c r="K82" s="189">
        <v>4.560075329566855</v>
      </c>
      <c r="L82" s="190">
        <f t="shared" si="11"/>
        <v>1.5842863109762799</v>
      </c>
      <c r="M82" s="189"/>
      <c r="N82" s="190"/>
    </row>
    <row r="83" spans="1:15" x14ac:dyDescent="0.25">
      <c r="A83" s="1">
        <v>9</v>
      </c>
      <c r="B83" s="119" t="s">
        <v>89</v>
      </c>
      <c r="C83" s="189">
        <v>2.325503355704698</v>
      </c>
      <c r="D83" s="190">
        <v>-3.121123458983603</v>
      </c>
      <c r="E83" s="189">
        <v>4.1421875000000004</v>
      </c>
      <c r="F83" s="190">
        <f t="shared" si="10"/>
        <v>1.8166841442953023</v>
      </c>
      <c r="G83" s="189">
        <v>2.7132391418105706</v>
      </c>
      <c r="H83" s="190">
        <f t="shared" si="10"/>
        <v>-1.4289483581894298</v>
      </c>
      <c r="I83" s="189">
        <v>4.4059602649006626</v>
      </c>
      <c r="J83" s="190">
        <f t="shared" si="10"/>
        <v>1.692721123090092</v>
      </c>
      <c r="K83" s="189">
        <v>3.5815244825845531</v>
      </c>
      <c r="L83" s="190">
        <f t="shared" si="11"/>
        <v>-0.82443578231610948</v>
      </c>
      <c r="M83" s="189"/>
      <c r="N83" s="190"/>
    </row>
    <row r="84" spans="1:15" x14ac:dyDescent="0.25">
      <c r="A84" s="1">
        <v>10</v>
      </c>
      <c r="B84" s="119" t="s">
        <v>91</v>
      </c>
      <c r="C84" s="189">
        <v>5.739371534195933</v>
      </c>
      <c r="D84" s="190">
        <v>2.8940274046412773</v>
      </c>
      <c r="E84" s="189">
        <v>36.877697841726622</v>
      </c>
      <c r="F84" s="190">
        <f t="shared" si="10"/>
        <v>31.13832630753069</v>
      </c>
      <c r="G84" s="189">
        <v>8.0667160859896221</v>
      </c>
      <c r="H84" s="190">
        <f t="shared" si="10"/>
        <v>-28.810981755737</v>
      </c>
      <c r="I84" s="189">
        <v>2.7153333333333332</v>
      </c>
      <c r="J84" s="190">
        <f t="shared" si="10"/>
        <v>-5.3513827526562885</v>
      </c>
      <c r="K84" s="189">
        <v>3.400743494423792</v>
      </c>
      <c r="L84" s="190">
        <f t="shared" si="11"/>
        <v>0.68541016109045882</v>
      </c>
      <c r="M84" s="189"/>
      <c r="N84" s="190"/>
    </row>
    <row r="85" spans="1:15" x14ac:dyDescent="0.25">
      <c r="A85" s="1">
        <v>11</v>
      </c>
      <c r="B85" s="119" t="s">
        <v>93</v>
      </c>
      <c r="C85" s="189">
        <v>3.1066376496191515</v>
      </c>
      <c r="D85" s="190">
        <v>0.25777115087859714</v>
      </c>
      <c r="E85" s="189">
        <v>8.3676975945017187</v>
      </c>
      <c r="F85" s="190">
        <f t="shared" si="10"/>
        <v>5.2610599448825672</v>
      </c>
      <c r="G85" s="189">
        <v>15.235048678720444</v>
      </c>
      <c r="H85" s="190">
        <f t="shared" si="10"/>
        <v>6.8673510842187255</v>
      </c>
      <c r="I85" s="189">
        <v>3.5325342465753424</v>
      </c>
      <c r="J85" s="190">
        <f t="shared" si="10"/>
        <v>-11.702514432145101</v>
      </c>
      <c r="K85" s="189">
        <v>3.8472222222222223</v>
      </c>
      <c r="L85" s="190">
        <f t="shared" si="11"/>
        <v>0.31468797564687989</v>
      </c>
      <c r="M85" s="189"/>
      <c r="N85" s="190"/>
    </row>
    <row r="86" spans="1:15" x14ac:dyDescent="0.25">
      <c r="A86" s="1">
        <v>12</v>
      </c>
      <c r="B86" s="119" t="s">
        <v>95</v>
      </c>
      <c r="C86" s="189">
        <v>4.0083713850837137</v>
      </c>
      <c r="D86" s="190">
        <v>-0.79063361843863333</v>
      </c>
      <c r="E86" s="189">
        <v>5.0380807311500382</v>
      </c>
      <c r="F86" s="190">
        <f t="shared" si="10"/>
        <v>1.0297093460663245</v>
      </c>
      <c r="G86" s="189">
        <v>7.6752503576537912</v>
      </c>
      <c r="H86" s="190">
        <f t="shared" si="10"/>
        <v>2.637169626503753</v>
      </c>
      <c r="I86" s="189">
        <v>3.2559880239520957</v>
      </c>
      <c r="J86" s="190">
        <f t="shared" si="10"/>
        <v>-4.4192623337016954</v>
      </c>
      <c r="K86" s="189">
        <v>5.0592485549132951</v>
      </c>
      <c r="L86" s="190">
        <f t="shared" si="11"/>
        <v>1.8032605309611993</v>
      </c>
      <c r="M86" s="189"/>
      <c r="N86" s="190"/>
    </row>
    <row r="87" spans="1:15" ht="15.75" x14ac:dyDescent="0.25">
      <c r="B87" s="122" t="s">
        <v>32</v>
      </c>
      <c r="C87" s="191">
        <v>3.3653032440056418</v>
      </c>
      <c r="D87" s="192">
        <v>-0.20351721704096759</v>
      </c>
      <c r="E87" s="191">
        <v>4.3959784411276948</v>
      </c>
      <c r="F87" s="192">
        <f t="shared" si="10"/>
        <v>1.0306751971220529</v>
      </c>
      <c r="G87" s="191">
        <v>4.6154410416284612</v>
      </c>
      <c r="H87" s="192">
        <f t="shared" si="10"/>
        <v>0.21946260050076649</v>
      </c>
      <c r="I87" s="191">
        <v>2.9415471311475412</v>
      </c>
      <c r="J87" s="192">
        <f t="shared" si="10"/>
        <v>-1.6738939104809201</v>
      </c>
      <c r="K87" s="191">
        <v>3.6697310391949811</v>
      </c>
      <c r="L87" s="192">
        <f t="shared" si="11"/>
        <v>0.72818390804743993</v>
      </c>
      <c r="M87" s="191">
        <v>4.2813323747903187</v>
      </c>
      <c r="N87" s="192">
        <v>0.80438035221270798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289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CONCATENATE("dif ",RIGHT(M95,2),"/",RIGHT(K95,2))</f>
        <v>dif 25/24</v>
      </c>
    </row>
    <row r="97" spans="2:14" x14ac:dyDescent="0.25">
      <c r="B97" s="119" t="s">
        <v>73</v>
      </c>
      <c r="C97" s="189">
        <v>7.2165710311250217</v>
      </c>
      <c r="D97" s="190">
        <v>-1.1684804665599442</v>
      </c>
      <c r="E97" s="189">
        <v>10.840336134453782</v>
      </c>
      <c r="F97" s="190">
        <f t="shared" ref="F97:J99" si="12">IFERROR(E97-C97,"-")</f>
        <v>3.6237651033287603</v>
      </c>
      <c r="G97" s="189">
        <v>8.7300962832591367</v>
      </c>
      <c r="H97" s="190">
        <f t="shared" si="12"/>
        <v>-2.1102398511946454</v>
      </c>
      <c r="I97" s="189">
        <v>6.533854166666667</v>
      </c>
      <c r="J97" s="190">
        <f t="shared" si="12"/>
        <v>-2.1962421165924697</v>
      </c>
      <c r="K97" s="189">
        <v>6.7966147052920318</v>
      </c>
      <c r="L97" s="190">
        <f t="shared" ref="L97:L99" si="13">IFERROR(K97-I97,"-")</f>
        <v>0.26276053862536486</v>
      </c>
      <c r="M97" s="189">
        <v>5.7032714213568259</v>
      </c>
      <c r="N97" s="190">
        <f t="shared" ref="N97:N100" si="14">IFERROR(M97-K97,"-")</f>
        <v>-1.093343283935206</v>
      </c>
    </row>
    <row r="98" spans="2:14" x14ac:dyDescent="0.25">
      <c r="B98" s="119" t="s">
        <v>75</v>
      </c>
      <c r="C98" s="189">
        <v>6.6646178730287104</v>
      </c>
      <c r="D98" s="190">
        <v>-1.2313369543340595</v>
      </c>
      <c r="E98" s="189">
        <v>6.483386923901393</v>
      </c>
      <c r="F98" s="190">
        <f t="shared" si="12"/>
        <v>-0.18123094912731741</v>
      </c>
      <c r="G98" s="189">
        <v>7.4176239055345814</v>
      </c>
      <c r="H98" s="190">
        <f t="shared" si="12"/>
        <v>0.93423698163318836</v>
      </c>
      <c r="I98" s="189">
        <v>5.3828042767713704</v>
      </c>
      <c r="J98" s="190">
        <f t="shared" si="12"/>
        <v>-2.034819628763211</v>
      </c>
      <c r="K98" s="189">
        <v>6.5330156142221103</v>
      </c>
      <c r="L98" s="190">
        <f t="shared" si="13"/>
        <v>1.1502113374507399</v>
      </c>
      <c r="M98" s="189">
        <v>6.0849573152781868</v>
      </c>
      <c r="N98" s="190">
        <f t="shared" si="14"/>
        <v>-0.44805829894392346</v>
      </c>
    </row>
    <row r="99" spans="2:14" x14ac:dyDescent="0.25">
      <c r="B99" s="119" t="s">
        <v>77</v>
      </c>
      <c r="C99" s="189">
        <v>8.1990271584920951</v>
      </c>
      <c r="D99" s="190">
        <v>0.35635152321556252</v>
      </c>
      <c r="E99" s="189">
        <v>14.005054759898904</v>
      </c>
      <c r="F99" s="190">
        <f t="shared" si="12"/>
        <v>5.8060276014068091</v>
      </c>
      <c r="G99" s="189">
        <v>5.8618128654970763</v>
      </c>
      <c r="H99" s="190">
        <f t="shared" si="12"/>
        <v>-8.1432418944018288</v>
      </c>
      <c r="I99" s="189">
        <v>5.2346087053946562</v>
      </c>
      <c r="J99" s="190">
        <f t="shared" si="12"/>
        <v>-0.62720416010242008</v>
      </c>
      <c r="K99" s="189">
        <v>6.1331573626867346</v>
      </c>
      <c r="L99" s="190">
        <f t="shared" si="13"/>
        <v>0.89854865729207845</v>
      </c>
      <c r="M99" s="189">
        <v>5.7484341780152848</v>
      </c>
      <c r="N99" s="190">
        <f t="shared" si="14"/>
        <v>-0.38472318467144984</v>
      </c>
    </row>
    <row r="100" spans="2:14" x14ac:dyDescent="0.25">
      <c r="B100" s="119" t="s">
        <v>79</v>
      </c>
      <c r="C100" s="189" t="s">
        <v>249</v>
      </c>
      <c r="D100" s="190" t="s">
        <v>249</v>
      </c>
      <c r="E100" s="189">
        <v>12.037222222222223</v>
      </c>
      <c r="F100" s="190" t="str">
        <f>IFERROR(E100-C100,"-")</f>
        <v>-</v>
      </c>
      <c r="G100" s="189">
        <v>8.0518100841709561</v>
      </c>
      <c r="H100" s="190">
        <f>IFERROR(G100-E100,"-")</f>
        <v>-3.9854121380512666</v>
      </c>
      <c r="I100" s="189">
        <v>5.1068981269986296</v>
      </c>
      <c r="J100" s="190">
        <f>IFERROR(I100-G100,"-")</f>
        <v>-2.9449119571723266</v>
      </c>
      <c r="K100" s="189">
        <v>5.8996194962855588</v>
      </c>
      <c r="L100" s="190">
        <f>IFERROR(K100-I100,"-")</f>
        <v>0.79272136928692927</v>
      </c>
      <c r="M100" s="189">
        <v>5.7116178291374329</v>
      </c>
      <c r="N100" s="190">
        <f t="shared" si="14"/>
        <v>-0.18800166714812594</v>
      </c>
    </row>
    <row r="101" spans="2:14" x14ac:dyDescent="0.25">
      <c r="B101" s="119" t="s">
        <v>81</v>
      </c>
      <c r="C101" s="189" t="s">
        <v>249</v>
      </c>
      <c r="D101" s="190" t="s">
        <v>249</v>
      </c>
      <c r="E101" s="189">
        <v>10.333473330533389</v>
      </c>
      <c r="F101" s="190" t="str">
        <f t="shared" ref="F101:J109" si="15">IFERROR(E101-C101,"-")</f>
        <v>-</v>
      </c>
      <c r="G101" s="189">
        <v>7.5680802630469604</v>
      </c>
      <c r="H101" s="190">
        <f t="shared" si="15"/>
        <v>-2.7653930674864284</v>
      </c>
      <c r="I101" s="189">
        <v>5.8374851013110849</v>
      </c>
      <c r="J101" s="190">
        <f t="shared" si="15"/>
        <v>-1.7305951617358755</v>
      </c>
      <c r="K101" s="189">
        <v>6.1456815157467837</v>
      </c>
      <c r="L101" s="190">
        <f t="shared" ref="L101:L109" si="16">IFERROR(K101-I101,"-")</f>
        <v>0.30819641443569878</v>
      </c>
      <c r="M101" s="189"/>
      <c r="N101" s="190"/>
    </row>
    <row r="102" spans="2:14" x14ac:dyDescent="0.25">
      <c r="B102" s="119" t="s">
        <v>83</v>
      </c>
      <c r="C102" s="189" t="s">
        <v>249</v>
      </c>
      <c r="D102" s="190" t="s">
        <v>249</v>
      </c>
      <c r="E102" s="189">
        <v>8.1765730880929333</v>
      </c>
      <c r="F102" s="190" t="str">
        <f t="shared" si="15"/>
        <v>-</v>
      </c>
      <c r="G102" s="189">
        <v>8.2189096215990833</v>
      </c>
      <c r="H102" s="190">
        <f t="shared" si="15"/>
        <v>4.2336533506150076E-2</v>
      </c>
      <c r="I102" s="189">
        <v>6.5708221225710011</v>
      </c>
      <c r="J102" s="190">
        <f t="shared" si="15"/>
        <v>-1.6480874990280823</v>
      </c>
      <c r="K102" s="189">
        <v>7.2864087783873881</v>
      </c>
      <c r="L102" s="190">
        <f t="shared" si="16"/>
        <v>0.71558665581638703</v>
      </c>
      <c r="M102" s="189"/>
      <c r="N102" s="190"/>
    </row>
    <row r="103" spans="2:14" x14ac:dyDescent="0.25">
      <c r="B103" s="119" t="s">
        <v>85</v>
      </c>
      <c r="C103" s="189" t="s">
        <v>249</v>
      </c>
      <c r="D103" s="190" t="s">
        <v>249</v>
      </c>
      <c r="E103" s="189">
        <v>9.841807909604519</v>
      </c>
      <c r="F103" s="190" t="str">
        <f t="shared" si="15"/>
        <v>-</v>
      </c>
      <c r="G103" s="189">
        <v>7.8831803086540342</v>
      </c>
      <c r="H103" s="190">
        <f t="shared" si="15"/>
        <v>-1.9586276009504848</v>
      </c>
      <c r="I103" s="189">
        <v>6.6500673854447436</v>
      </c>
      <c r="J103" s="190">
        <f t="shared" si="15"/>
        <v>-1.2331129232092906</v>
      </c>
      <c r="K103" s="189">
        <v>7.4098608193277311</v>
      </c>
      <c r="L103" s="190">
        <f t="shared" si="16"/>
        <v>0.75979343388298748</v>
      </c>
      <c r="M103" s="189"/>
      <c r="N103" s="190"/>
    </row>
    <row r="104" spans="2:14" x14ac:dyDescent="0.25">
      <c r="B104" s="119" t="s">
        <v>87</v>
      </c>
      <c r="C104" s="189">
        <v>6.097185185185185</v>
      </c>
      <c r="D104" s="190">
        <v>-2.5203484330781327</v>
      </c>
      <c r="E104" s="189">
        <v>9.0528089887640455</v>
      </c>
      <c r="F104" s="190">
        <f t="shared" si="15"/>
        <v>2.9556238035788605</v>
      </c>
      <c r="G104" s="189">
        <v>7.7771453913814765</v>
      </c>
      <c r="H104" s="190">
        <f t="shared" si="15"/>
        <v>-1.275663597382569</v>
      </c>
      <c r="I104" s="189">
        <v>8.0107416127133604</v>
      </c>
      <c r="J104" s="190">
        <f t="shared" si="15"/>
        <v>0.23359622133188385</v>
      </c>
      <c r="K104" s="189">
        <v>7.8473442622950822</v>
      </c>
      <c r="L104" s="190">
        <f t="shared" si="16"/>
        <v>-0.16339735041827819</v>
      </c>
      <c r="M104" s="189"/>
      <c r="N104" s="190"/>
    </row>
    <row r="105" spans="2:14" x14ac:dyDescent="0.25">
      <c r="B105" s="119" t="s">
        <v>89</v>
      </c>
      <c r="C105" s="189">
        <v>6.3997477931904161</v>
      </c>
      <c r="D105" s="190">
        <v>-1.8656489580074336</v>
      </c>
      <c r="E105" s="189">
        <v>8.8807339449541285</v>
      </c>
      <c r="F105" s="190">
        <f t="shared" si="15"/>
        <v>2.4809861517637124</v>
      </c>
      <c r="G105" s="189">
        <v>7.2970989466413396</v>
      </c>
      <c r="H105" s="190">
        <f t="shared" si="15"/>
        <v>-1.5836349983127889</v>
      </c>
      <c r="I105" s="189">
        <v>7.3590079278492979</v>
      </c>
      <c r="J105" s="190">
        <f t="shared" si="15"/>
        <v>6.1908981207958291E-2</v>
      </c>
      <c r="K105" s="189">
        <v>6.853787473233405</v>
      </c>
      <c r="L105" s="190">
        <f t="shared" si="16"/>
        <v>-0.50522045461589293</v>
      </c>
      <c r="M105" s="189"/>
      <c r="N105" s="190"/>
    </row>
    <row r="106" spans="2:14" x14ac:dyDescent="0.25">
      <c r="B106" s="119" t="s">
        <v>91</v>
      </c>
      <c r="C106" s="189">
        <v>5.1763901549680948</v>
      </c>
      <c r="D106" s="190">
        <v>-2.3042081541582871</v>
      </c>
      <c r="E106" s="189">
        <v>7.532561379070172</v>
      </c>
      <c r="F106" s="190">
        <f t="shared" si="15"/>
        <v>2.3561712241020771</v>
      </c>
      <c r="G106" s="189">
        <v>6.8283218332594799</v>
      </c>
      <c r="H106" s="190">
        <f t="shared" si="15"/>
        <v>-0.70423954581069204</v>
      </c>
      <c r="I106" s="189">
        <v>6.206409748365366</v>
      </c>
      <c r="J106" s="190">
        <f t="shared" si="15"/>
        <v>-0.62191208489411398</v>
      </c>
      <c r="K106" s="189">
        <v>6.4038626855407186</v>
      </c>
      <c r="L106" s="190">
        <f t="shared" si="16"/>
        <v>0.19745293717535262</v>
      </c>
      <c r="M106" s="189"/>
      <c r="N106" s="190"/>
    </row>
    <row r="107" spans="2:14" x14ac:dyDescent="0.25">
      <c r="B107" s="119" t="s">
        <v>93</v>
      </c>
      <c r="C107" s="189">
        <v>4.3857421875</v>
      </c>
      <c r="D107" s="190">
        <v>-2.9835126327188641</v>
      </c>
      <c r="E107" s="189">
        <v>8.5613607460788472</v>
      </c>
      <c r="F107" s="190">
        <f t="shared" si="15"/>
        <v>4.1756185585788472</v>
      </c>
      <c r="G107" s="189">
        <v>7.5981374722838133</v>
      </c>
      <c r="H107" s="190">
        <f t="shared" si="15"/>
        <v>-0.96322327379503392</v>
      </c>
      <c r="I107" s="189">
        <v>6.6887816646562124</v>
      </c>
      <c r="J107" s="190">
        <f t="shared" si="15"/>
        <v>-0.90935580762760093</v>
      </c>
      <c r="K107" s="189">
        <v>6.3679612269625663</v>
      </c>
      <c r="L107" s="190">
        <f t="shared" si="16"/>
        <v>-0.3208204376936461</v>
      </c>
      <c r="M107" s="189"/>
      <c r="N107" s="190"/>
    </row>
    <row r="108" spans="2:14" x14ac:dyDescent="0.25">
      <c r="B108" s="119" t="s">
        <v>95</v>
      </c>
      <c r="C108" s="189">
        <v>8.2757863935625462</v>
      </c>
      <c r="D108" s="190">
        <v>0.50696637471635242</v>
      </c>
      <c r="E108" s="189">
        <v>7.9421218694537563</v>
      </c>
      <c r="F108" s="190">
        <f t="shared" si="15"/>
        <v>-0.33366452410878988</v>
      </c>
      <c r="G108" s="189">
        <v>5.8612209341285268</v>
      </c>
      <c r="H108" s="190">
        <f t="shared" si="15"/>
        <v>-2.0809009353252295</v>
      </c>
      <c r="I108" s="189">
        <v>6.275511432009627</v>
      </c>
      <c r="J108" s="190">
        <f t="shared" si="15"/>
        <v>0.41429049788110017</v>
      </c>
      <c r="K108" s="189">
        <v>5.4969373126547634</v>
      </c>
      <c r="L108" s="190">
        <f t="shared" si="16"/>
        <v>-0.77857411935486365</v>
      </c>
      <c r="M108" s="189"/>
      <c r="N108" s="190"/>
    </row>
    <row r="109" spans="2:14" ht="15.75" x14ac:dyDescent="0.25">
      <c r="B109" s="122" t="s">
        <v>32</v>
      </c>
      <c r="C109" s="191">
        <v>6.7561589488727254</v>
      </c>
      <c r="D109" s="192">
        <v>-1.2263420342181126</v>
      </c>
      <c r="E109" s="191">
        <v>8.7250281473493914</v>
      </c>
      <c r="F109" s="192">
        <f t="shared" si="15"/>
        <v>1.968869198476666</v>
      </c>
      <c r="G109" s="191">
        <v>7.2914212309392115</v>
      </c>
      <c r="H109" s="192">
        <f t="shared" si="15"/>
        <v>-1.4336069164101799</v>
      </c>
      <c r="I109" s="191">
        <v>6.2369073253971479</v>
      </c>
      <c r="J109" s="192">
        <f t="shared" si="15"/>
        <v>-1.0545139055420636</v>
      </c>
      <c r="K109" s="191">
        <v>6.5780161509250608</v>
      </c>
      <c r="L109" s="192">
        <f t="shared" si="16"/>
        <v>0.34110882552791288</v>
      </c>
      <c r="M109" s="191">
        <v>5.8070621429469362</v>
      </c>
      <c r="N109" s="192">
        <v>-0.51652000149733812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3" t="s">
        <v>290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v>2020</v>
      </c>
      <c r="D117" s="308"/>
      <c r="E117" s="309">
        <v>2021</v>
      </c>
      <c r="F117" s="308"/>
      <c r="G117" s="309">
        <v>2022</v>
      </c>
      <c r="H117" s="308"/>
      <c r="I117" s="309">
        <v>2023</v>
      </c>
      <c r="J117" s="308"/>
      <c r="K117" s="309">
        <v>2024</v>
      </c>
      <c r="L117" s="308"/>
      <c r="M117" s="309">
        <v>2025</v>
      </c>
      <c r="N117" s="310"/>
    </row>
    <row r="118" spans="1:15" ht="16.5" thickTop="1" thickBot="1" x14ac:dyDescent="0.3">
      <c r="B118" s="87"/>
      <c r="C118" s="116" t="s">
        <v>71</v>
      </c>
      <c r="D118" s="117" t="str">
        <f>CONCATENATE("dif ",RIGHT(C117,2),"/",RIGHT(C117-1,2))</f>
        <v>dif 20/19</v>
      </c>
      <c r="E118" s="118" t="s">
        <v>71</v>
      </c>
      <c r="F118" s="117" t="str">
        <f>CONCATENATE("dif ",RIGHT(E117,2),"/",RIGHT(C117,2))</f>
        <v>dif 21/20</v>
      </c>
      <c r="G118" s="118" t="s">
        <v>71</v>
      </c>
      <c r="H118" s="117" t="str">
        <f>CONCATENATE("dif ",RIGHT(G117,2),"/",RIGHT(E117,2))</f>
        <v>dif 22/21</v>
      </c>
      <c r="I118" s="118" t="s">
        <v>71</v>
      </c>
      <c r="J118" s="117" t="str">
        <f>CONCATENATE("dif ",RIGHT(I117,2),"/",RIGHT(G117,2))</f>
        <v>dif 23/22</v>
      </c>
      <c r="K118" s="118" t="s">
        <v>71</v>
      </c>
      <c r="L118" s="117" t="str">
        <f>CONCATENATE("dif ",RIGHT(K117,2),"/",RIGHT(I117,2))</f>
        <v>dif 24/23</v>
      </c>
      <c r="M118" s="118" t="s">
        <v>71</v>
      </c>
      <c r="N118" s="117" t="str">
        <f>CONCATENATE("dif ",RIGHT(M117,2),"/",RIGHT(K117,2))</f>
        <v>dif 25/24</v>
      </c>
    </row>
    <row r="119" spans="1:15" x14ac:dyDescent="0.25">
      <c r="B119" s="119" t="s">
        <v>73</v>
      </c>
      <c r="C119" s="189">
        <v>6.9637502059647387</v>
      </c>
      <c r="D119" s="190">
        <v>-1.2299426108544163</v>
      </c>
      <c r="E119" s="189">
        <v>23.921666666666667</v>
      </c>
      <c r="F119" s="190">
        <f t="shared" ref="F119:J121" si="17">IFERROR(E119-C119,"-")</f>
        <v>16.957916460701927</v>
      </c>
      <c r="G119" s="189">
        <v>11.427258462228201</v>
      </c>
      <c r="H119" s="190">
        <f t="shared" si="17"/>
        <v>-12.494408204438466</v>
      </c>
      <c r="I119" s="189">
        <v>6.5380669546436287</v>
      </c>
      <c r="J119" s="190">
        <f t="shared" si="17"/>
        <v>-4.889191507584572</v>
      </c>
      <c r="K119" s="189">
        <v>7.0759036144578316</v>
      </c>
      <c r="L119" s="190">
        <f t="shared" ref="L119:L121" si="18">IFERROR(K119-I119,"-")</f>
        <v>0.53783665981420281</v>
      </c>
      <c r="M119" s="189">
        <v>5.3075824063679971</v>
      </c>
      <c r="N119" s="190">
        <f t="shared" ref="N119:N122" si="19">IFERROR(M119-K119,"-")</f>
        <v>-1.7683212080898345</v>
      </c>
    </row>
    <row r="120" spans="1:15" x14ac:dyDescent="0.25">
      <c r="B120" s="119" t="s">
        <v>75</v>
      </c>
      <c r="C120" s="189">
        <v>6.9527415509746175</v>
      </c>
      <c r="D120" s="190">
        <v>-0.5340194814983219</v>
      </c>
      <c r="E120" s="189">
        <v>11.833333333333334</v>
      </c>
      <c r="F120" s="190">
        <f t="shared" si="17"/>
        <v>4.8805917823587164</v>
      </c>
      <c r="G120" s="189">
        <v>8.8209509658246663</v>
      </c>
      <c r="H120" s="190">
        <f t="shared" si="17"/>
        <v>-3.0123823675086676</v>
      </c>
      <c r="I120" s="189">
        <v>5.1562280701754384</v>
      </c>
      <c r="J120" s="190">
        <f t="shared" si="17"/>
        <v>-3.6647228956492279</v>
      </c>
      <c r="K120" s="189">
        <v>6.4152956869719873</v>
      </c>
      <c r="L120" s="190">
        <f t="shared" si="18"/>
        <v>1.2590676167965489</v>
      </c>
      <c r="M120" s="189">
        <v>6.0825576241134751</v>
      </c>
      <c r="N120" s="190">
        <f t="shared" si="19"/>
        <v>-0.33273806285851215</v>
      </c>
    </row>
    <row r="121" spans="1:15" x14ac:dyDescent="0.25">
      <c r="B121" s="119" t="s">
        <v>77</v>
      </c>
      <c r="C121" s="189">
        <v>10.226860968885388</v>
      </c>
      <c r="D121" s="190">
        <v>2.9136342246993419</v>
      </c>
      <c r="E121" s="189">
        <v>17.187134502923978</v>
      </c>
      <c r="F121" s="190">
        <f t="shared" si="17"/>
        <v>6.9602735340385902</v>
      </c>
      <c r="G121" s="189">
        <v>6.1370344342937457</v>
      </c>
      <c r="H121" s="190">
        <f t="shared" si="17"/>
        <v>-11.050100068630233</v>
      </c>
      <c r="I121" s="189">
        <v>4.7230411864558208</v>
      </c>
      <c r="J121" s="190">
        <f t="shared" si="17"/>
        <v>-1.4139932478379249</v>
      </c>
      <c r="K121" s="189">
        <v>5.6702086553323028</v>
      </c>
      <c r="L121" s="190">
        <f t="shared" si="18"/>
        <v>0.94716746887648195</v>
      </c>
      <c r="M121" s="189">
        <v>6.0071238702817649</v>
      </c>
      <c r="N121" s="190">
        <f t="shared" si="19"/>
        <v>0.33691521494946208</v>
      </c>
    </row>
    <row r="122" spans="1:15" x14ac:dyDescent="0.25">
      <c r="B122" s="119" t="s">
        <v>79</v>
      </c>
      <c r="C122" s="189" t="s">
        <v>249</v>
      </c>
      <c r="D122" s="190" t="s">
        <v>249</v>
      </c>
      <c r="E122" s="189">
        <v>29.11392405063291</v>
      </c>
      <c r="F122" s="190" t="str">
        <f>IFERROR(E122-C122,"-")</f>
        <v>-</v>
      </c>
      <c r="G122" s="189">
        <v>7.9394441611422746</v>
      </c>
      <c r="H122" s="190">
        <f>IFERROR(G122-E122,"-")</f>
        <v>-21.174479889490634</v>
      </c>
      <c r="I122" s="189">
        <v>4.8056677018633538</v>
      </c>
      <c r="J122" s="190">
        <f>IFERROR(I122-G122,"-")</f>
        <v>-3.1337764592789208</v>
      </c>
      <c r="K122" s="189">
        <v>5.6477987421383649</v>
      </c>
      <c r="L122" s="190">
        <f>IFERROR(K122-I122,"-")</f>
        <v>0.84213104027501107</v>
      </c>
      <c r="M122" s="189">
        <v>5.5141093474426812</v>
      </c>
      <c r="N122" s="190">
        <f t="shared" si="19"/>
        <v>-0.13368939469568364</v>
      </c>
    </row>
    <row r="123" spans="1:15" x14ac:dyDescent="0.25">
      <c r="B123" s="119" t="s">
        <v>81</v>
      </c>
      <c r="C123" s="189" t="s">
        <v>249</v>
      </c>
      <c r="D123" s="190" t="s">
        <v>249</v>
      </c>
      <c r="E123" s="189">
        <v>14.308724832214764</v>
      </c>
      <c r="F123" s="190" t="str">
        <f t="shared" ref="F123:J131" si="20">IFERROR(E123-C123,"-")</f>
        <v>-</v>
      </c>
      <c r="G123" s="189">
        <v>7.2566325190438663</v>
      </c>
      <c r="H123" s="190">
        <f t="shared" si="20"/>
        <v>-7.0520923131708981</v>
      </c>
      <c r="I123" s="189">
        <v>5.3315962007228714</v>
      </c>
      <c r="J123" s="190">
        <f t="shared" si="20"/>
        <v>-1.9250363183209949</v>
      </c>
      <c r="K123" s="189">
        <v>5.6281161403851794</v>
      </c>
      <c r="L123" s="190">
        <f t="shared" ref="L123:L131" si="21">IFERROR(K123-I123,"-")</f>
        <v>0.29651993966230794</v>
      </c>
      <c r="M123" s="189"/>
      <c r="N123" s="190"/>
    </row>
    <row r="124" spans="1:15" x14ac:dyDescent="0.25">
      <c r="B124" s="119" t="s">
        <v>83</v>
      </c>
      <c r="C124" s="189" t="s">
        <v>249</v>
      </c>
      <c r="D124" s="190" t="s">
        <v>249</v>
      </c>
      <c r="E124" s="189">
        <v>12.987714987714988</v>
      </c>
      <c r="F124" s="190" t="str">
        <f t="shared" si="20"/>
        <v>-</v>
      </c>
      <c r="G124" s="189">
        <v>7.4575471698113205</v>
      </c>
      <c r="H124" s="190">
        <f t="shared" si="20"/>
        <v>-5.5301678179036671</v>
      </c>
      <c r="I124" s="189">
        <v>6.3493812663716014</v>
      </c>
      <c r="J124" s="190">
        <f t="shared" si="20"/>
        <v>-1.1081659034397191</v>
      </c>
      <c r="K124" s="189">
        <v>7.3081058726220016</v>
      </c>
      <c r="L124" s="190">
        <f t="shared" si="21"/>
        <v>0.95872460625040024</v>
      </c>
      <c r="M124" s="189"/>
      <c r="N124" s="190"/>
    </row>
    <row r="125" spans="1:15" x14ac:dyDescent="0.25">
      <c r="B125" s="119" t="s">
        <v>85</v>
      </c>
      <c r="C125" s="189" t="s">
        <v>249</v>
      </c>
      <c r="D125" s="190" t="s">
        <v>249</v>
      </c>
      <c r="E125" s="189">
        <v>8.2203659506762126</v>
      </c>
      <c r="F125" s="190" t="str">
        <f t="shared" si="20"/>
        <v>-</v>
      </c>
      <c r="G125" s="189">
        <v>7.105190204835977</v>
      </c>
      <c r="H125" s="190">
        <f t="shared" si="20"/>
        <v>-1.1151757458402356</v>
      </c>
      <c r="I125" s="189">
        <v>5.7398599958822318</v>
      </c>
      <c r="J125" s="190">
        <f t="shared" si="20"/>
        <v>-1.3653302089537451</v>
      </c>
      <c r="K125" s="189">
        <v>7.6511909568025835</v>
      </c>
      <c r="L125" s="190">
        <f t="shared" si="21"/>
        <v>1.9113309609203517</v>
      </c>
      <c r="M125" s="189"/>
      <c r="N125" s="190"/>
    </row>
    <row r="126" spans="1:15" x14ac:dyDescent="0.25">
      <c r="B126" s="119" t="s">
        <v>87</v>
      </c>
      <c r="C126" s="189">
        <v>5.1117370892018776</v>
      </c>
      <c r="D126" s="190">
        <v>-3.3296669492959516</v>
      </c>
      <c r="E126" s="189">
        <v>8.5341272146383975</v>
      </c>
      <c r="F126" s="190">
        <f t="shared" si="20"/>
        <v>3.4223901254365199</v>
      </c>
      <c r="G126" s="189">
        <v>7.0737927292457945</v>
      </c>
      <c r="H126" s="190">
        <f t="shared" si="20"/>
        <v>-1.460334485392603</v>
      </c>
      <c r="I126" s="189">
        <v>8.2577308362369344</v>
      </c>
      <c r="J126" s="190">
        <f t="shared" si="20"/>
        <v>1.1839381069911399</v>
      </c>
      <c r="K126" s="189">
        <v>8.3209278870398382</v>
      </c>
      <c r="L126" s="190">
        <f t="shared" si="21"/>
        <v>6.3197050802903831E-2</v>
      </c>
      <c r="M126" s="189"/>
      <c r="N126" s="190"/>
    </row>
    <row r="127" spans="1:15" x14ac:dyDescent="0.25">
      <c r="B127" s="119" t="s">
        <v>89</v>
      </c>
      <c r="C127" s="189">
        <v>5.2950423216444982</v>
      </c>
      <c r="D127" s="190">
        <v>-2.7656598780170931</v>
      </c>
      <c r="E127" s="189">
        <v>8.8707849249079054</v>
      </c>
      <c r="F127" s="190">
        <f t="shared" si="20"/>
        <v>3.5757426032634072</v>
      </c>
      <c r="G127" s="189">
        <v>7.4258753091240397</v>
      </c>
      <c r="H127" s="190">
        <f t="shared" si="20"/>
        <v>-1.4449096157838657</v>
      </c>
      <c r="I127" s="189">
        <v>7.502688172043011</v>
      </c>
      <c r="J127" s="190">
        <f t="shared" si="20"/>
        <v>7.681286291897127E-2</v>
      </c>
      <c r="K127" s="189">
        <v>7.0556511180815544</v>
      </c>
      <c r="L127" s="190">
        <f t="shared" si="21"/>
        <v>-0.44703705396145654</v>
      </c>
      <c r="M127" s="189"/>
      <c r="N127" s="190"/>
    </row>
    <row r="128" spans="1:15" x14ac:dyDescent="0.25">
      <c r="A128" s="125"/>
      <c r="B128" s="119" t="s">
        <v>91</v>
      </c>
      <c r="C128" s="189">
        <v>4.2314881380301941</v>
      </c>
      <c r="D128" s="190">
        <v>-3.1209390464358258</v>
      </c>
      <c r="E128" s="189">
        <v>7.5337959750173491</v>
      </c>
      <c r="F128" s="190">
        <f t="shared" si="20"/>
        <v>3.302307836987155</v>
      </c>
      <c r="G128" s="189">
        <v>6.6977941890972694</v>
      </c>
      <c r="H128" s="190">
        <f t="shared" si="20"/>
        <v>-0.83600178592007968</v>
      </c>
      <c r="I128" s="189">
        <v>6.1844487109160724</v>
      </c>
      <c r="J128" s="190">
        <f t="shared" si="20"/>
        <v>-0.51334547818119702</v>
      </c>
      <c r="K128" s="189">
        <v>6.4350112697220139</v>
      </c>
      <c r="L128" s="190">
        <f t="shared" si="21"/>
        <v>0.25056255880594147</v>
      </c>
      <c r="M128" s="189"/>
      <c r="N128" s="190"/>
    </row>
    <row r="129" spans="2:15" x14ac:dyDescent="0.25">
      <c r="B129" s="119" t="s">
        <v>93</v>
      </c>
      <c r="C129" s="189">
        <v>4.2414738124238731</v>
      </c>
      <c r="D129" s="190">
        <v>-3.179768672546067</v>
      </c>
      <c r="E129" s="189">
        <v>9.3559194428759653</v>
      </c>
      <c r="F129" s="190">
        <f t="shared" si="20"/>
        <v>5.1144456304520922</v>
      </c>
      <c r="G129" s="189">
        <v>8.585074626865671</v>
      </c>
      <c r="H129" s="190">
        <f t="shared" si="20"/>
        <v>-0.77084481601029431</v>
      </c>
      <c r="I129" s="189">
        <v>6.8399476668120363</v>
      </c>
      <c r="J129" s="190">
        <f t="shared" si="20"/>
        <v>-1.7451269600536348</v>
      </c>
      <c r="K129" s="189">
        <v>6.2889388104407358</v>
      </c>
      <c r="L129" s="190">
        <f t="shared" si="21"/>
        <v>-0.55100885637130048</v>
      </c>
      <c r="M129" s="189"/>
      <c r="N129" s="190"/>
    </row>
    <row r="130" spans="2:15" x14ac:dyDescent="0.25">
      <c r="B130" s="119" t="s">
        <v>95</v>
      </c>
      <c r="C130" s="189">
        <v>8.8838289962825279</v>
      </c>
      <c r="D130" s="190">
        <v>1.5318691972875529</v>
      </c>
      <c r="E130" s="189">
        <v>10.613690865489426</v>
      </c>
      <c r="F130" s="190">
        <f t="shared" si="20"/>
        <v>1.7298618692068981</v>
      </c>
      <c r="G130" s="189">
        <v>5.9148119723714503</v>
      </c>
      <c r="H130" s="190">
        <f t="shared" si="20"/>
        <v>-4.6988788931179757</v>
      </c>
      <c r="I130" s="189">
        <v>6.3220577871740664</v>
      </c>
      <c r="J130" s="190">
        <f t="shared" si="20"/>
        <v>0.40724581480261612</v>
      </c>
      <c r="K130" s="189">
        <v>4.8761477918670746</v>
      </c>
      <c r="L130" s="190">
        <f t="shared" si="21"/>
        <v>-1.4459099953069918</v>
      </c>
      <c r="M130" s="189"/>
      <c r="N130" s="190"/>
    </row>
    <row r="131" spans="2:15" ht="15.75" x14ac:dyDescent="0.25">
      <c r="B131" s="122" t="s">
        <v>32</v>
      </c>
      <c r="C131" s="191">
        <v>6.8703282541126525</v>
      </c>
      <c r="D131" s="192">
        <v>-0.88982415413302451</v>
      </c>
      <c r="E131" s="191">
        <v>9.382254214530807</v>
      </c>
      <c r="F131" s="192">
        <f t="shared" si="20"/>
        <v>2.5119259604181545</v>
      </c>
      <c r="G131" s="191">
        <v>7.421225937183384</v>
      </c>
      <c r="H131" s="192">
        <f t="shared" si="20"/>
        <v>-1.961028277347423</v>
      </c>
      <c r="I131" s="191">
        <v>6.0541886533237577</v>
      </c>
      <c r="J131" s="192">
        <f t="shared" si="20"/>
        <v>-1.3670372838596263</v>
      </c>
      <c r="K131" s="191">
        <v>6.5252711292339853</v>
      </c>
      <c r="L131" s="192">
        <f t="shared" si="21"/>
        <v>0.47108247591022767</v>
      </c>
      <c r="M131" s="191">
        <v>5.709790739991913</v>
      </c>
      <c r="N131" s="192">
        <v>-0.4379595693570062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291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v>2020</v>
      </c>
      <c r="D139" s="308"/>
      <c r="E139" s="309">
        <v>2021</v>
      </c>
      <c r="F139" s="308"/>
      <c r="G139" s="309">
        <v>2022</v>
      </c>
      <c r="H139" s="308"/>
      <c r="I139" s="309">
        <v>2023</v>
      </c>
      <c r="J139" s="308"/>
      <c r="K139" s="309">
        <v>2024</v>
      </c>
      <c r="L139" s="308"/>
      <c r="M139" s="309">
        <v>2025</v>
      </c>
      <c r="N139" s="310"/>
    </row>
    <row r="140" spans="2:15" ht="16.5" thickTop="1" thickBot="1" x14ac:dyDescent="0.3">
      <c r="B140" s="87"/>
      <c r="C140" s="116" t="s">
        <v>71</v>
      </c>
      <c r="D140" s="117" t="str">
        <f>CONCATENATE("dif ",RIGHT(C139,2),"/",RIGHT(C139-1,2))</f>
        <v>dif 20/19</v>
      </c>
      <c r="E140" s="118" t="s">
        <v>71</v>
      </c>
      <c r="F140" s="117" t="str">
        <f>CONCATENATE("dif ",RIGHT(E139,2),"/",RIGHT(C139,2))</f>
        <v>dif 21/20</v>
      </c>
      <c r="G140" s="118" t="s">
        <v>71</v>
      </c>
      <c r="H140" s="117" t="str">
        <f>CONCATENATE("dif ",RIGHT(G139,2),"/",RIGHT(E139,2))</f>
        <v>dif 22/21</v>
      </c>
      <c r="I140" s="118" t="s">
        <v>71</v>
      </c>
      <c r="J140" s="117" t="str">
        <f>CONCATENATE("dif ",RIGHT(I139,2),"/",RIGHT(G139,2))</f>
        <v>dif 23/22</v>
      </c>
      <c r="K140" s="118" t="s">
        <v>71</v>
      </c>
      <c r="L140" s="117" t="str">
        <f>CONCATENATE("dif ",RIGHT(K139,2),"/",RIGHT(I139,2))</f>
        <v>dif 24/23</v>
      </c>
      <c r="M140" s="118" t="s">
        <v>71</v>
      </c>
      <c r="N140" s="117" t="str">
        <f>CONCATENATE("dif ",RIGHT(M139,2),"/",RIGHT(K139,2))</f>
        <v>dif 25/24</v>
      </c>
    </row>
    <row r="141" spans="2:15" x14ac:dyDescent="0.25">
      <c r="B141" s="119" t="s">
        <v>73</v>
      </c>
      <c r="C141" s="189">
        <v>10.206690561529271</v>
      </c>
      <c r="D141" s="190">
        <v>2.5739234503685537E-3</v>
      </c>
      <c r="E141" s="189">
        <v>2.5</v>
      </c>
      <c r="F141" s="190">
        <f t="shared" ref="F141:J143" si="22">IFERROR(E141-C141,"-")</f>
        <v>-7.7066905615292711</v>
      </c>
      <c r="G141" s="189">
        <v>7.3069016152716593</v>
      </c>
      <c r="H141" s="190">
        <f t="shared" si="22"/>
        <v>4.8069016152716593</v>
      </c>
      <c r="I141" s="189">
        <v>6.2490613266583228</v>
      </c>
      <c r="J141" s="190">
        <f t="shared" si="22"/>
        <v>-1.0578402886133365</v>
      </c>
      <c r="K141" s="189">
        <v>5.2128966223132034</v>
      </c>
      <c r="L141" s="190">
        <f t="shared" ref="L141:L143" si="23">IFERROR(K141-I141,"-")</f>
        <v>-1.0361647043451194</v>
      </c>
      <c r="M141" s="189">
        <v>8.7137850467289724</v>
      </c>
      <c r="N141" s="190">
        <f t="shared" ref="N141:N144" si="24">IFERROR(M141-K141,"-")</f>
        <v>3.500888424415769</v>
      </c>
    </row>
    <row r="142" spans="2:15" x14ac:dyDescent="0.25">
      <c r="B142" s="119" t="s">
        <v>75</v>
      </c>
      <c r="C142" s="189">
        <v>7.9724409448818898</v>
      </c>
      <c r="D142" s="190">
        <v>-2.2163837179312127</v>
      </c>
      <c r="E142" s="189">
        <v>9.4146341463414629</v>
      </c>
      <c r="F142" s="190">
        <f t="shared" si="22"/>
        <v>1.4421932014595731</v>
      </c>
      <c r="G142" s="189">
        <v>7.6997971602434081</v>
      </c>
      <c r="H142" s="190">
        <f t="shared" si="22"/>
        <v>-1.7148369860980548</v>
      </c>
      <c r="I142" s="189">
        <v>5.5432989690721648</v>
      </c>
      <c r="J142" s="190">
        <f t="shared" si="22"/>
        <v>-2.1564981911712433</v>
      </c>
      <c r="K142" s="189">
        <v>6.93213296398892</v>
      </c>
      <c r="L142" s="190">
        <f t="shared" si="23"/>
        <v>1.3888339949167552</v>
      </c>
      <c r="M142" s="189">
        <v>7.9866488651535379</v>
      </c>
      <c r="N142" s="190">
        <f t="shared" si="24"/>
        <v>1.0545159011646179</v>
      </c>
    </row>
    <row r="143" spans="2:15" x14ac:dyDescent="0.25">
      <c r="B143" s="119" t="s">
        <v>77</v>
      </c>
      <c r="C143" s="189">
        <v>4.5850622406639001</v>
      </c>
      <c r="D143" s="190">
        <v>-6.706719846132037</v>
      </c>
      <c r="E143" s="189">
        <v>12.169139465875372</v>
      </c>
      <c r="F143" s="190">
        <f t="shared" si="22"/>
        <v>7.5840772252114714</v>
      </c>
      <c r="G143" s="189">
        <v>4.5830090791180282</v>
      </c>
      <c r="H143" s="190">
        <f t="shared" si="22"/>
        <v>-7.5861303867573433</v>
      </c>
      <c r="I143" s="189">
        <v>6.3925327951564075</v>
      </c>
      <c r="J143" s="190">
        <f t="shared" si="22"/>
        <v>1.8095237160383792</v>
      </c>
      <c r="K143" s="189">
        <v>6.4939759036144578</v>
      </c>
      <c r="L143" s="190">
        <f t="shared" si="23"/>
        <v>0.10144310845805027</v>
      </c>
      <c r="M143" s="189">
        <v>4.7348798674399335</v>
      </c>
      <c r="N143" s="190">
        <f t="shared" si="24"/>
        <v>-1.7590960361745243</v>
      </c>
    </row>
    <row r="144" spans="2:15" x14ac:dyDescent="0.25">
      <c r="B144" s="119" t="s">
        <v>79</v>
      </c>
      <c r="C144" s="189" t="s">
        <v>249</v>
      </c>
      <c r="D144" s="190" t="s">
        <v>249</v>
      </c>
      <c r="E144" s="189">
        <v>16.604166666666668</v>
      </c>
      <c r="F144" s="190" t="str">
        <f>IFERROR(E144-C144,"-")</f>
        <v>-</v>
      </c>
      <c r="G144" s="189">
        <v>8.2644444444444449</v>
      </c>
      <c r="H144" s="190">
        <f>IFERROR(G144-E144,"-")</f>
        <v>-8.3397222222222229</v>
      </c>
      <c r="I144" s="189">
        <v>6.2307692307692308</v>
      </c>
      <c r="J144" s="190">
        <f>IFERROR(I144-G144,"-")</f>
        <v>-2.0336752136752141</v>
      </c>
      <c r="K144" s="189">
        <v>7.5632377740303545</v>
      </c>
      <c r="L144" s="190">
        <f>IFERROR(K144-I144,"-")</f>
        <v>1.3324685432611236</v>
      </c>
      <c r="M144" s="189">
        <v>6.1542699724517904</v>
      </c>
      <c r="N144" s="190">
        <f t="shared" si="24"/>
        <v>-1.408967801578564</v>
      </c>
    </row>
    <row r="145" spans="1:15" x14ac:dyDescent="0.25">
      <c r="B145" s="119" t="s">
        <v>81</v>
      </c>
      <c r="C145" s="189" t="s">
        <v>249</v>
      </c>
      <c r="D145" s="190" t="s">
        <v>249</v>
      </c>
      <c r="E145" s="189">
        <v>14.590452261306533</v>
      </c>
      <c r="F145" s="190" t="str">
        <f t="shared" ref="F145:J153" si="25">IFERROR(E145-C145,"-")</f>
        <v>-</v>
      </c>
      <c r="G145" s="189">
        <v>9.8229166666666661</v>
      </c>
      <c r="H145" s="190">
        <f t="shared" si="25"/>
        <v>-4.7675355946398668</v>
      </c>
      <c r="I145" s="189">
        <v>13.061185468451242</v>
      </c>
      <c r="J145" s="190">
        <f t="shared" si="25"/>
        <v>3.2382688017845762</v>
      </c>
      <c r="K145" s="189">
        <v>7.9407540394973068</v>
      </c>
      <c r="L145" s="190">
        <f t="shared" ref="L145:L153" si="26">IFERROR(K145-I145,"-")</f>
        <v>-5.1204314289539354</v>
      </c>
      <c r="M145" s="189"/>
      <c r="N145" s="190"/>
    </row>
    <row r="146" spans="1:15" x14ac:dyDescent="0.25">
      <c r="B146" s="119" t="s">
        <v>83</v>
      </c>
      <c r="C146" s="189" t="s">
        <v>249</v>
      </c>
      <c r="D146" s="190" t="s">
        <v>249</v>
      </c>
      <c r="E146" s="189">
        <v>4.7831498324557202</v>
      </c>
      <c r="F146" s="190" t="str">
        <f t="shared" si="25"/>
        <v>-</v>
      </c>
      <c r="G146" s="189">
        <v>12.960893854748603</v>
      </c>
      <c r="H146" s="190">
        <f t="shared" si="25"/>
        <v>8.1777440222928828</v>
      </c>
      <c r="I146" s="189">
        <v>6.6303317535545023</v>
      </c>
      <c r="J146" s="190">
        <f t="shared" si="25"/>
        <v>-6.3305621011941007</v>
      </c>
      <c r="K146" s="189">
        <v>6.8303393213572852</v>
      </c>
      <c r="L146" s="190">
        <f t="shared" si="26"/>
        <v>0.20000756780278284</v>
      </c>
      <c r="M146" s="189"/>
      <c r="N146" s="190"/>
    </row>
    <row r="147" spans="1:15" x14ac:dyDescent="0.25">
      <c r="B147" s="119" t="s">
        <v>85</v>
      </c>
      <c r="C147" s="189" t="s">
        <v>249</v>
      </c>
      <c r="D147" s="190" t="s">
        <v>249</v>
      </c>
      <c r="E147" s="189">
        <v>13.025882352941176</v>
      </c>
      <c r="F147" s="190" t="str">
        <f t="shared" si="25"/>
        <v>-</v>
      </c>
      <c r="G147" s="189">
        <v>13.676595744680851</v>
      </c>
      <c r="H147" s="190">
        <f t="shared" si="25"/>
        <v>0.65071339173967502</v>
      </c>
      <c r="I147" s="189">
        <v>7.0081521739130439</v>
      </c>
      <c r="J147" s="190">
        <f t="shared" si="25"/>
        <v>-6.6684435707678071</v>
      </c>
      <c r="K147" s="189">
        <v>6.9790476190476189</v>
      </c>
      <c r="L147" s="190">
        <f t="shared" si="26"/>
        <v>-2.9104554865424959E-2</v>
      </c>
      <c r="M147" s="189"/>
      <c r="N147" s="190"/>
    </row>
    <row r="148" spans="1:15" x14ac:dyDescent="0.25">
      <c r="B148" s="119" t="s">
        <v>87</v>
      </c>
      <c r="C148" s="189">
        <v>6.7066326530612246</v>
      </c>
      <c r="D148" s="190">
        <v>-0.55278157288019791</v>
      </c>
      <c r="E148" s="189">
        <v>9.3961218836565106</v>
      </c>
      <c r="F148" s="190">
        <f t="shared" si="25"/>
        <v>2.689489230595286</v>
      </c>
      <c r="G148" s="189">
        <v>8.1945205479452063</v>
      </c>
      <c r="H148" s="190">
        <f t="shared" si="25"/>
        <v>-1.2016013357113042</v>
      </c>
      <c r="I148" s="189">
        <v>8.0383480825958706</v>
      </c>
      <c r="J148" s="190">
        <f t="shared" si="25"/>
        <v>-0.15617246534933571</v>
      </c>
      <c r="K148" s="189">
        <v>7.5965217391304352</v>
      </c>
      <c r="L148" s="190">
        <f t="shared" si="26"/>
        <v>-0.44182634346543548</v>
      </c>
      <c r="M148" s="189"/>
      <c r="N148" s="190"/>
    </row>
    <row r="149" spans="1:15" x14ac:dyDescent="0.25">
      <c r="B149" s="119" t="s">
        <v>89</v>
      </c>
      <c r="C149" s="189">
        <v>9.6896551724137936</v>
      </c>
      <c r="D149" s="190">
        <v>1.0668828951860707</v>
      </c>
      <c r="E149" s="189">
        <v>7.9540229885057467</v>
      </c>
      <c r="F149" s="190">
        <f t="shared" si="25"/>
        <v>-1.7356321839080469</v>
      </c>
      <c r="G149" s="189">
        <v>4.7848410757946214</v>
      </c>
      <c r="H149" s="190">
        <f t="shared" si="25"/>
        <v>-3.1691819127111254</v>
      </c>
      <c r="I149" s="189">
        <v>6.5543859649122806</v>
      </c>
      <c r="J149" s="190">
        <f t="shared" si="25"/>
        <v>1.7695448891176593</v>
      </c>
      <c r="K149" s="189">
        <v>7.6707818930041149</v>
      </c>
      <c r="L149" s="190">
        <f t="shared" si="26"/>
        <v>1.1163959280918343</v>
      </c>
      <c r="M149" s="189"/>
      <c r="N149" s="190"/>
    </row>
    <row r="150" spans="1:15" x14ac:dyDescent="0.25">
      <c r="A150" s="125"/>
      <c r="B150" s="119" t="s">
        <v>91</v>
      </c>
      <c r="C150" s="189">
        <v>5.1395348837209305</v>
      </c>
      <c r="D150" s="190">
        <v>-3.181732084604862</v>
      </c>
      <c r="E150" s="189">
        <v>7.3981191222570537</v>
      </c>
      <c r="F150" s="190">
        <f t="shared" si="25"/>
        <v>2.2585842385361232</v>
      </c>
      <c r="G150" s="189">
        <v>6.2121212121212119</v>
      </c>
      <c r="H150" s="190">
        <f t="shared" si="25"/>
        <v>-1.1859979101358418</v>
      </c>
      <c r="I150" s="189">
        <v>7.5462478184991273</v>
      </c>
      <c r="J150" s="190">
        <f t="shared" si="25"/>
        <v>1.3341266063779154</v>
      </c>
      <c r="K150" s="189">
        <v>7.9536152796725785</v>
      </c>
      <c r="L150" s="190">
        <f t="shared" si="26"/>
        <v>0.40736746117345124</v>
      </c>
      <c r="M150" s="189"/>
      <c r="N150" s="190"/>
    </row>
    <row r="151" spans="1:15" x14ac:dyDescent="0.25">
      <c r="B151" s="119" t="s">
        <v>93</v>
      </c>
      <c r="C151" s="189">
        <v>3.862222222222222</v>
      </c>
      <c r="D151" s="190">
        <v>-4.9532284215546021</v>
      </c>
      <c r="E151" s="189">
        <v>8.9674220963172804</v>
      </c>
      <c r="F151" s="190">
        <f t="shared" si="25"/>
        <v>5.1051998740950584</v>
      </c>
      <c r="G151" s="189">
        <v>5.2242798353909468</v>
      </c>
      <c r="H151" s="190">
        <f t="shared" si="25"/>
        <v>-3.7431422609263336</v>
      </c>
      <c r="I151" s="189">
        <v>6.2333333333333334</v>
      </c>
      <c r="J151" s="190">
        <f t="shared" si="25"/>
        <v>1.0090534979423866</v>
      </c>
      <c r="K151" s="189">
        <v>7.3637274549098199</v>
      </c>
      <c r="L151" s="190">
        <f t="shared" si="26"/>
        <v>1.1303941215764866</v>
      </c>
      <c r="M151" s="189"/>
      <c r="N151" s="190"/>
    </row>
    <row r="152" spans="1:15" x14ac:dyDescent="0.25">
      <c r="B152" s="119" t="s">
        <v>95</v>
      </c>
      <c r="C152" s="189">
        <v>5.5427631578947372</v>
      </c>
      <c r="D152" s="190">
        <v>-7.4595705643923109</v>
      </c>
      <c r="E152" s="189">
        <v>6.4748110831234253</v>
      </c>
      <c r="F152" s="190">
        <f t="shared" si="25"/>
        <v>0.93204792522868818</v>
      </c>
      <c r="G152" s="189">
        <v>5.8742514970059876</v>
      </c>
      <c r="H152" s="190">
        <f t="shared" si="25"/>
        <v>-0.60055958611743776</v>
      </c>
      <c r="I152" s="189">
        <v>6.0465116279069768</v>
      </c>
      <c r="J152" s="190">
        <f t="shared" si="25"/>
        <v>0.17226013090098924</v>
      </c>
      <c r="K152" s="189">
        <v>8.2883116883116887</v>
      </c>
      <c r="L152" s="190">
        <f t="shared" si="26"/>
        <v>2.2418000604047119</v>
      </c>
      <c r="M152" s="189"/>
      <c r="N152" s="190"/>
    </row>
    <row r="153" spans="1:15" ht="15.75" x14ac:dyDescent="0.25">
      <c r="B153" s="122" t="s">
        <v>32</v>
      </c>
      <c r="C153" s="191">
        <v>7.0547388176415389</v>
      </c>
      <c r="D153" s="192">
        <v>-2.3240815850979075</v>
      </c>
      <c r="E153" s="191">
        <v>7.9309434486591632</v>
      </c>
      <c r="F153" s="192">
        <f t="shared" si="25"/>
        <v>0.87620463101762436</v>
      </c>
      <c r="G153" s="191">
        <v>6.613911290322581</v>
      </c>
      <c r="H153" s="192">
        <f t="shared" si="25"/>
        <v>-1.3170321583365823</v>
      </c>
      <c r="I153" s="191">
        <v>6.7909909909909913</v>
      </c>
      <c r="J153" s="192">
        <f t="shared" si="25"/>
        <v>0.17707970066841039</v>
      </c>
      <c r="K153" s="191">
        <v>7.134335368717708</v>
      </c>
      <c r="L153" s="192">
        <f t="shared" si="26"/>
        <v>0.34334437772671667</v>
      </c>
      <c r="M153" s="191">
        <v>6.6285567803127403</v>
      </c>
      <c r="N153" s="192">
        <v>0.22392907340084456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292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v>2020</v>
      </c>
      <c r="D161" s="308"/>
      <c r="E161" s="309">
        <v>2021</v>
      </c>
      <c r="F161" s="308"/>
      <c r="G161" s="309">
        <v>2022</v>
      </c>
      <c r="H161" s="308"/>
      <c r="I161" s="309">
        <v>2023</v>
      </c>
      <c r="J161" s="308"/>
      <c r="K161" s="309">
        <v>2024</v>
      </c>
      <c r="L161" s="308"/>
      <c r="M161" s="309">
        <v>2025</v>
      </c>
      <c r="N161" s="310"/>
    </row>
    <row r="162" spans="2:14" ht="16.5" thickTop="1" thickBot="1" x14ac:dyDescent="0.3">
      <c r="B162" s="87"/>
      <c r="C162" s="116" t="s">
        <v>71</v>
      </c>
      <c r="D162" s="117" t="str">
        <f>CONCATENATE("dif ",RIGHT(C161,2),"/",RIGHT(C161-1,2))</f>
        <v>dif 20/19</v>
      </c>
      <c r="E162" s="118" t="s">
        <v>71</v>
      </c>
      <c r="F162" s="117" t="str">
        <f>CONCATENATE("dif ",RIGHT(E161,2),"/",RIGHT(C161,2))</f>
        <v>dif 21/20</v>
      </c>
      <c r="G162" s="118" t="s">
        <v>71</v>
      </c>
      <c r="H162" s="117" t="str">
        <f>CONCATENATE("dif ",RIGHT(G161,2),"/",RIGHT(E161,2))</f>
        <v>dif 22/21</v>
      </c>
      <c r="I162" s="118" t="s">
        <v>71</v>
      </c>
      <c r="J162" s="117" t="str">
        <f>CONCATENATE("dif ",RIGHT(I161,2),"/",RIGHT(G161,2))</f>
        <v>dif 23/22</v>
      </c>
      <c r="K162" s="118" t="s">
        <v>71</v>
      </c>
      <c r="L162" s="117" t="str">
        <f>CONCATENATE("dif ",RIGHT(K161,2),"/",RIGHT(I161,2))</f>
        <v>dif 24/23</v>
      </c>
      <c r="M162" s="118" t="s">
        <v>71</v>
      </c>
      <c r="N162" s="117" t="str">
        <f>CONCATENATE("dif ",RIGHT(M161,2),"/",RIGHT(K161,2))</f>
        <v>dif 25/24</v>
      </c>
    </row>
    <row r="163" spans="2:14" x14ac:dyDescent="0.25">
      <c r="B163" s="119" t="s">
        <v>73</v>
      </c>
      <c r="C163" s="189">
        <v>5.938104448742747</v>
      </c>
      <c r="D163" s="190">
        <v>-3.2944078665281893</v>
      </c>
      <c r="E163" s="189">
        <v>1.9777777777777779</v>
      </c>
      <c r="F163" s="190">
        <f t="shared" ref="F163:J165" si="27">IFERROR(E163-C163,"-")</f>
        <v>-3.9603266709649692</v>
      </c>
      <c r="G163" s="189">
        <v>6.2176258992805753</v>
      </c>
      <c r="H163" s="190">
        <f t="shared" si="27"/>
        <v>4.2398481215027974</v>
      </c>
      <c r="I163" s="189">
        <v>5.1819338422391859</v>
      </c>
      <c r="J163" s="190">
        <f t="shared" si="27"/>
        <v>-1.0356920570413894</v>
      </c>
      <c r="K163" s="189">
        <v>5.5057324840764332</v>
      </c>
      <c r="L163" s="190">
        <f t="shared" ref="L163:L165" si="28">IFERROR(K163-I163,"-")</f>
        <v>0.32379864183724738</v>
      </c>
      <c r="M163" s="189">
        <v>5.8741319444444446</v>
      </c>
      <c r="N163" s="190">
        <f t="shared" ref="N163:N166" si="29">IFERROR(M163-K163,"-")</f>
        <v>0.36839946036801141</v>
      </c>
    </row>
    <row r="164" spans="2:14" x14ac:dyDescent="0.25">
      <c r="B164" s="119" t="s">
        <v>75</v>
      </c>
      <c r="C164" s="189">
        <v>4.3893939393939396</v>
      </c>
      <c r="D164" s="190">
        <v>-2.5414186108876375</v>
      </c>
      <c r="E164" s="189">
        <v>6.0033557046979862</v>
      </c>
      <c r="F164" s="190">
        <f t="shared" si="27"/>
        <v>1.6139617653040466</v>
      </c>
      <c r="G164" s="189">
        <v>5.9796380090497738</v>
      </c>
      <c r="H164" s="190">
        <f t="shared" si="27"/>
        <v>-2.3717695648212356E-2</v>
      </c>
      <c r="I164" s="189">
        <v>4.8488745980707399</v>
      </c>
      <c r="J164" s="190">
        <f t="shared" si="27"/>
        <v>-1.1307634109790339</v>
      </c>
      <c r="K164" s="189">
        <v>5.2434266327396095</v>
      </c>
      <c r="L164" s="190">
        <f t="shared" si="28"/>
        <v>0.39455203466886957</v>
      </c>
      <c r="M164" s="189">
        <v>5.3264248704663215</v>
      </c>
      <c r="N164" s="190">
        <f t="shared" si="29"/>
        <v>8.2998237726711999E-2</v>
      </c>
    </row>
    <row r="165" spans="2:14" x14ac:dyDescent="0.25">
      <c r="B165" s="119" t="s">
        <v>77</v>
      </c>
      <c r="C165" s="189">
        <v>4.2316715542521992</v>
      </c>
      <c r="D165" s="190">
        <v>-3.5035422765030324</v>
      </c>
      <c r="E165" s="189">
        <v>12.337563451776649</v>
      </c>
      <c r="F165" s="190">
        <f t="shared" si="27"/>
        <v>8.1058918975244509</v>
      </c>
      <c r="G165" s="189">
        <v>5.2607385079125848</v>
      </c>
      <c r="H165" s="190">
        <f t="shared" si="27"/>
        <v>-7.0768249438640645</v>
      </c>
      <c r="I165" s="189">
        <v>5.5905752753977964</v>
      </c>
      <c r="J165" s="190">
        <f t="shared" si="27"/>
        <v>0.32983676748521162</v>
      </c>
      <c r="K165" s="189">
        <v>6.1583541147132168</v>
      </c>
      <c r="L165" s="190">
        <f t="shared" si="28"/>
        <v>0.56777883931542039</v>
      </c>
      <c r="M165" s="189">
        <v>5.303303303303303</v>
      </c>
      <c r="N165" s="190">
        <f t="shared" si="29"/>
        <v>-0.85505081140991379</v>
      </c>
    </row>
    <row r="166" spans="2:14" x14ac:dyDescent="0.25">
      <c r="B166" s="119" t="s">
        <v>79</v>
      </c>
      <c r="C166" s="189" t="s">
        <v>249</v>
      </c>
      <c r="D166" s="190" t="s">
        <v>249</v>
      </c>
      <c r="E166" s="189">
        <v>12.670378619153675</v>
      </c>
      <c r="F166" s="190" t="str">
        <f>IFERROR(E166-C166,"-")</f>
        <v>-</v>
      </c>
      <c r="G166" s="189">
        <v>9.519154557463672</v>
      </c>
      <c r="H166" s="190">
        <f>IFERROR(G166-E166,"-")</f>
        <v>-3.1512240616900034</v>
      </c>
      <c r="I166" s="189">
        <v>4.7073170731707314</v>
      </c>
      <c r="J166" s="190">
        <f>IFERROR(I166-G166,"-")</f>
        <v>-4.8118374842929406</v>
      </c>
      <c r="K166" s="189">
        <v>5.5823442136498516</v>
      </c>
      <c r="L166" s="190">
        <f>IFERROR(K166-I166,"-")</f>
        <v>0.87502714047912011</v>
      </c>
      <c r="M166" s="189">
        <v>7.2269457161543489</v>
      </c>
      <c r="N166" s="190">
        <f t="shared" si="29"/>
        <v>1.6446015025044973</v>
      </c>
    </row>
    <row r="167" spans="2:14" x14ac:dyDescent="0.25">
      <c r="B167" s="119" t="s">
        <v>81</v>
      </c>
      <c r="C167" s="189" t="s">
        <v>249</v>
      </c>
      <c r="D167" s="190" t="s">
        <v>249</v>
      </c>
      <c r="E167" s="189">
        <v>8.8278236914600559</v>
      </c>
      <c r="F167" s="190" t="str">
        <f t="shared" ref="F167:J175" si="30">IFERROR(E167-C167,"-")</f>
        <v>-</v>
      </c>
      <c r="G167" s="189">
        <v>8.5892307692307686</v>
      </c>
      <c r="H167" s="190">
        <f t="shared" si="30"/>
        <v>-0.2385929222292873</v>
      </c>
      <c r="I167" s="189">
        <v>5.8108108108108105</v>
      </c>
      <c r="J167" s="190">
        <f t="shared" si="30"/>
        <v>-2.778419958419958</v>
      </c>
      <c r="K167" s="189">
        <v>5.4254787676935887</v>
      </c>
      <c r="L167" s="190">
        <f t="shared" ref="L167:L175" si="31">IFERROR(K167-I167,"-")</f>
        <v>-0.3853320431172218</v>
      </c>
      <c r="M167" s="189"/>
      <c r="N167" s="190"/>
    </row>
    <row r="168" spans="2:14" x14ac:dyDescent="0.25">
      <c r="B168" s="119" t="s">
        <v>83</v>
      </c>
      <c r="C168" s="189" t="s">
        <v>249</v>
      </c>
      <c r="D168" s="190" t="s">
        <v>249</v>
      </c>
      <c r="E168" s="189">
        <v>13.403603603603603</v>
      </c>
      <c r="F168" s="190" t="str">
        <f t="shared" si="30"/>
        <v>-</v>
      </c>
      <c r="G168" s="189">
        <v>9.0412979351032448</v>
      </c>
      <c r="H168" s="190">
        <f t="shared" si="30"/>
        <v>-4.3623056685003583</v>
      </c>
      <c r="I168" s="189">
        <v>6.2152641878669277</v>
      </c>
      <c r="J168" s="190">
        <f t="shared" si="30"/>
        <v>-2.8260337472363171</v>
      </c>
      <c r="K168" s="189">
        <v>7.024236037934668</v>
      </c>
      <c r="L168" s="190">
        <f t="shared" si="31"/>
        <v>0.80897185006774031</v>
      </c>
      <c r="M168" s="189"/>
      <c r="N168" s="190"/>
    </row>
    <row r="169" spans="2:14" x14ac:dyDescent="0.25">
      <c r="B169" s="119" t="s">
        <v>85</v>
      </c>
      <c r="C169" s="189" t="s">
        <v>249</v>
      </c>
      <c r="D169" s="190" t="s">
        <v>249</v>
      </c>
      <c r="E169" s="189">
        <v>12.340579710144928</v>
      </c>
      <c r="F169" s="190" t="str">
        <f t="shared" si="30"/>
        <v>-</v>
      </c>
      <c r="G169" s="189">
        <v>7.4050387596899228</v>
      </c>
      <c r="H169" s="190">
        <f t="shared" si="30"/>
        <v>-4.935540950455005</v>
      </c>
      <c r="I169" s="189">
        <v>6.7743589743589743</v>
      </c>
      <c r="J169" s="190">
        <f t="shared" si="30"/>
        <v>-0.63067978533094848</v>
      </c>
      <c r="K169" s="189">
        <v>5.4546912590216516</v>
      </c>
      <c r="L169" s="190">
        <f t="shared" si="31"/>
        <v>-1.3196677153373226</v>
      </c>
      <c r="M169" s="189"/>
      <c r="N169" s="190"/>
    </row>
    <row r="170" spans="2:14" x14ac:dyDescent="0.25">
      <c r="B170" s="119" t="s">
        <v>87</v>
      </c>
      <c r="C170" s="189">
        <v>7.812206572769953</v>
      </c>
      <c r="D170" s="190">
        <v>-1.0285531058275632</v>
      </c>
      <c r="E170" s="189">
        <v>11.88422247446084</v>
      </c>
      <c r="F170" s="190">
        <f t="shared" si="30"/>
        <v>4.0720159016908868</v>
      </c>
      <c r="G170" s="189">
        <v>6.9071883530482259</v>
      </c>
      <c r="H170" s="190">
        <f t="shared" si="30"/>
        <v>-4.9770341214126139</v>
      </c>
      <c r="I170" s="189">
        <v>7.71830985915493</v>
      </c>
      <c r="J170" s="190">
        <f t="shared" si="30"/>
        <v>0.81112150610670408</v>
      </c>
      <c r="K170" s="189">
        <v>5.6917431192660555</v>
      </c>
      <c r="L170" s="190">
        <f t="shared" si="31"/>
        <v>-2.0265667398888745</v>
      </c>
      <c r="M170" s="189"/>
      <c r="N170" s="190"/>
    </row>
    <row r="171" spans="2:14" x14ac:dyDescent="0.25">
      <c r="B171" s="119" t="s">
        <v>89</v>
      </c>
      <c r="C171" s="189">
        <v>6.5802469135802468</v>
      </c>
      <c r="D171" s="190">
        <v>-2.528561376575194</v>
      </c>
      <c r="E171" s="189">
        <v>12.139837398373984</v>
      </c>
      <c r="F171" s="190">
        <f t="shared" si="30"/>
        <v>5.5595904847937376</v>
      </c>
      <c r="G171" s="189">
        <v>6.6670353982300883</v>
      </c>
      <c r="H171" s="190">
        <f t="shared" si="30"/>
        <v>-5.4728020001438962</v>
      </c>
      <c r="I171" s="189">
        <v>8.5570469798657722</v>
      </c>
      <c r="J171" s="190">
        <f t="shared" si="30"/>
        <v>1.8900115816356839</v>
      </c>
      <c r="K171" s="189">
        <v>6.1805447470817123</v>
      </c>
      <c r="L171" s="190">
        <f t="shared" si="31"/>
        <v>-2.3765022327840599</v>
      </c>
      <c r="M171" s="189"/>
      <c r="N171" s="190"/>
    </row>
    <row r="172" spans="2:14" x14ac:dyDescent="0.25">
      <c r="B172" s="119" t="s">
        <v>91</v>
      </c>
      <c r="C172" s="189">
        <v>6.8289473684210522</v>
      </c>
      <c r="D172" s="190">
        <v>-1.4592622385658478</v>
      </c>
      <c r="E172" s="189">
        <v>9.1653027823240585</v>
      </c>
      <c r="F172" s="190">
        <f t="shared" si="30"/>
        <v>2.3363554139030063</v>
      </c>
      <c r="G172" s="189">
        <v>6.0141467727674627</v>
      </c>
      <c r="H172" s="190">
        <f t="shared" si="30"/>
        <v>-3.1511560095565958</v>
      </c>
      <c r="I172" s="189">
        <v>5.2829736211031175</v>
      </c>
      <c r="J172" s="190">
        <f t="shared" si="30"/>
        <v>-0.73117315166434516</v>
      </c>
      <c r="K172" s="189">
        <v>6.4866151100535392</v>
      </c>
      <c r="L172" s="190">
        <f t="shared" si="31"/>
        <v>1.2036414889504217</v>
      </c>
      <c r="M172" s="189"/>
      <c r="N172" s="190"/>
    </row>
    <row r="173" spans="2:14" x14ac:dyDescent="0.25">
      <c r="B173" s="119" t="s">
        <v>93</v>
      </c>
      <c r="C173" s="189">
        <v>3.7534246575342465</v>
      </c>
      <c r="D173" s="190">
        <v>-2.0111384492618702</v>
      </c>
      <c r="E173" s="189">
        <v>8.2072243346007596</v>
      </c>
      <c r="F173" s="190">
        <f t="shared" si="30"/>
        <v>4.4537996770665131</v>
      </c>
      <c r="G173" s="189">
        <v>6.8518518518518521</v>
      </c>
      <c r="H173" s="190">
        <f t="shared" si="30"/>
        <v>-1.3553724827489075</v>
      </c>
      <c r="I173" s="189">
        <v>5.211267605633803</v>
      </c>
      <c r="J173" s="190">
        <f t="shared" si="30"/>
        <v>-1.6405842462180491</v>
      </c>
      <c r="K173" s="189">
        <v>6.8727436823104693</v>
      </c>
      <c r="L173" s="190">
        <f t="shared" si="31"/>
        <v>1.6614760766766663</v>
      </c>
      <c r="M173" s="189"/>
      <c r="N173" s="190"/>
    </row>
    <row r="174" spans="2:14" x14ac:dyDescent="0.25">
      <c r="B174" s="119" t="s">
        <v>95</v>
      </c>
      <c r="C174" s="189">
        <v>6.1297709923664119</v>
      </c>
      <c r="D174" s="190">
        <v>-0.17424910813610062</v>
      </c>
      <c r="E174" s="189">
        <v>5.6374829001367992</v>
      </c>
      <c r="F174" s="190">
        <f t="shared" si="30"/>
        <v>-0.49228809222961267</v>
      </c>
      <c r="G174" s="189">
        <v>5.157782515991471</v>
      </c>
      <c r="H174" s="190">
        <f t="shared" si="30"/>
        <v>-0.47970038414532823</v>
      </c>
      <c r="I174" s="189">
        <v>4.7777777777777777</v>
      </c>
      <c r="J174" s="190">
        <f t="shared" si="30"/>
        <v>-0.38000473821369329</v>
      </c>
      <c r="K174" s="189">
        <v>6.3512195121951223</v>
      </c>
      <c r="L174" s="190">
        <f t="shared" si="31"/>
        <v>1.5734417344173446</v>
      </c>
      <c r="M174" s="189"/>
      <c r="N174" s="190"/>
    </row>
    <row r="175" spans="2:14" ht="15.75" x14ac:dyDescent="0.25">
      <c r="B175" s="122" t="s">
        <v>32</v>
      </c>
      <c r="C175" s="191">
        <v>5.5576461168935145</v>
      </c>
      <c r="D175" s="192">
        <v>-2.5795449832735775</v>
      </c>
      <c r="E175" s="191">
        <v>9.9629410020753042</v>
      </c>
      <c r="F175" s="192">
        <f t="shared" si="30"/>
        <v>4.4052948851817897</v>
      </c>
      <c r="G175" s="191">
        <v>6.6787385554425232</v>
      </c>
      <c r="H175" s="192">
        <f t="shared" si="30"/>
        <v>-3.284202446632781</v>
      </c>
      <c r="I175" s="191">
        <v>5.687565230356344</v>
      </c>
      <c r="J175" s="192">
        <f t="shared" si="30"/>
        <v>-0.99117332508617917</v>
      </c>
      <c r="K175" s="191">
        <v>5.9830817830817828</v>
      </c>
      <c r="L175" s="192">
        <f t="shared" si="31"/>
        <v>0.29551655272543886</v>
      </c>
      <c r="M175" s="191">
        <v>5.9573510887169334</v>
      </c>
      <c r="N175" s="192">
        <v>0.37446338818217395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293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v>2020</v>
      </c>
      <c r="D183" s="308"/>
      <c r="E183" s="309">
        <v>2021</v>
      </c>
      <c r="F183" s="308"/>
      <c r="G183" s="309">
        <v>2022</v>
      </c>
      <c r="H183" s="308"/>
      <c r="I183" s="309">
        <v>2023</v>
      </c>
      <c r="J183" s="308"/>
      <c r="K183" s="309">
        <v>2024</v>
      </c>
      <c r="L183" s="308"/>
      <c r="M183" s="309">
        <v>2025</v>
      </c>
      <c r="N183" s="310"/>
    </row>
    <row r="184" spans="1:15" ht="16.5" thickTop="1" thickBot="1" x14ac:dyDescent="0.3">
      <c r="B184" s="87"/>
      <c r="C184" s="116" t="s">
        <v>71</v>
      </c>
      <c r="D184" s="117" t="str">
        <f>CONCATENATE("dif ",RIGHT(C183,2),"/",RIGHT(C183-1,2))</f>
        <v>dif 20/19</v>
      </c>
      <c r="E184" s="118" t="s">
        <v>71</v>
      </c>
      <c r="F184" s="117" t="str">
        <f>CONCATENATE("dif ",RIGHT(E183,2),"/",RIGHT(C183,2))</f>
        <v>dif 21/20</v>
      </c>
      <c r="G184" s="118" t="s">
        <v>71</v>
      </c>
      <c r="H184" s="117" t="str">
        <f>CONCATENATE("dif ",RIGHT(G183,2),"/",RIGHT(E183,2))</f>
        <v>dif 22/21</v>
      </c>
      <c r="I184" s="118" t="s">
        <v>71</v>
      </c>
      <c r="J184" s="117" t="str">
        <f>CONCATENATE("dif ",RIGHT(I183,2),"/",RIGHT(G183,2))</f>
        <v>dif 23/22</v>
      </c>
      <c r="K184" s="118" t="s">
        <v>71</v>
      </c>
      <c r="L184" s="117" t="str">
        <f>CONCATENATE("dif ",RIGHT(K183,2),"/",RIGHT(I183,2))</f>
        <v>dif 24/23</v>
      </c>
      <c r="M184" s="118" t="s">
        <v>71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73</v>
      </c>
      <c r="C185" s="189">
        <v>6.3968749999999996</v>
      </c>
      <c r="D185" s="190">
        <v>-5.1437610424028275</v>
      </c>
      <c r="E185" s="189">
        <v>4.8</v>
      </c>
      <c r="F185" s="190">
        <f t="shared" ref="F185:J187" si="32">IFERROR(E185-C185,"-")</f>
        <v>-1.5968749999999998</v>
      </c>
      <c r="G185" s="189">
        <v>8.4686098654708513</v>
      </c>
      <c r="H185" s="190">
        <f t="shared" si="32"/>
        <v>3.6686098654708514</v>
      </c>
      <c r="I185" s="189">
        <v>6.9557894736842103</v>
      </c>
      <c r="J185" s="190">
        <f t="shared" si="32"/>
        <v>-1.512820391786641</v>
      </c>
      <c r="K185" s="189">
        <v>6.4937500000000004</v>
      </c>
      <c r="L185" s="190">
        <f t="shared" ref="L185:L187" si="33">IFERROR(K185-I185,"-")</f>
        <v>-0.46203947368420994</v>
      </c>
      <c r="M185" s="189">
        <v>7.4090909090909092</v>
      </c>
      <c r="N185" s="190">
        <f t="shared" ref="N185:N188" si="34">IFERROR(M185-K185,"-")</f>
        <v>0.91534090909090882</v>
      </c>
    </row>
    <row r="186" spans="1:15" x14ac:dyDescent="0.25">
      <c r="B186" s="119" t="s">
        <v>75</v>
      </c>
      <c r="C186" s="189">
        <v>7.1520618556701034</v>
      </c>
      <c r="D186" s="190">
        <v>-0.88793814432989571</v>
      </c>
      <c r="E186" s="189">
        <v>3.88</v>
      </c>
      <c r="F186" s="190">
        <f t="shared" si="32"/>
        <v>-3.2720618556701035</v>
      </c>
      <c r="G186" s="189">
        <v>5.5279503105590067</v>
      </c>
      <c r="H186" s="190">
        <f t="shared" si="32"/>
        <v>1.6479503105590068</v>
      </c>
      <c r="I186" s="189">
        <v>7.1404682274247495</v>
      </c>
      <c r="J186" s="190">
        <f t="shared" si="32"/>
        <v>1.6125179168657429</v>
      </c>
      <c r="K186" s="189">
        <v>5.6514032496307234</v>
      </c>
      <c r="L186" s="190">
        <f t="shared" si="33"/>
        <v>-1.4890649777940261</v>
      </c>
      <c r="M186" s="189">
        <v>6.2104166666666663</v>
      </c>
      <c r="N186" s="190">
        <f t="shared" si="34"/>
        <v>0.55901341703594287</v>
      </c>
    </row>
    <row r="187" spans="1:15" x14ac:dyDescent="0.25">
      <c r="B187" s="119" t="s">
        <v>77</v>
      </c>
      <c r="C187" s="189">
        <v>6.0179640718562872</v>
      </c>
      <c r="D187" s="190">
        <v>-0.97203592814371298</v>
      </c>
      <c r="E187" s="189">
        <v>26.625</v>
      </c>
      <c r="F187" s="190">
        <f t="shared" si="32"/>
        <v>20.607035928143713</v>
      </c>
      <c r="G187" s="189">
        <v>8.4092592592592599</v>
      </c>
      <c r="H187" s="190">
        <f t="shared" si="32"/>
        <v>-18.215740740740742</v>
      </c>
      <c r="I187" s="189">
        <v>8.2876344086021501</v>
      </c>
      <c r="J187" s="190">
        <f t="shared" si="32"/>
        <v>-0.12162485065710982</v>
      </c>
      <c r="K187" s="189">
        <v>5.971830985915493</v>
      </c>
      <c r="L187" s="190">
        <f t="shared" si="33"/>
        <v>-2.3158034226866571</v>
      </c>
      <c r="M187" s="189">
        <v>7.0860585197934594</v>
      </c>
      <c r="N187" s="190">
        <f t="shared" si="34"/>
        <v>1.1142275338779664</v>
      </c>
    </row>
    <row r="188" spans="1:15" x14ac:dyDescent="0.25">
      <c r="B188" s="119" t="s">
        <v>79</v>
      </c>
      <c r="C188" s="189" t="s">
        <v>249</v>
      </c>
      <c r="D188" s="190" t="s">
        <v>249</v>
      </c>
      <c r="E188" s="189">
        <v>12.12087912087912</v>
      </c>
      <c r="F188" s="190" t="str">
        <f>IFERROR(E188-C188,"-")</f>
        <v>-</v>
      </c>
      <c r="G188" s="189">
        <v>10.045028142589118</v>
      </c>
      <c r="H188" s="190">
        <f>IFERROR(G188-E188,"-")</f>
        <v>-2.0758509782900028</v>
      </c>
      <c r="I188" s="189">
        <v>8.3674242424242422</v>
      </c>
      <c r="J188" s="190">
        <f>IFERROR(I188-G188,"-")</f>
        <v>-1.6776039001648755</v>
      </c>
      <c r="K188" s="189">
        <v>6.8112745098039218</v>
      </c>
      <c r="L188" s="190">
        <f>IFERROR(K188-I188,"-")</f>
        <v>-1.5561497326203204</v>
      </c>
      <c r="M188" s="189">
        <v>6.3045356371490282</v>
      </c>
      <c r="N188" s="190">
        <f t="shared" si="34"/>
        <v>-0.50673887265489359</v>
      </c>
    </row>
    <row r="189" spans="1:15" x14ac:dyDescent="0.25">
      <c r="B189" s="119" t="s">
        <v>81</v>
      </c>
      <c r="C189" s="189" t="s">
        <v>249</v>
      </c>
      <c r="D189" s="190" t="s">
        <v>249</v>
      </c>
      <c r="E189" s="189">
        <v>8.9658385093167698</v>
      </c>
      <c r="F189" s="190" t="str">
        <f t="shared" ref="F189:J197" si="35">IFERROR(E189-C189,"-")</f>
        <v>-</v>
      </c>
      <c r="G189" s="189">
        <v>11.530909090909091</v>
      </c>
      <c r="H189" s="190">
        <f t="shared" si="35"/>
        <v>2.5650705815923214</v>
      </c>
      <c r="I189" s="189">
        <v>5.6338797814207648</v>
      </c>
      <c r="J189" s="190">
        <f t="shared" si="35"/>
        <v>-5.8970293094883264</v>
      </c>
      <c r="K189" s="189">
        <v>6.777358490566038</v>
      </c>
      <c r="L189" s="190">
        <f t="shared" ref="L189:L197" si="36">IFERROR(K189-I189,"-")</f>
        <v>1.1434787091452732</v>
      </c>
      <c r="M189" s="189"/>
      <c r="N189" s="190"/>
    </row>
    <row r="190" spans="1:15" x14ac:dyDescent="0.25">
      <c r="B190" s="119" t="s">
        <v>122</v>
      </c>
      <c r="C190" s="189" t="s">
        <v>249</v>
      </c>
      <c r="D190" s="190" t="s">
        <v>249</v>
      </c>
      <c r="E190" s="189">
        <v>9.638461538461538</v>
      </c>
      <c r="F190" s="190" t="str">
        <f t="shared" si="35"/>
        <v>-</v>
      </c>
      <c r="G190" s="189">
        <v>21.8125</v>
      </c>
      <c r="H190" s="190">
        <f t="shared" si="35"/>
        <v>12.174038461538462</v>
      </c>
      <c r="I190" s="189">
        <v>6.134615384615385</v>
      </c>
      <c r="J190" s="190">
        <f t="shared" si="35"/>
        <v>-15.677884615384615</v>
      </c>
      <c r="K190" s="189">
        <v>5.4095238095238098</v>
      </c>
      <c r="L190" s="190">
        <f t="shared" si="36"/>
        <v>-0.72509157509157518</v>
      </c>
      <c r="M190" s="189"/>
      <c r="N190" s="190"/>
    </row>
    <row r="191" spans="1:15" x14ac:dyDescent="0.25">
      <c r="B191" s="119" t="s">
        <v>85</v>
      </c>
      <c r="C191" s="189" t="s">
        <v>249</v>
      </c>
      <c r="D191" s="190" t="s">
        <v>249</v>
      </c>
      <c r="E191" s="189">
        <v>10.96140350877193</v>
      </c>
      <c r="F191" s="190" t="str">
        <f t="shared" si="35"/>
        <v>-</v>
      </c>
      <c r="G191" s="189">
        <v>9.2523020257826882</v>
      </c>
      <c r="H191" s="190">
        <f t="shared" si="35"/>
        <v>-1.7091014829892419</v>
      </c>
      <c r="I191" s="189">
        <v>11.201712654614653</v>
      </c>
      <c r="J191" s="190">
        <f t="shared" si="35"/>
        <v>1.9494106288319646</v>
      </c>
      <c r="K191" s="189">
        <v>8.1009174311926611</v>
      </c>
      <c r="L191" s="190">
        <f t="shared" si="36"/>
        <v>-3.1007952234219918</v>
      </c>
      <c r="M191" s="189"/>
      <c r="N191" s="190"/>
    </row>
    <row r="192" spans="1:15" x14ac:dyDescent="0.25">
      <c r="B192" s="119" t="s">
        <v>87</v>
      </c>
      <c r="C192" s="189">
        <v>7.1864035087719298</v>
      </c>
      <c r="D192" s="190">
        <v>0.12773003938417471</v>
      </c>
      <c r="E192" s="189">
        <v>8.9747368421052638</v>
      </c>
      <c r="F192" s="190">
        <f t="shared" si="35"/>
        <v>1.788333333333334</v>
      </c>
      <c r="G192" s="189">
        <v>10.574866310160427</v>
      </c>
      <c r="H192" s="190">
        <f t="shared" si="35"/>
        <v>1.6001294680551634</v>
      </c>
      <c r="I192" s="189">
        <v>7.939516129032258</v>
      </c>
      <c r="J192" s="190">
        <f t="shared" si="35"/>
        <v>-2.6353501811281692</v>
      </c>
      <c r="K192" s="189">
        <v>7.3985765124555156</v>
      </c>
      <c r="L192" s="190">
        <f t="shared" si="36"/>
        <v>-0.54093961657674239</v>
      </c>
      <c r="M192" s="189"/>
      <c r="N192" s="190"/>
    </row>
    <row r="193" spans="2:15" x14ac:dyDescent="0.25">
      <c r="B193" s="119" t="s">
        <v>89</v>
      </c>
      <c r="C193" s="189">
        <v>6.9109816971713807</v>
      </c>
      <c r="D193" s="190">
        <v>-1.627170913270386</v>
      </c>
      <c r="E193" s="189">
        <v>7.5906148867313918</v>
      </c>
      <c r="F193" s="190">
        <f t="shared" si="35"/>
        <v>0.67963318956001117</v>
      </c>
      <c r="G193" s="189">
        <v>6.9741176470588231</v>
      </c>
      <c r="H193" s="190">
        <f t="shared" si="35"/>
        <v>-0.61649723967256875</v>
      </c>
      <c r="I193" s="189">
        <v>7.827027027027027</v>
      </c>
      <c r="J193" s="190">
        <f t="shared" si="35"/>
        <v>0.85290937996820393</v>
      </c>
      <c r="K193" s="189">
        <v>6.4055555555555559</v>
      </c>
      <c r="L193" s="190">
        <f t="shared" si="36"/>
        <v>-1.4214714714714711</v>
      </c>
      <c r="M193" s="189"/>
      <c r="N193" s="190"/>
    </row>
    <row r="194" spans="2:15" x14ac:dyDescent="0.25">
      <c r="B194" s="119" t="s">
        <v>91</v>
      </c>
      <c r="C194" s="189">
        <v>8.6809815950920246</v>
      </c>
      <c r="D194" s="190">
        <v>1.6202339315406231</v>
      </c>
      <c r="E194" s="189">
        <v>5.8525641025641022</v>
      </c>
      <c r="F194" s="190">
        <f t="shared" si="35"/>
        <v>-2.8284174925279224</v>
      </c>
      <c r="G194" s="189">
        <v>7.5658263305322127</v>
      </c>
      <c r="H194" s="190">
        <f t="shared" si="35"/>
        <v>1.7132622279681105</v>
      </c>
      <c r="I194" s="189">
        <v>5.9731903485254696</v>
      </c>
      <c r="J194" s="190">
        <f t="shared" si="35"/>
        <v>-1.5926359820067431</v>
      </c>
      <c r="K194" s="189">
        <v>6.4243421052631575</v>
      </c>
      <c r="L194" s="190">
        <f t="shared" si="36"/>
        <v>0.45115175673768793</v>
      </c>
      <c r="M194" s="189"/>
      <c r="N194" s="190"/>
    </row>
    <row r="195" spans="2:15" x14ac:dyDescent="0.25">
      <c r="B195" s="119" t="s">
        <v>93</v>
      </c>
      <c r="C195" s="189">
        <v>9.1086956521739122</v>
      </c>
      <c r="D195" s="190">
        <v>2.1142205140523656</v>
      </c>
      <c r="E195" s="189">
        <v>9.7633262260127935</v>
      </c>
      <c r="F195" s="190">
        <f t="shared" si="35"/>
        <v>0.65463057383888135</v>
      </c>
      <c r="G195" s="189">
        <v>7.7903780068728521</v>
      </c>
      <c r="H195" s="190">
        <f t="shared" si="35"/>
        <v>-1.9729482191399415</v>
      </c>
      <c r="I195" s="189">
        <v>6.9265873015873014</v>
      </c>
      <c r="J195" s="190">
        <f t="shared" si="35"/>
        <v>-0.86379070528555069</v>
      </c>
      <c r="K195" s="189">
        <v>6.6215722120658134</v>
      </c>
      <c r="L195" s="190">
        <f t="shared" si="36"/>
        <v>-0.30501508952148804</v>
      </c>
      <c r="M195" s="189"/>
      <c r="N195" s="190"/>
    </row>
    <row r="196" spans="2:15" x14ac:dyDescent="0.25">
      <c r="B196" s="119" t="s">
        <v>95</v>
      </c>
      <c r="C196" s="189">
        <v>6.295774647887324</v>
      </c>
      <c r="D196" s="190">
        <v>0.30938009006419431</v>
      </c>
      <c r="E196" s="189">
        <v>5.6547811993517021</v>
      </c>
      <c r="F196" s="190">
        <f t="shared" si="35"/>
        <v>-0.6409934485356219</v>
      </c>
      <c r="G196" s="189">
        <v>5.7267605633802816</v>
      </c>
      <c r="H196" s="190">
        <f t="shared" si="35"/>
        <v>7.1979364028579518E-2</v>
      </c>
      <c r="I196" s="189">
        <v>7.3769063180827885</v>
      </c>
      <c r="J196" s="190">
        <f t="shared" si="35"/>
        <v>1.6501457547025069</v>
      </c>
      <c r="K196" s="189">
        <v>6.4173228346456694</v>
      </c>
      <c r="L196" s="190">
        <f t="shared" si="36"/>
        <v>-0.95958348343711908</v>
      </c>
      <c r="M196" s="189"/>
      <c r="N196" s="190"/>
    </row>
    <row r="197" spans="2:15" ht="15.75" x14ac:dyDescent="0.25">
      <c r="B197" s="122" t="s">
        <v>32</v>
      </c>
      <c r="C197" s="191">
        <v>6.9830866807610992</v>
      </c>
      <c r="D197" s="192">
        <v>-1.0097113987267639</v>
      </c>
      <c r="E197" s="191">
        <v>8.447115384615385</v>
      </c>
      <c r="F197" s="192">
        <f t="shared" si="35"/>
        <v>1.4640287038542859</v>
      </c>
      <c r="G197" s="191">
        <v>8.6839999999999993</v>
      </c>
      <c r="H197" s="192">
        <f t="shared" si="35"/>
        <v>0.23688461538461425</v>
      </c>
      <c r="I197" s="191">
        <v>7.9149812734082401</v>
      </c>
      <c r="J197" s="192">
        <f t="shared" si="35"/>
        <v>-0.76901872659175918</v>
      </c>
      <c r="K197" s="191">
        <v>6.451029926156238</v>
      </c>
      <c r="L197" s="192">
        <f t="shared" si="36"/>
        <v>-1.463951347252002</v>
      </c>
      <c r="M197" s="191">
        <v>6.7453124999999998</v>
      </c>
      <c r="N197" s="192">
        <v>0.59109329534432575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294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v>2020</v>
      </c>
      <c r="D205" s="308"/>
      <c r="E205" s="309">
        <v>2021</v>
      </c>
      <c r="F205" s="308"/>
      <c r="G205" s="309">
        <v>2022</v>
      </c>
      <c r="H205" s="308"/>
      <c r="I205" s="309">
        <v>2023</v>
      </c>
      <c r="J205" s="308"/>
      <c r="K205" s="309">
        <v>2024</v>
      </c>
      <c r="L205" s="308"/>
      <c r="M205" s="309">
        <v>2025</v>
      </c>
      <c r="N205" s="310"/>
    </row>
    <row r="206" spans="2:15" ht="16.5" thickTop="1" thickBot="1" x14ac:dyDescent="0.3">
      <c r="B206" s="87"/>
      <c r="C206" s="116" t="s">
        <v>71</v>
      </c>
      <c r="D206" s="117" t="str">
        <f>CONCATENATE("dif ",RIGHT(C205,2),"/",RIGHT(C205-1,2))</f>
        <v>dif 20/19</v>
      </c>
      <c r="E206" s="118" t="s">
        <v>71</v>
      </c>
      <c r="F206" s="117" t="str">
        <f>CONCATENATE("dif ",RIGHT(E205,2),"/",RIGHT(C205,2))</f>
        <v>dif 21/20</v>
      </c>
      <c r="G206" s="118" t="s">
        <v>71</v>
      </c>
      <c r="H206" s="117" t="str">
        <f>CONCATENATE("dif ",RIGHT(G205,2),"/",RIGHT(E205,2))</f>
        <v>dif 22/21</v>
      </c>
      <c r="I206" s="118" t="s">
        <v>71</v>
      </c>
      <c r="J206" s="117" t="str">
        <f>CONCATENATE("dif ",RIGHT(I205,2),"/",RIGHT(G205,2))</f>
        <v>dif 23/22</v>
      </c>
      <c r="K206" s="118" t="s">
        <v>71</v>
      </c>
      <c r="L206" s="117" t="str">
        <f>CONCATENATE("dif ",RIGHT(K205,2),"/",RIGHT(I205,2))</f>
        <v>dif 24/23</v>
      </c>
      <c r="M206" s="118" t="s">
        <v>71</v>
      </c>
      <c r="N206" s="117" t="str">
        <f>CONCATENATE("dif ",RIGHT(M205,2),"/",RIGHT(K205,2))</f>
        <v>dif 25/24</v>
      </c>
    </row>
    <row r="207" spans="2:15" x14ac:dyDescent="0.25">
      <c r="B207" s="119" t="s">
        <v>73</v>
      </c>
      <c r="C207" s="189">
        <v>7.1428571428571432</v>
      </c>
      <c r="D207" s="190">
        <v>2.3143899895724713</v>
      </c>
      <c r="E207" s="189" t="s">
        <v>249</v>
      </c>
      <c r="F207" s="190" t="str">
        <f t="shared" ref="F207:J209" si="37">IFERROR(E207-C207,"-")</f>
        <v>-</v>
      </c>
      <c r="G207" s="189">
        <v>6.4970149253731346</v>
      </c>
      <c r="H207" s="190" t="str">
        <f t="shared" si="37"/>
        <v>-</v>
      </c>
      <c r="I207" s="189">
        <v>5.2597402597402594</v>
      </c>
      <c r="J207" s="190">
        <f t="shared" si="37"/>
        <v>-1.2372746656328752</v>
      </c>
      <c r="K207" s="189">
        <v>4.6744186046511631</v>
      </c>
      <c r="L207" s="190">
        <f t="shared" ref="L207:L209" si="38">IFERROR(K207-I207,"-")</f>
        <v>-0.58532165508909628</v>
      </c>
      <c r="M207" s="189">
        <v>4.5970588235294114</v>
      </c>
      <c r="N207" s="190">
        <f t="shared" ref="N207:N210" si="39">IFERROR(M207-K207,"-")</f>
        <v>-7.7359781121751681E-2</v>
      </c>
    </row>
    <row r="208" spans="2:15" x14ac:dyDescent="0.25">
      <c r="B208" s="119" t="s">
        <v>75</v>
      </c>
      <c r="C208" s="189">
        <v>7.9022988505747129</v>
      </c>
      <c r="D208" s="190">
        <v>-3.3581662657043569</v>
      </c>
      <c r="E208" s="189">
        <v>2.4722222222222223</v>
      </c>
      <c r="F208" s="190">
        <f t="shared" si="37"/>
        <v>-5.4300766283524906</v>
      </c>
      <c r="G208" s="189">
        <v>5.3178807947019866</v>
      </c>
      <c r="H208" s="190">
        <f t="shared" si="37"/>
        <v>2.8456585724797643</v>
      </c>
      <c r="I208" s="189">
        <v>4.1845238095238093</v>
      </c>
      <c r="J208" s="190">
        <f t="shared" si="37"/>
        <v>-1.1333569851781773</v>
      </c>
      <c r="K208" s="189">
        <v>5.1681614349775788</v>
      </c>
      <c r="L208" s="190">
        <f t="shared" si="38"/>
        <v>0.98363762545376954</v>
      </c>
      <c r="M208" s="189">
        <v>5.0941597139451726</v>
      </c>
      <c r="N208" s="190">
        <f t="shared" si="39"/>
        <v>-7.4001721032406209E-2</v>
      </c>
    </row>
    <row r="209" spans="2:15" x14ac:dyDescent="0.25">
      <c r="B209" s="119" t="s">
        <v>77</v>
      </c>
      <c r="C209" s="189">
        <v>5.8918918918918921</v>
      </c>
      <c r="D209" s="190">
        <v>-0.81505674859149124</v>
      </c>
      <c r="E209" s="189">
        <v>8.4444444444444446</v>
      </c>
      <c r="F209" s="190">
        <f t="shared" si="37"/>
        <v>2.5525525525525525</v>
      </c>
      <c r="G209" s="189">
        <v>7.3270524899057872</v>
      </c>
      <c r="H209" s="190">
        <f t="shared" si="37"/>
        <v>-1.1173919545386575</v>
      </c>
      <c r="I209" s="189">
        <v>5.8786127167630058</v>
      </c>
      <c r="J209" s="190">
        <f t="shared" si="37"/>
        <v>-1.4484397731427814</v>
      </c>
      <c r="K209" s="189">
        <v>5.6603415559772294</v>
      </c>
      <c r="L209" s="190">
        <f t="shared" si="38"/>
        <v>-0.21827116078577635</v>
      </c>
      <c r="M209" s="189">
        <v>5.5976331360946743</v>
      </c>
      <c r="N209" s="190">
        <f t="shared" si="39"/>
        <v>-6.2708419882555155E-2</v>
      </c>
    </row>
    <row r="210" spans="2:15" x14ac:dyDescent="0.25">
      <c r="B210" s="119" t="s">
        <v>79</v>
      </c>
      <c r="C210" s="189" t="s">
        <v>249</v>
      </c>
      <c r="D210" s="190" t="s">
        <v>249</v>
      </c>
      <c r="E210" s="189">
        <v>5.5490196078431371</v>
      </c>
      <c r="F210" s="190" t="str">
        <f>IFERROR(E210-C210,"-")</f>
        <v>-</v>
      </c>
      <c r="G210" s="189">
        <v>8.2398989898989896</v>
      </c>
      <c r="H210" s="190">
        <f>IFERROR(G210-E210,"-")</f>
        <v>2.6908793820558525</v>
      </c>
      <c r="I210" s="189">
        <v>5.3626943005181351</v>
      </c>
      <c r="J210" s="190">
        <f>IFERROR(I210-G210,"-")</f>
        <v>-2.8772046893808545</v>
      </c>
      <c r="K210" s="189">
        <v>5.6619915848527347</v>
      </c>
      <c r="L210" s="190">
        <f>IFERROR(K210-I210,"-")</f>
        <v>0.29929728433459957</v>
      </c>
      <c r="M210" s="189">
        <v>6.6625514403292181</v>
      </c>
      <c r="N210" s="190">
        <f t="shared" si="39"/>
        <v>1.0005598554764834</v>
      </c>
    </row>
    <row r="211" spans="2:15" x14ac:dyDescent="0.25">
      <c r="B211" s="119" t="s">
        <v>81</v>
      </c>
      <c r="C211" s="189" t="s">
        <v>249</v>
      </c>
      <c r="D211" s="190" t="s">
        <v>249</v>
      </c>
      <c r="E211" s="189">
        <v>11.186440677966102</v>
      </c>
      <c r="F211" s="190" t="str">
        <f t="shared" ref="F211:J219" si="40">IFERROR(E211-C211,"-")</f>
        <v>-</v>
      </c>
      <c r="G211" s="189">
        <v>6.2099502487562193</v>
      </c>
      <c r="H211" s="190">
        <f t="shared" si="40"/>
        <v>-4.9764904292098828</v>
      </c>
      <c r="I211" s="189">
        <v>10.48358208955224</v>
      </c>
      <c r="J211" s="190">
        <f t="shared" si="40"/>
        <v>4.2736318407960203</v>
      </c>
      <c r="K211" s="189">
        <v>9.7833655705996136</v>
      </c>
      <c r="L211" s="190">
        <f t="shared" ref="L211:L219" si="41">IFERROR(K211-I211,"-")</f>
        <v>-0.70021651895262593</v>
      </c>
      <c r="M211" s="189"/>
      <c r="N211" s="190"/>
    </row>
    <row r="212" spans="2:15" x14ac:dyDescent="0.25">
      <c r="B212" s="119" t="s">
        <v>83</v>
      </c>
      <c r="C212" s="189" t="s">
        <v>249</v>
      </c>
      <c r="D212" s="190" t="s">
        <v>249</v>
      </c>
      <c r="E212" s="189">
        <v>8.1962774957698823</v>
      </c>
      <c r="F212" s="190" t="str">
        <f t="shared" si="40"/>
        <v>-</v>
      </c>
      <c r="G212" s="189">
        <v>7.7713178294573639</v>
      </c>
      <c r="H212" s="190">
        <f t="shared" si="40"/>
        <v>-0.42495966631251836</v>
      </c>
      <c r="I212" s="189">
        <v>7.9305019305019302</v>
      </c>
      <c r="J212" s="190">
        <f t="shared" si="40"/>
        <v>0.15918410104456626</v>
      </c>
      <c r="K212" s="189">
        <v>12.087912087912088</v>
      </c>
      <c r="L212" s="190">
        <f t="shared" si="41"/>
        <v>4.1574101574101574</v>
      </c>
      <c r="M212" s="189"/>
      <c r="N212" s="190"/>
    </row>
    <row r="213" spans="2:15" x14ac:dyDescent="0.25">
      <c r="B213" s="119" t="s">
        <v>85</v>
      </c>
      <c r="C213" s="189" t="s">
        <v>249</v>
      </c>
      <c r="D213" s="190" t="s">
        <v>249</v>
      </c>
      <c r="E213" s="189">
        <v>9.9950124688279303</v>
      </c>
      <c r="F213" s="190" t="str">
        <f t="shared" si="40"/>
        <v>-</v>
      </c>
      <c r="G213" s="189">
        <v>8.0470588235294116</v>
      </c>
      <c r="H213" s="190">
        <f t="shared" si="40"/>
        <v>-1.9479536452985187</v>
      </c>
      <c r="I213" s="189">
        <v>8.4517766497461935</v>
      </c>
      <c r="J213" s="190">
        <f t="shared" si="40"/>
        <v>0.40471782621678187</v>
      </c>
      <c r="K213" s="189">
        <v>8.3801369863013697</v>
      </c>
      <c r="L213" s="190">
        <f t="shared" si="41"/>
        <v>-7.1639663444823753E-2</v>
      </c>
      <c r="M213" s="189"/>
      <c r="N213" s="190"/>
    </row>
    <row r="214" spans="2:15" x14ac:dyDescent="0.25">
      <c r="B214" s="119" t="s">
        <v>87</v>
      </c>
      <c r="C214" s="189">
        <v>6.7955555555555556</v>
      </c>
      <c r="D214" s="190">
        <v>0.29346350534635057</v>
      </c>
      <c r="E214" s="189">
        <v>7.3592233009708741</v>
      </c>
      <c r="F214" s="190">
        <f t="shared" si="40"/>
        <v>0.5636677454153185</v>
      </c>
      <c r="G214" s="189">
        <v>8.117886178861788</v>
      </c>
      <c r="H214" s="190">
        <f t="shared" si="40"/>
        <v>0.75866287789091391</v>
      </c>
      <c r="I214" s="189">
        <v>7.9621380846325165</v>
      </c>
      <c r="J214" s="190">
        <f t="shared" si="40"/>
        <v>-0.15574809422927149</v>
      </c>
      <c r="K214" s="189">
        <v>10.188235294117646</v>
      </c>
      <c r="L214" s="190">
        <f t="shared" si="41"/>
        <v>2.2260972094851299</v>
      </c>
      <c r="M214" s="189"/>
      <c r="N214" s="190"/>
    </row>
    <row r="215" spans="2:15" x14ac:dyDescent="0.25">
      <c r="B215" s="119" t="s">
        <v>89</v>
      </c>
      <c r="C215" s="189">
        <v>8.3636363636363633</v>
      </c>
      <c r="D215" s="190">
        <v>4.4048734770383291E-2</v>
      </c>
      <c r="E215" s="189">
        <v>9.6680161943319831</v>
      </c>
      <c r="F215" s="190">
        <f t="shared" si="40"/>
        <v>1.3043798306956198</v>
      </c>
      <c r="G215" s="189">
        <v>7.7423469387755102</v>
      </c>
      <c r="H215" s="190">
        <f t="shared" si="40"/>
        <v>-1.9256692555564729</v>
      </c>
      <c r="I215" s="189">
        <v>7.6802030456852792</v>
      </c>
      <c r="J215" s="190">
        <f t="shared" si="40"/>
        <v>-6.2143893090230939E-2</v>
      </c>
      <c r="K215" s="189">
        <v>6.8756476683937819</v>
      </c>
      <c r="L215" s="190">
        <f t="shared" si="41"/>
        <v>-0.80455537729149729</v>
      </c>
      <c r="M215" s="189"/>
      <c r="N215" s="190"/>
    </row>
    <row r="216" spans="2:15" x14ac:dyDescent="0.25">
      <c r="B216" s="119" t="s">
        <v>91</v>
      </c>
      <c r="C216" s="189">
        <v>4.791666666666667</v>
      </c>
      <c r="D216" s="190">
        <v>-1.8672480620155039</v>
      </c>
      <c r="E216" s="189">
        <v>8.80722891566265</v>
      </c>
      <c r="F216" s="190">
        <f t="shared" si="40"/>
        <v>4.015562248995983</v>
      </c>
      <c r="G216" s="189">
        <v>6.4631578947368418</v>
      </c>
      <c r="H216" s="190">
        <f t="shared" si="40"/>
        <v>-2.3440710209258082</v>
      </c>
      <c r="I216" s="189">
        <v>7.8018757327080888</v>
      </c>
      <c r="J216" s="190">
        <f t="shared" si="40"/>
        <v>1.338717837971247</v>
      </c>
      <c r="K216" s="189">
        <v>5.7251700680272108</v>
      </c>
      <c r="L216" s="190">
        <f t="shared" si="41"/>
        <v>-2.0767056646808779</v>
      </c>
      <c r="M216" s="189"/>
      <c r="N216" s="190"/>
    </row>
    <row r="217" spans="2:15" x14ac:dyDescent="0.25">
      <c r="B217" s="119" t="s">
        <v>93</v>
      </c>
      <c r="C217" s="189">
        <v>6.1826086956521742</v>
      </c>
      <c r="D217" s="190">
        <v>-1.310144927536232</v>
      </c>
      <c r="E217" s="189">
        <v>7.7906976744186043</v>
      </c>
      <c r="F217" s="190">
        <f t="shared" si="40"/>
        <v>1.6080889787664301</v>
      </c>
      <c r="G217" s="189">
        <v>5.5765379113018598</v>
      </c>
      <c r="H217" s="190">
        <f t="shared" si="40"/>
        <v>-2.2141597631167445</v>
      </c>
      <c r="I217" s="189">
        <v>4.8501529051987768</v>
      </c>
      <c r="J217" s="190">
        <f t="shared" si="40"/>
        <v>-0.72638500610308299</v>
      </c>
      <c r="K217" s="189">
        <v>5.6180371352785148</v>
      </c>
      <c r="L217" s="190">
        <f t="shared" si="41"/>
        <v>0.76788423007973794</v>
      </c>
      <c r="M217" s="189"/>
      <c r="N217" s="190"/>
    </row>
    <row r="218" spans="2:15" x14ac:dyDescent="0.25">
      <c r="B218" s="119" t="s">
        <v>95</v>
      </c>
      <c r="C218" s="189">
        <v>11.365853658536585</v>
      </c>
      <c r="D218" s="190">
        <v>2.8873590348806708</v>
      </c>
      <c r="E218" s="189">
        <v>5.3438045375218151</v>
      </c>
      <c r="F218" s="190">
        <f t="shared" si="40"/>
        <v>-6.0220491210147697</v>
      </c>
      <c r="G218" s="189">
        <v>4.9232175502742228</v>
      </c>
      <c r="H218" s="190">
        <f t="shared" si="40"/>
        <v>-0.42058698724759225</v>
      </c>
      <c r="I218" s="189">
        <v>5.4693572496263076</v>
      </c>
      <c r="J218" s="190">
        <f t="shared" si="40"/>
        <v>0.54613969935208484</v>
      </c>
      <c r="K218" s="189">
        <v>5.7855822550831792</v>
      </c>
      <c r="L218" s="190">
        <f t="shared" si="41"/>
        <v>0.3162250054568716</v>
      </c>
      <c r="M218" s="189"/>
      <c r="N218" s="190"/>
    </row>
    <row r="219" spans="2:15" ht="15.75" x14ac:dyDescent="0.25">
      <c r="B219" s="122" t="s">
        <v>32</v>
      </c>
      <c r="C219" s="191">
        <v>6.9269230769230772</v>
      </c>
      <c r="D219" s="192">
        <v>-0.54262820512820475</v>
      </c>
      <c r="E219" s="191">
        <v>8.042861042861043</v>
      </c>
      <c r="F219" s="192">
        <f t="shared" si="40"/>
        <v>1.1159379659379658</v>
      </c>
      <c r="G219" s="191">
        <v>6.5600953895071541</v>
      </c>
      <c r="H219" s="192">
        <f t="shared" si="40"/>
        <v>-1.4827656533538889</v>
      </c>
      <c r="I219" s="191">
        <v>6.4683758059564012</v>
      </c>
      <c r="J219" s="192">
        <f t="shared" si="40"/>
        <v>-9.1719583550752937E-2</v>
      </c>
      <c r="K219" s="191">
        <v>6.3833693304535641</v>
      </c>
      <c r="L219" s="192">
        <f t="shared" si="41"/>
        <v>-8.500647550283702E-2</v>
      </c>
      <c r="M219" s="191">
        <v>5.4859781121751023</v>
      </c>
      <c r="N219" s="192">
        <v>0.22143910508290343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293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5" t="s">
        <v>121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v>2020</v>
      </c>
      <c r="D227" s="308"/>
      <c r="E227" s="309">
        <v>2021</v>
      </c>
      <c r="F227" s="308"/>
      <c r="G227" s="309">
        <v>2022</v>
      </c>
      <c r="H227" s="308"/>
      <c r="I227" s="309">
        <v>2023</v>
      </c>
      <c r="J227" s="308"/>
      <c r="K227" s="309">
        <v>2024</v>
      </c>
      <c r="L227" s="308"/>
      <c r="M227" s="309">
        <v>2025</v>
      </c>
      <c r="N227" s="310"/>
    </row>
    <row r="228" spans="2:15" ht="16.5" thickTop="1" thickBot="1" x14ac:dyDescent="0.3">
      <c r="B228" s="87"/>
      <c r="C228" s="116" t="s">
        <v>71</v>
      </c>
      <c r="D228" s="117" t="str">
        <f>CONCATENATE("dif ",RIGHT(C227,2),"/",RIGHT(C227-1,2))</f>
        <v>dif 20/19</v>
      </c>
      <c r="E228" s="118" t="s">
        <v>71</v>
      </c>
      <c r="F228" s="117" t="str">
        <f>CONCATENATE("dif ",RIGHT(E227,2),"/",RIGHT(C227,2))</f>
        <v>dif 21/20</v>
      </c>
      <c r="G228" s="118" t="s">
        <v>71</v>
      </c>
      <c r="H228" s="117" t="str">
        <f>CONCATENATE("dif ",RIGHT(G227,2),"/",RIGHT(E227,2))</f>
        <v>dif 22/21</v>
      </c>
      <c r="I228" s="118" t="s">
        <v>71</v>
      </c>
      <c r="J228" s="117" t="str">
        <f>CONCATENATE("dif ",RIGHT(I227,2),"/",RIGHT(G227,2))</f>
        <v>dif 23/22</v>
      </c>
      <c r="K228" s="118" t="s">
        <v>71</v>
      </c>
      <c r="L228" s="117" t="str">
        <f>CONCATENATE("dif ",RIGHT(K227,2),"/",RIGHT(I227,2))</f>
        <v>dif 24/23</v>
      </c>
      <c r="M228" s="118" t="s">
        <v>71</v>
      </c>
      <c r="N228" s="117" t="str">
        <f>CONCATENATE("dif ",RIGHT(M227,2),"/",RIGHT(K227,2))</f>
        <v>dif 25/24</v>
      </c>
    </row>
    <row r="229" spans="2:15" x14ac:dyDescent="0.25">
      <c r="B229" s="119" t="s">
        <v>73</v>
      </c>
      <c r="C229" s="189">
        <v>6.3968749999999996</v>
      </c>
      <c r="D229" s="190">
        <v>-5.1437610424028275</v>
      </c>
      <c r="E229" s="189">
        <v>4.8</v>
      </c>
      <c r="F229" s="190">
        <f t="shared" ref="F229:J231" si="42">IFERROR(E229-C229,"-")</f>
        <v>-1.5968749999999998</v>
      </c>
      <c r="G229" s="189">
        <v>8.4686098654708513</v>
      </c>
      <c r="H229" s="190">
        <f t="shared" si="42"/>
        <v>3.6686098654708514</v>
      </c>
      <c r="I229" s="189">
        <v>6.9557894736842103</v>
      </c>
      <c r="J229" s="190">
        <f t="shared" si="42"/>
        <v>-1.512820391786641</v>
      </c>
      <c r="K229" s="189">
        <v>6.4937500000000004</v>
      </c>
      <c r="L229" s="190">
        <f t="shared" ref="L229:L231" si="43">IFERROR(K229-I229,"-")</f>
        <v>-0.46203947368420994</v>
      </c>
      <c r="M229" s="189">
        <v>7.4090909090909092</v>
      </c>
      <c r="N229" s="190">
        <f t="shared" ref="N229:N232" si="44">IFERROR(M229-K229,"-")</f>
        <v>0.91534090909090882</v>
      </c>
    </row>
    <row r="230" spans="2:15" x14ac:dyDescent="0.25">
      <c r="B230" s="119" t="s">
        <v>75</v>
      </c>
      <c r="C230" s="189">
        <v>7.1520618556701034</v>
      </c>
      <c r="D230" s="190">
        <v>-0.88793814432989571</v>
      </c>
      <c r="E230" s="189">
        <v>3.88</v>
      </c>
      <c r="F230" s="190">
        <f t="shared" si="42"/>
        <v>-3.2720618556701035</v>
      </c>
      <c r="G230" s="189">
        <v>5.5279503105590067</v>
      </c>
      <c r="H230" s="190">
        <f t="shared" si="42"/>
        <v>1.6479503105590068</v>
      </c>
      <c r="I230" s="189">
        <v>7.1404682274247495</v>
      </c>
      <c r="J230" s="190">
        <f t="shared" si="42"/>
        <v>1.6125179168657429</v>
      </c>
      <c r="K230" s="189">
        <v>5.6514032496307234</v>
      </c>
      <c r="L230" s="190">
        <f t="shared" si="43"/>
        <v>-1.4890649777940261</v>
      </c>
      <c r="M230" s="189">
        <v>6.2104166666666663</v>
      </c>
      <c r="N230" s="190">
        <f t="shared" si="44"/>
        <v>0.55901341703594287</v>
      </c>
    </row>
    <row r="231" spans="2:15" x14ac:dyDescent="0.25">
      <c r="B231" s="119" t="s">
        <v>77</v>
      </c>
      <c r="C231" s="189">
        <v>6.0179640718562872</v>
      </c>
      <c r="D231" s="190">
        <v>-0.97203592814371298</v>
      </c>
      <c r="E231" s="189">
        <v>26.625</v>
      </c>
      <c r="F231" s="190">
        <f t="shared" si="42"/>
        <v>20.607035928143713</v>
      </c>
      <c r="G231" s="189">
        <v>8.4092592592592599</v>
      </c>
      <c r="H231" s="190">
        <f t="shared" si="42"/>
        <v>-18.215740740740742</v>
      </c>
      <c r="I231" s="189">
        <v>8.2876344086021501</v>
      </c>
      <c r="J231" s="190">
        <f t="shared" si="42"/>
        <v>-0.12162485065710982</v>
      </c>
      <c r="K231" s="189">
        <v>5.971830985915493</v>
      </c>
      <c r="L231" s="190">
        <f t="shared" si="43"/>
        <v>-2.3158034226866571</v>
      </c>
      <c r="M231" s="189">
        <v>7.0860585197934594</v>
      </c>
      <c r="N231" s="190">
        <f t="shared" si="44"/>
        <v>1.1142275338779664</v>
      </c>
    </row>
    <row r="232" spans="2:15" x14ac:dyDescent="0.25">
      <c r="B232" s="119" t="s">
        <v>79</v>
      </c>
      <c r="C232" s="189" t="s">
        <v>249</v>
      </c>
      <c r="D232" s="190" t="s">
        <v>249</v>
      </c>
      <c r="E232" s="189">
        <v>12.12087912087912</v>
      </c>
      <c r="F232" s="190" t="str">
        <f>IFERROR(E232-C232,"-")</f>
        <v>-</v>
      </c>
      <c r="G232" s="189">
        <v>10.045028142589118</v>
      </c>
      <c r="H232" s="190">
        <f>IFERROR(G232-E232,"-")</f>
        <v>-2.0758509782900028</v>
      </c>
      <c r="I232" s="189">
        <v>8.3674242424242422</v>
      </c>
      <c r="J232" s="190">
        <f>IFERROR(I232-G232,"-")</f>
        <v>-1.6776039001648755</v>
      </c>
      <c r="K232" s="189">
        <v>6.8112745098039218</v>
      </c>
      <c r="L232" s="190">
        <f>IFERROR(K232-I232,"-")</f>
        <v>-1.5561497326203204</v>
      </c>
      <c r="M232" s="189">
        <v>6.3045356371490282</v>
      </c>
      <c r="N232" s="190">
        <f t="shared" si="44"/>
        <v>-0.50673887265489359</v>
      </c>
    </row>
    <row r="233" spans="2:15" x14ac:dyDescent="0.25">
      <c r="B233" s="119" t="s">
        <v>81</v>
      </c>
      <c r="C233" s="189" t="s">
        <v>249</v>
      </c>
      <c r="D233" s="190" t="s">
        <v>249</v>
      </c>
      <c r="E233" s="189">
        <v>8.9658385093167698</v>
      </c>
      <c r="F233" s="190" t="str">
        <f t="shared" ref="F233:J241" si="45">IFERROR(E233-C233,"-")</f>
        <v>-</v>
      </c>
      <c r="G233" s="189">
        <v>11.530909090909091</v>
      </c>
      <c r="H233" s="190">
        <f t="shared" si="45"/>
        <v>2.5650705815923214</v>
      </c>
      <c r="I233" s="189">
        <v>5.6338797814207648</v>
      </c>
      <c r="J233" s="190">
        <f t="shared" si="45"/>
        <v>-5.8970293094883264</v>
      </c>
      <c r="K233" s="189">
        <v>6.777358490566038</v>
      </c>
      <c r="L233" s="190">
        <f t="shared" ref="L233:L241" si="46">IFERROR(K233-I233,"-")</f>
        <v>1.1434787091452732</v>
      </c>
      <c r="M233" s="189"/>
      <c r="N233" s="190"/>
    </row>
    <row r="234" spans="2:15" x14ac:dyDescent="0.25">
      <c r="B234" s="119" t="s">
        <v>83</v>
      </c>
      <c r="C234" s="189" t="s">
        <v>249</v>
      </c>
      <c r="D234" s="190" t="s">
        <v>249</v>
      </c>
      <c r="E234" s="189">
        <v>9.638461538461538</v>
      </c>
      <c r="F234" s="190" t="str">
        <f t="shared" si="45"/>
        <v>-</v>
      </c>
      <c r="G234" s="189">
        <v>21.8125</v>
      </c>
      <c r="H234" s="190">
        <f t="shared" si="45"/>
        <v>12.174038461538462</v>
      </c>
      <c r="I234" s="189">
        <v>6.134615384615385</v>
      </c>
      <c r="J234" s="190">
        <f t="shared" si="45"/>
        <v>-15.677884615384615</v>
      </c>
      <c r="K234" s="189">
        <v>5.4095238095238098</v>
      </c>
      <c r="L234" s="190">
        <f t="shared" si="46"/>
        <v>-0.72509157509157518</v>
      </c>
      <c r="M234" s="189"/>
      <c r="N234" s="190"/>
    </row>
    <row r="235" spans="2:15" x14ac:dyDescent="0.25">
      <c r="B235" s="119" t="s">
        <v>85</v>
      </c>
      <c r="C235" s="189" t="s">
        <v>249</v>
      </c>
      <c r="D235" s="190" t="s">
        <v>249</v>
      </c>
      <c r="E235" s="189">
        <v>10.96140350877193</v>
      </c>
      <c r="F235" s="190" t="str">
        <f t="shared" si="45"/>
        <v>-</v>
      </c>
      <c r="G235" s="189">
        <v>9.2523020257826882</v>
      </c>
      <c r="H235" s="190">
        <f t="shared" si="45"/>
        <v>-1.7091014829892419</v>
      </c>
      <c r="I235" s="189">
        <v>11.201712654614653</v>
      </c>
      <c r="J235" s="190">
        <f t="shared" si="45"/>
        <v>1.9494106288319646</v>
      </c>
      <c r="K235" s="189">
        <v>8.1009174311926611</v>
      </c>
      <c r="L235" s="190">
        <f t="shared" si="46"/>
        <v>-3.1007952234219918</v>
      </c>
      <c r="M235" s="189"/>
      <c r="N235" s="190"/>
    </row>
    <row r="236" spans="2:15" x14ac:dyDescent="0.25">
      <c r="B236" s="119" t="s">
        <v>87</v>
      </c>
      <c r="C236" s="189">
        <v>7.1864035087719298</v>
      </c>
      <c r="D236" s="190">
        <v>0.12773003938417471</v>
      </c>
      <c r="E236" s="189">
        <v>8.9747368421052638</v>
      </c>
      <c r="F236" s="190">
        <f t="shared" si="45"/>
        <v>1.788333333333334</v>
      </c>
      <c r="G236" s="189">
        <v>10.574866310160427</v>
      </c>
      <c r="H236" s="190">
        <f t="shared" si="45"/>
        <v>1.6001294680551634</v>
      </c>
      <c r="I236" s="189">
        <v>7.939516129032258</v>
      </c>
      <c r="J236" s="190">
        <f t="shared" si="45"/>
        <v>-2.6353501811281692</v>
      </c>
      <c r="K236" s="189">
        <v>7.3985765124555156</v>
      </c>
      <c r="L236" s="190">
        <f t="shared" si="46"/>
        <v>-0.54093961657674239</v>
      </c>
      <c r="M236" s="189"/>
      <c r="N236" s="190"/>
    </row>
    <row r="237" spans="2:15" x14ac:dyDescent="0.25">
      <c r="B237" s="119" t="s">
        <v>89</v>
      </c>
      <c r="C237" s="189">
        <v>6.9109816971713807</v>
      </c>
      <c r="D237" s="190">
        <v>-1.627170913270386</v>
      </c>
      <c r="E237" s="189">
        <v>7.5906148867313918</v>
      </c>
      <c r="F237" s="190">
        <f t="shared" si="45"/>
        <v>0.67963318956001117</v>
      </c>
      <c r="G237" s="189">
        <v>6.9741176470588231</v>
      </c>
      <c r="H237" s="190">
        <f t="shared" si="45"/>
        <v>-0.61649723967256875</v>
      </c>
      <c r="I237" s="189">
        <v>7.827027027027027</v>
      </c>
      <c r="J237" s="190">
        <f t="shared" si="45"/>
        <v>0.85290937996820393</v>
      </c>
      <c r="K237" s="189">
        <v>6.4055555555555559</v>
      </c>
      <c r="L237" s="190">
        <f t="shared" si="46"/>
        <v>-1.4214714714714711</v>
      </c>
      <c r="M237" s="189"/>
      <c r="N237" s="190"/>
    </row>
    <row r="238" spans="2:15" x14ac:dyDescent="0.25">
      <c r="B238" s="119" t="s">
        <v>91</v>
      </c>
      <c r="C238" s="189">
        <v>8.6809815950920246</v>
      </c>
      <c r="D238" s="190">
        <v>1.6202339315406231</v>
      </c>
      <c r="E238" s="189">
        <v>5.8525641025641022</v>
      </c>
      <c r="F238" s="190">
        <f t="shared" si="45"/>
        <v>-2.8284174925279224</v>
      </c>
      <c r="G238" s="189">
        <v>7.5658263305322127</v>
      </c>
      <c r="H238" s="190">
        <f t="shared" si="45"/>
        <v>1.7132622279681105</v>
      </c>
      <c r="I238" s="189">
        <v>5.9731903485254696</v>
      </c>
      <c r="J238" s="190">
        <f t="shared" si="45"/>
        <v>-1.5926359820067431</v>
      </c>
      <c r="K238" s="189">
        <v>6.4243421052631575</v>
      </c>
      <c r="L238" s="190">
        <f t="shared" si="46"/>
        <v>0.45115175673768793</v>
      </c>
      <c r="M238" s="189"/>
      <c r="N238" s="190"/>
    </row>
    <row r="239" spans="2:15" x14ac:dyDescent="0.25">
      <c r="B239" s="119" t="s">
        <v>93</v>
      </c>
      <c r="C239" s="189">
        <v>9.1086956521739122</v>
      </c>
      <c r="D239" s="190">
        <v>2.1142205140523656</v>
      </c>
      <c r="E239" s="189">
        <v>9.7633262260127935</v>
      </c>
      <c r="F239" s="190">
        <f t="shared" si="45"/>
        <v>0.65463057383888135</v>
      </c>
      <c r="G239" s="189">
        <v>7.7903780068728521</v>
      </c>
      <c r="H239" s="190">
        <f t="shared" si="45"/>
        <v>-1.9729482191399415</v>
      </c>
      <c r="I239" s="189">
        <v>6.9265873015873014</v>
      </c>
      <c r="J239" s="190">
        <f t="shared" si="45"/>
        <v>-0.86379070528555069</v>
      </c>
      <c r="K239" s="189">
        <v>6.6215722120658134</v>
      </c>
      <c r="L239" s="190">
        <f t="shared" si="46"/>
        <v>-0.30501508952148804</v>
      </c>
      <c r="M239" s="189"/>
      <c r="N239" s="190"/>
    </row>
    <row r="240" spans="2:15" x14ac:dyDescent="0.25">
      <c r="B240" s="119" t="s">
        <v>95</v>
      </c>
      <c r="C240" s="189">
        <v>6.295774647887324</v>
      </c>
      <c r="D240" s="190">
        <v>0.30938009006419431</v>
      </c>
      <c r="E240" s="189">
        <v>5.6547811993517021</v>
      </c>
      <c r="F240" s="190">
        <f t="shared" si="45"/>
        <v>-0.6409934485356219</v>
      </c>
      <c r="G240" s="189">
        <v>5.7267605633802816</v>
      </c>
      <c r="H240" s="190">
        <f t="shared" si="45"/>
        <v>7.1979364028579518E-2</v>
      </c>
      <c r="I240" s="189">
        <v>7.3769063180827885</v>
      </c>
      <c r="J240" s="190">
        <f t="shared" si="45"/>
        <v>1.6501457547025069</v>
      </c>
      <c r="K240" s="189">
        <v>6.4173228346456694</v>
      </c>
      <c r="L240" s="190">
        <f t="shared" si="46"/>
        <v>-0.95958348343711908</v>
      </c>
      <c r="M240" s="189"/>
      <c r="N240" s="190"/>
    </row>
    <row r="241" spans="2:15" ht="15.75" x14ac:dyDescent="0.25">
      <c r="B241" s="122" t="s">
        <v>32</v>
      </c>
      <c r="C241" s="191">
        <v>6.9830866807610992</v>
      </c>
      <c r="D241" s="192">
        <v>-1.0097113987267639</v>
      </c>
      <c r="E241" s="191">
        <v>8.447115384615385</v>
      </c>
      <c r="F241" s="192">
        <f t="shared" si="45"/>
        <v>1.4640287038542859</v>
      </c>
      <c r="G241" s="191">
        <v>8.6839999999999993</v>
      </c>
      <c r="H241" s="192">
        <f t="shared" si="45"/>
        <v>0.23688461538461425</v>
      </c>
      <c r="I241" s="191">
        <v>7.9149812734082401</v>
      </c>
      <c r="J241" s="192">
        <f t="shared" si="45"/>
        <v>-0.76901872659175918</v>
      </c>
      <c r="K241" s="191">
        <v>6.451029926156238</v>
      </c>
      <c r="L241" s="192">
        <f t="shared" si="46"/>
        <v>-1.463951347252002</v>
      </c>
      <c r="M241" s="191">
        <v>6.7453124999999998</v>
      </c>
      <c r="N241" s="192">
        <v>0.59109329534432575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295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5" t="s">
        <v>130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v>2020</v>
      </c>
      <c r="D249" s="308"/>
      <c r="E249" s="309">
        <v>2021</v>
      </c>
      <c r="F249" s="308"/>
      <c r="G249" s="309">
        <v>2022</v>
      </c>
      <c r="H249" s="308"/>
      <c r="I249" s="309">
        <v>2023</v>
      </c>
      <c r="J249" s="308"/>
      <c r="K249" s="309">
        <v>2024</v>
      </c>
      <c r="L249" s="308"/>
      <c r="M249" s="309">
        <v>2025</v>
      </c>
      <c r="N249" s="310"/>
    </row>
    <row r="250" spans="2:15" ht="16.5" thickTop="1" thickBot="1" x14ac:dyDescent="0.3">
      <c r="B250" s="87"/>
      <c r="C250" s="116" t="s">
        <v>71</v>
      </c>
      <c r="D250" s="117" t="str">
        <f>CONCATENATE("dif ",RIGHT(C249,2),"/",RIGHT(C249-1,2))</f>
        <v>dif 20/19</v>
      </c>
      <c r="E250" s="118" t="s">
        <v>71</v>
      </c>
      <c r="F250" s="117" t="str">
        <f>CONCATENATE("dif ",RIGHT(E249,2),"/",RIGHT(C249,2))</f>
        <v>dif 21/20</v>
      </c>
      <c r="G250" s="118" t="s">
        <v>71</v>
      </c>
      <c r="H250" s="117" t="str">
        <f>CONCATENATE("dif ",RIGHT(G249,2),"/",RIGHT(E249,2))</f>
        <v>dif 22/21</v>
      </c>
      <c r="I250" s="118" t="s">
        <v>71</v>
      </c>
      <c r="J250" s="117" t="str">
        <f>CONCATENATE("dif ",RIGHT(I249,2),"/",RIGHT(G249,2))</f>
        <v>dif 23/22</v>
      </c>
      <c r="K250" s="118" t="s">
        <v>71</v>
      </c>
      <c r="L250" s="117" t="str">
        <f>CONCATENATE("dif ",RIGHT(K249,2),"/",RIGHT(I249,2))</f>
        <v>dif 24/23</v>
      </c>
      <c r="M250" s="118" t="s">
        <v>71</v>
      </c>
      <c r="N250" s="117" t="str">
        <f>CONCATENATE("dif ",RIGHT(M249,2),"/",RIGHT(K249,2))</f>
        <v>dif 25/24</v>
      </c>
    </row>
    <row r="251" spans="2:15" x14ac:dyDescent="0.25">
      <c r="B251" s="119" t="s">
        <v>73</v>
      </c>
      <c r="C251" s="189">
        <v>7.0578512396694215</v>
      </c>
      <c r="D251" s="190">
        <v>2.7245179063360885</v>
      </c>
      <c r="E251" s="189" t="s">
        <v>249</v>
      </c>
      <c r="F251" s="190" t="str">
        <f t="shared" ref="F251:J253" si="47">IFERROR(E251-C251,"-")</f>
        <v>-</v>
      </c>
      <c r="G251" s="189">
        <v>8.0399999999999991</v>
      </c>
      <c r="H251" s="190" t="str">
        <f t="shared" si="47"/>
        <v>-</v>
      </c>
      <c r="I251" s="189">
        <v>6.8882352941176475</v>
      </c>
      <c r="J251" s="190">
        <f t="shared" si="47"/>
        <v>-1.1517647058823517</v>
      </c>
      <c r="K251" s="189">
        <v>11.904494382022472</v>
      </c>
      <c r="L251" s="190">
        <f t="shared" ref="L251:L253" si="48">IFERROR(K251-I251,"-")</f>
        <v>5.0162590879048246</v>
      </c>
      <c r="M251" s="189">
        <v>6.4300518134715023</v>
      </c>
      <c r="N251" s="190">
        <f t="shared" ref="N251:N254" si="49">IFERROR(M251-K251,"-")</f>
        <v>-5.4744425685509697</v>
      </c>
    </row>
    <row r="252" spans="2:15" x14ac:dyDescent="0.25">
      <c r="B252" s="119" t="s">
        <v>75</v>
      </c>
      <c r="C252" s="189">
        <v>5.3485714285714288</v>
      </c>
      <c r="D252" s="190">
        <v>-2.198191161356629</v>
      </c>
      <c r="E252" s="189" t="s">
        <v>249</v>
      </c>
      <c r="F252" s="190" t="str">
        <f t="shared" si="47"/>
        <v>-</v>
      </c>
      <c r="G252" s="189">
        <v>6.1146496815286628</v>
      </c>
      <c r="H252" s="190" t="str">
        <f t="shared" si="47"/>
        <v>-</v>
      </c>
      <c r="I252" s="189">
        <v>7.979166666666667</v>
      </c>
      <c r="J252" s="190">
        <f t="shared" si="47"/>
        <v>1.8645169851380041</v>
      </c>
      <c r="K252" s="189">
        <v>9.9008042895442365</v>
      </c>
      <c r="L252" s="190">
        <f t="shared" si="48"/>
        <v>1.9216376228775696</v>
      </c>
      <c r="M252" s="189">
        <v>5.8628762541806019</v>
      </c>
      <c r="N252" s="190">
        <f t="shared" si="49"/>
        <v>-4.0379280353636346</v>
      </c>
    </row>
    <row r="253" spans="2:15" x14ac:dyDescent="0.25">
      <c r="B253" s="119" t="s">
        <v>77</v>
      </c>
      <c r="C253" s="189">
        <v>5.4111111111111114</v>
      </c>
      <c r="D253" s="190">
        <v>-2.1644284572342123</v>
      </c>
      <c r="E253" s="189" t="s">
        <v>249</v>
      </c>
      <c r="F253" s="190" t="str">
        <f t="shared" si="47"/>
        <v>-</v>
      </c>
      <c r="G253" s="189">
        <v>7.4393939393939394</v>
      </c>
      <c r="H253" s="190" t="str">
        <f t="shared" si="47"/>
        <v>-</v>
      </c>
      <c r="I253" s="189">
        <v>7.4901960784313726</v>
      </c>
      <c r="J253" s="190">
        <f t="shared" si="47"/>
        <v>5.0802139037433136E-2</v>
      </c>
      <c r="K253" s="189">
        <v>10.94488188976378</v>
      </c>
      <c r="L253" s="190">
        <f t="shared" si="48"/>
        <v>3.454685811332407</v>
      </c>
      <c r="M253" s="189">
        <v>6.6206896551724137</v>
      </c>
      <c r="N253" s="190">
        <f t="shared" si="49"/>
        <v>-4.3241922345913659</v>
      </c>
    </row>
    <row r="254" spans="2:15" x14ac:dyDescent="0.25">
      <c r="B254" s="119" t="s">
        <v>79</v>
      </c>
      <c r="C254" s="189" t="s">
        <v>249</v>
      </c>
      <c r="D254" s="190" t="s">
        <v>249</v>
      </c>
      <c r="E254" s="189">
        <v>6.75</v>
      </c>
      <c r="F254" s="190" t="str">
        <f>IFERROR(E254-C254,"-")</f>
        <v>-</v>
      </c>
      <c r="G254" s="189">
        <v>8.5</v>
      </c>
      <c r="H254" s="190">
        <f>IFERROR(G254-E254,"-")</f>
        <v>1.75</v>
      </c>
      <c r="I254" s="189">
        <v>7.6226415094339623</v>
      </c>
      <c r="J254" s="190">
        <f>IFERROR(I254-G254,"-")</f>
        <v>-0.87735849056603765</v>
      </c>
      <c r="K254" s="189">
        <v>11.035087719298245</v>
      </c>
      <c r="L254" s="190">
        <f>IFERROR(K254-I254,"-")</f>
        <v>3.4124462098642825</v>
      </c>
      <c r="M254" s="189">
        <v>9.9555555555555557</v>
      </c>
      <c r="N254" s="190">
        <f t="shared" si="49"/>
        <v>-1.0795321637426891</v>
      </c>
    </row>
    <row r="255" spans="2:15" x14ac:dyDescent="0.25">
      <c r="B255" s="119" t="s">
        <v>81</v>
      </c>
      <c r="C255" s="189" t="s">
        <v>249</v>
      </c>
      <c r="D255" s="190" t="s">
        <v>249</v>
      </c>
      <c r="E255" s="189" t="s">
        <v>249</v>
      </c>
      <c r="F255" s="190" t="str">
        <f t="shared" ref="F255:J263" si="50">IFERROR(E255-C255,"-")</f>
        <v>-</v>
      </c>
      <c r="G255" s="189">
        <v>4</v>
      </c>
      <c r="H255" s="190" t="str">
        <f t="shared" si="50"/>
        <v>-</v>
      </c>
      <c r="I255" s="189">
        <v>5.8947368421052628</v>
      </c>
      <c r="J255" s="190">
        <f t="shared" si="50"/>
        <v>1.8947368421052628</v>
      </c>
      <c r="K255" s="189">
        <v>34.333333333333336</v>
      </c>
      <c r="L255" s="190">
        <f t="shared" ref="L255:L263" si="51">IFERROR(K255-I255,"-")</f>
        <v>28.438596491228072</v>
      </c>
      <c r="M255" s="189"/>
      <c r="N255" s="190"/>
    </row>
    <row r="256" spans="2:15" x14ac:dyDescent="0.25">
      <c r="B256" s="119" t="s">
        <v>83</v>
      </c>
      <c r="C256" s="189" t="s">
        <v>249</v>
      </c>
      <c r="D256" s="190" t="s">
        <v>249</v>
      </c>
      <c r="E256" s="189">
        <v>2.6</v>
      </c>
      <c r="F256" s="190" t="str">
        <f t="shared" si="50"/>
        <v>-</v>
      </c>
      <c r="G256" s="189">
        <v>27</v>
      </c>
      <c r="H256" s="190">
        <f t="shared" si="50"/>
        <v>24.4</v>
      </c>
      <c r="I256" s="189">
        <v>4.5</v>
      </c>
      <c r="J256" s="190">
        <f t="shared" si="50"/>
        <v>-22.5</v>
      </c>
      <c r="K256" s="189">
        <v>32</v>
      </c>
      <c r="L256" s="190">
        <f t="shared" si="51"/>
        <v>27.5</v>
      </c>
      <c r="M256" s="189"/>
      <c r="N256" s="190"/>
    </row>
    <row r="257" spans="2:15" x14ac:dyDescent="0.25">
      <c r="B257" s="119" t="s">
        <v>85</v>
      </c>
      <c r="C257" s="189" t="s">
        <v>249</v>
      </c>
      <c r="D257" s="190" t="s">
        <v>249</v>
      </c>
      <c r="E257" s="189">
        <v>8.615384615384615</v>
      </c>
      <c r="F257" s="190" t="str">
        <f t="shared" si="50"/>
        <v>-</v>
      </c>
      <c r="G257" s="189">
        <v>7.625</v>
      </c>
      <c r="H257" s="190">
        <f t="shared" si="50"/>
        <v>-0.99038461538461497</v>
      </c>
      <c r="I257" s="189">
        <v>10.333333333333334</v>
      </c>
      <c r="J257" s="190">
        <f t="shared" si="50"/>
        <v>2.7083333333333339</v>
      </c>
      <c r="K257" s="189">
        <v>12.9375</v>
      </c>
      <c r="L257" s="190">
        <f t="shared" si="51"/>
        <v>2.6041666666666661</v>
      </c>
      <c r="M257" s="189"/>
      <c r="N257" s="190"/>
    </row>
    <row r="258" spans="2:15" x14ac:dyDescent="0.25">
      <c r="B258" s="119" t="s">
        <v>87</v>
      </c>
      <c r="C258" s="189">
        <v>1</v>
      </c>
      <c r="D258" s="190">
        <v>-1.25</v>
      </c>
      <c r="E258" s="189">
        <v>6.2727272727272725</v>
      </c>
      <c r="F258" s="190">
        <f t="shared" si="50"/>
        <v>5.2727272727272725</v>
      </c>
      <c r="G258" s="189">
        <v>15.439024390243903</v>
      </c>
      <c r="H258" s="190">
        <f t="shared" si="50"/>
        <v>9.1662971175166312</v>
      </c>
      <c r="I258" s="189">
        <v>7.2941176470588234</v>
      </c>
      <c r="J258" s="190">
        <f t="shared" si="50"/>
        <v>-8.1449067431850786</v>
      </c>
      <c r="K258" s="189">
        <v>1.75</v>
      </c>
      <c r="L258" s="190">
        <f t="shared" si="51"/>
        <v>-5.5441176470588234</v>
      </c>
      <c r="M258" s="189"/>
      <c r="N258" s="190"/>
    </row>
    <row r="259" spans="2:15" x14ac:dyDescent="0.25">
      <c r="B259" s="119" t="s">
        <v>89</v>
      </c>
      <c r="C259" s="189">
        <v>3.5</v>
      </c>
      <c r="D259" s="190">
        <v>-7.3000000000000007</v>
      </c>
      <c r="E259" s="189">
        <v>5.9</v>
      </c>
      <c r="F259" s="190">
        <f t="shared" si="50"/>
        <v>2.4000000000000004</v>
      </c>
      <c r="G259" s="189">
        <v>5.8125</v>
      </c>
      <c r="H259" s="190">
        <f t="shared" si="50"/>
        <v>-8.7500000000000355E-2</v>
      </c>
      <c r="I259" s="189">
        <v>5.0930232558139537</v>
      </c>
      <c r="J259" s="190">
        <f t="shared" si="50"/>
        <v>-0.71947674418604635</v>
      </c>
      <c r="K259" s="189">
        <v>1.9230769230769231</v>
      </c>
      <c r="L259" s="190">
        <f t="shared" si="51"/>
        <v>-3.1699463327370303</v>
      </c>
      <c r="M259" s="189"/>
      <c r="N259" s="190"/>
    </row>
    <row r="260" spans="2:15" x14ac:dyDescent="0.25">
      <c r="B260" s="119" t="s">
        <v>91</v>
      </c>
      <c r="C260" s="189" t="s">
        <v>249</v>
      </c>
      <c r="D260" s="190" t="s">
        <v>249</v>
      </c>
      <c r="E260" s="189">
        <v>6.166666666666667</v>
      </c>
      <c r="F260" s="190" t="str">
        <f t="shared" si="50"/>
        <v>-</v>
      </c>
      <c r="G260" s="189">
        <v>14.13903743315508</v>
      </c>
      <c r="H260" s="190">
        <f t="shared" si="50"/>
        <v>7.9723707664884129</v>
      </c>
      <c r="I260" s="189">
        <v>7.4945054945054945</v>
      </c>
      <c r="J260" s="190">
        <f t="shared" si="50"/>
        <v>-6.6445319386495854</v>
      </c>
      <c r="K260" s="189">
        <v>6.6415094339622645</v>
      </c>
      <c r="L260" s="190">
        <f t="shared" si="51"/>
        <v>-0.85299606054323007</v>
      </c>
      <c r="M260" s="189"/>
      <c r="N260" s="190"/>
    </row>
    <row r="261" spans="2:15" x14ac:dyDescent="0.25">
      <c r="B261" s="119" t="s">
        <v>93</v>
      </c>
      <c r="C261" s="189" t="s">
        <v>249</v>
      </c>
      <c r="D261" s="190" t="s">
        <v>249</v>
      </c>
      <c r="E261" s="189">
        <v>6.5327102803738315</v>
      </c>
      <c r="F261" s="190" t="str">
        <f t="shared" si="50"/>
        <v>-</v>
      </c>
      <c r="G261" s="189">
        <v>6.7695852534562215</v>
      </c>
      <c r="H261" s="190">
        <f t="shared" si="50"/>
        <v>0.23687497308239003</v>
      </c>
      <c r="I261" s="189">
        <v>6.6678700361010828</v>
      </c>
      <c r="J261" s="190">
        <f t="shared" si="50"/>
        <v>-0.10171521735513878</v>
      </c>
      <c r="K261" s="189">
        <v>6.639344262295082</v>
      </c>
      <c r="L261" s="190">
        <f t="shared" si="51"/>
        <v>-2.8525773806000743E-2</v>
      </c>
      <c r="M261" s="189"/>
      <c r="N261" s="190"/>
    </row>
    <row r="262" spans="2:15" x14ac:dyDescent="0.25">
      <c r="B262" s="119" t="s">
        <v>95</v>
      </c>
      <c r="C262" s="189">
        <v>4.666666666666667</v>
      </c>
      <c r="D262" s="190">
        <v>-2.2012578616352201</v>
      </c>
      <c r="E262" s="189">
        <v>5.9268292682926829</v>
      </c>
      <c r="F262" s="190">
        <f t="shared" si="50"/>
        <v>1.2601626016260159</v>
      </c>
      <c r="G262" s="189">
        <v>7.0762711864406782</v>
      </c>
      <c r="H262" s="190">
        <f t="shared" si="50"/>
        <v>1.1494419181479953</v>
      </c>
      <c r="I262" s="189">
        <v>12.125</v>
      </c>
      <c r="J262" s="190">
        <f t="shared" si="50"/>
        <v>5.0487288135593218</v>
      </c>
      <c r="K262" s="189">
        <v>5.8092105263157894</v>
      </c>
      <c r="L262" s="190">
        <f t="shared" si="51"/>
        <v>-6.3157894736842106</v>
      </c>
      <c r="M262" s="189"/>
      <c r="N262" s="190"/>
    </row>
    <row r="263" spans="2:15" ht="15.75" x14ac:dyDescent="0.25">
      <c r="B263" s="122" t="s">
        <v>32</v>
      </c>
      <c r="C263" s="191">
        <v>5.7709359605911326</v>
      </c>
      <c r="D263" s="192">
        <v>-1.359814644735744</v>
      </c>
      <c r="E263" s="191">
        <v>6.2710027100271004</v>
      </c>
      <c r="F263" s="192">
        <f t="shared" si="50"/>
        <v>0.50006674943596785</v>
      </c>
      <c r="G263" s="191">
        <v>9.5027755749405234</v>
      </c>
      <c r="H263" s="192">
        <f t="shared" si="50"/>
        <v>3.231772864913423</v>
      </c>
      <c r="I263" s="191">
        <v>8.085106382978724</v>
      </c>
      <c r="J263" s="192">
        <f t="shared" si="50"/>
        <v>-1.4176691919617994</v>
      </c>
      <c r="K263" s="191">
        <v>9.8836023789294813</v>
      </c>
      <c r="L263" s="192">
        <f t="shared" si="51"/>
        <v>1.7984959959507574</v>
      </c>
      <c r="M263" s="191">
        <v>6.6658476658476662</v>
      </c>
      <c r="N263" s="192">
        <v>-4.0313681114145155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296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5" t="s">
        <v>133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v>2020</v>
      </c>
      <c r="D271" s="308"/>
      <c r="E271" s="309">
        <v>2021</v>
      </c>
      <c r="F271" s="308"/>
      <c r="G271" s="309">
        <v>2022</v>
      </c>
      <c r="H271" s="308"/>
      <c r="I271" s="309">
        <v>2023</v>
      </c>
      <c r="J271" s="308"/>
      <c r="K271" s="309">
        <v>2024</v>
      </c>
      <c r="L271" s="308"/>
      <c r="M271" s="309">
        <v>2025</v>
      </c>
      <c r="N271" s="310"/>
    </row>
    <row r="272" spans="2:15" ht="16.5" thickTop="1" thickBot="1" x14ac:dyDescent="0.3">
      <c r="B272" s="87"/>
      <c r="C272" s="116" t="s">
        <v>71</v>
      </c>
      <c r="D272" s="117" t="str">
        <f>CONCATENATE("dif ",RIGHT(C271,2),"/",RIGHT(C271-1,2))</f>
        <v>dif 20/19</v>
      </c>
      <c r="E272" s="118" t="s">
        <v>71</v>
      </c>
      <c r="F272" s="117" t="str">
        <f>CONCATENATE("dif ",RIGHT(E271,2),"/",RIGHT(C271,2))</f>
        <v>dif 21/20</v>
      </c>
      <c r="G272" s="118" t="s">
        <v>71</v>
      </c>
      <c r="H272" s="117" t="str">
        <f>CONCATENATE("dif ",RIGHT(G271,2),"/",RIGHT(E271,2))</f>
        <v>dif 22/21</v>
      </c>
      <c r="I272" s="118" t="s">
        <v>71</v>
      </c>
      <c r="J272" s="117" t="str">
        <f>CONCATENATE("dif ",RIGHT(I271,2),"/",RIGHT(G271,2))</f>
        <v>dif 23/22</v>
      </c>
      <c r="K272" s="118" t="s">
        <v>71</v>
      </c>
      <c r="L272" s="117" t="str">
        <f>CONCATENATE("dif ",RIGHT(K271,2),"/",RIGHT(I271,2))</f>
        <v>dif 24/23</v>
      </c>
      <c r="M272" s="118" t="s">
        <v>71</v>
      </c>
      <c r="N272" s="117" t="str">
        <f>CONCATENATE("dif ",RIGHT(M271,2),"/",RIGHT(K271,2))</f>
        <v>dif 25/24</v>
      </c>
    </row>
    <row r="273" spans="2:14" x14ac:dyDescent="0.25">
      <c r="B273" s="119" t="s">
        <v>73</v>
      </c>
      <c r="C273" s="189">
        <v>9.7373417721518987</v>
      </c>
      <c r="D273" s="190">
        <v>1.1634287286736384</v>
      </c>
      <c r="E273" s="189" t="s">
        <v>249</v>
      </c>
      <c r="F273" s="190" t="str">
        <f t="shared" ref="F273:J275" si="52">IFERROR(E273-C273,"-")</f>
        <v>-</v>
      </c>
      <c r="G273" s="189">
        <v>5.8590308370044051</v>
      </c>
      <c r="H273" s="190" t="str">
        <f t="shared" si="52"/>
        <v>-</v>
      </c>
      <c r="I273" s="189">
        <v>9.9629629629629637</v>
      </c>
      <c r="J273" s="190">
        <f t="shared" si="52"/>
        <v>4.1039321259585586</v>
      </c>
      <c r="K273" s="189">
        <v>7.0474452554744529</v>
      </c>
      <c r="L273" s="190">
        <f t="shared" ref="L273:L275" si="53">IFERROR(K273-I273,"-")</f>
        <v>-2.9155177074885108</v>
      </c>
      <c r="M273" s="189">
        <v>6.0746268656716422</v>
      </c>
      <c r="N273" s="190">
        <f t="shared" ref="N273:N276" si="54">IFERROR(M273-K273,"-")</f>
        <v>-0.97281838980281066</v>
      </c>
    </row>
    <row r="274" spans="2:14" x14ac:dyDescent="0.25">
      <c r="B274" s="119" t="s">
        <v>75</v>
      </c>
      <c r="C274" s="189">
        <v>6.6187363834422657</v>
      </c>
      <c r="D274" s="190">
        <v>-2.8758872724717124</v>
      </c>
      <c r="E274" s="189" t="s">
        <v>249</v>
      </c>
      <c r="F274" s="190" t="str">
        <f t="shared" si="52"/>
        <v>-</v>
      </c>
      <c r="G274" s="189">
        <v>7.1472868217054266</v>
      </c>
      <c r="H274" s="190" t="str">
        <f t="shared" si="52"/>
        <v>-</v>
      </c>
      <c r="I274" s="189">
        <v>9.82258064516129</v>
      </c>
      <c r="J274" s="190">
        <f t="shared" si="52"/>
        <v>2.6752938234558634</v>
      </c>
      <c r="K274" s="189">
        <v>7.1980676328502415</v>
      </c>
      <c r="L274" s="190">
        <f t="shared" si="53"/>
        <v>-2.6245130123110485</v>
      </c>
      <c r="M274" s="189">
        <v>7.0639269406392691</v>
      </c>
      <c r="N274" s="190">
        <f t="shared" si="54"/>
        <v>-0.13414069221097247</v>
      </c>
    </row>
    <row r="275" spans="2:14" x14ac:dyDescent="0.25">
      <c r="B275" s="119" t="s">
        <v>77</v>
      </c>
      <c r="C275" s="189">
        <v>8.1716417910447756</v>
      </c>
      <c r="D275" s="190">
        <v>-1.1460665422885583</v>
      </c>
      <c r="E275" s="189" t="s">
        <v>249</v>
      </c>
      <c r="F275" s="190" t="str">
        <f t="shared" si="52"/>
        <v>-</v>
      </c>
      <c r="G275" s="189">
        <v>6.9160000000000004</v>
      </c>
      <c r="H275" s="190" t="str">
        <f t="shared" si="52"/>
        <v>-</v>
      </c>
      <c r="I275" s="189">
        <v>11.025</v>
      </c>
      <c r="J275" s="190">
        <f t="shared" si="52"/>
        <v>4.109</v>
      </c>
      <c r="K275" s="189">
        <v>8.8753993610223638</v>
      </c>
      <c r="L275" s="190">
        <f t="shared" si="53"/>
        <v>-2.1496006389776365</v>
      </c>
      <c r="M275" s="189">
        <v>8.0115606936416182</v>
      </c>
      <c r="N275" s="190">
        <f t="shared" si="54"/>
        <v>-0.86383866738074566</v>
      </c>
    </row>
    <row r="276" spans="2:14" x14ac:dyDescent="0.25">
      <c r="B276" s="119" t="s">
        <v>79</v>
      </c>
      <c r="C276" s="189" t="s">
        <v>249</v>
      </c>
      <c r="D276" s="190" t="s">
        <v>249</v>
      </c>
      <c r="E276" s="189">
        <v>2.5</v>
      </c>
      <c r="F276" s="190" t="str">
        <f>IFERROR(E276-C276,"-")</f>
        <v>-</v>
      </c>
      <c r="G276" s="189">
        <v>11.671641791044776</v>
      </c>
      <c r="H276" s="190">
        <f>IFERROR(G276-E276,"-")</f>
        <v>9.1716417910447756</v>
      </c>
      <c r="I276" s="189">
        <v>5.384615384615385</v>
      </c>
      <c r="J276" s="190">
        <f>IFERROR(I276-G276,"-")</f>
        <v>-6.2870264064293906</v>
      </c>
      <c r="K276" s="189">
        <v>11.145454545454545</v>
      </c>
      <c r="L276" s="190">
        <f>IFERROR(K276-I276,"-")</f>
        <v>5.7608391608391596</v>
      </c>
      <c r="M276" s="189">
        <v>7.6231884057971016</v>
      </c>
      <c r="N276" s="190">
        <f t="shared" si="54"/>
        <v>-3.5222661396574431</v>
      </c>
    </row>
    <row r="277" spans="2:14" x14ac:dyDescent="0.25">
      <c r="B277" s="119" t="s">
        <v>81</v>
      </c>
      <c r="C277" s="189" t="s">
        <v>249</v>
      </c>
      <c r="D277" s="190" t="s">
        <v>249</v>
      </c>
      <c r="E277" s="189">
        <v>20.5</v>
      </c>
      <c r="F277" s="190" t="str">
        <f t="shared" ref="F277:J285" si="55">IFERROR(E277-C277,"-")</f>
        <v>-</v>
      </c>
      <c r="G277" s="189">
        <v>9.7222222222222214</v>
      </c>
      <c r="H277" s="190">
        <f t="shared" si="55"/>
        <v>-10.777777777777779</v>
      </c>
      <c r="I277" s="189">
        <v>1.6666666666666667</v>
      </c>
      <c r="J277" s="190">
        <f t="shared" si="55"/>
        <v>-8.0555555555555554</v>
      </c>
      <c r="K277" s="189">
        <v>10.636363636363637</v>
      </c>
      <c r="L277" s="190">
        <f t="shared" ref="L277:L285" si="56">IFERROR(K277-I277,"-")</f>
        <v>8.9696969696969706</v>
      </c>
      <c r="M277" s="189"/>
      <c r="N277" s="190"/>
    </row>
    <row r="278" spans="2:14" x14ac:dyDescent="0.25">
      <c r="B278" s="119" t="s">
        <v>83</v>
      </c>
      <c r="C278" s="189" t="s">
        <v>249</v>
      </c>
      <c r="D278" s="190" t="s">
        <v>249</v>
      </c>
      <c r="E278" s="189">
        <v>3.2857142857142856</v>
      </c>
      <c r="F278" s="190" t="str">
        <f t="shared" si="55"/>
        <v>-</v>
      </c>
      <c r="G278" s="189">
        <v>27.8</v>
      </c>
      <c r="H278" s="190">
        <f t="shared" si="55"/>
        <v>24.514285714285716</v>
      </c>
      <c r="I278" s="189">
        <v>3</v>
      </c>
      <c r="J278" s="190">
        <f t="shared" si="55"/>
        <v>-24.8</v>
      </c>
      <c r="K278" s="189">
        <v>6.0909090909090908</v>
      </c>
      <c r="L278" s="190">
        <f t="shared" si="56"/>
        <v>3.0909090909090908</v>
      </c>
      <c r="M278" s="189"/>
      <c r="N278" s="190"/>
    </row>
    <row r="279" spans="2:14" x14ac:dyDescent="0.25">
      <c r="B279" s="119" t="s">
        <v>85</v>
      </c>
      <c r="C279" s="189" t="s">
        <v>249</v>
      </c>
      <c r="D279" s="190" t="s">
        <v>249</v>
      </c>
      <c r="E279" s="189">
        <v>1</v>
      </c>
      <c r="F279" s="190" t="str">
        <f t="shared" si="55"/>
        <v>-</v>
      </c>
      <c r="G279" s="189">
        <v>3.7142857142857144</v>
      </c>
      <c r="H279" s="190">
        <f t="shared" si="55"/>
        <v>2.7142857142857144</v>
      </c>
      <c r="I279" s="189">
        <v>4.5</v>
      </c>
      <c r="J279" s="190">
        <f t="shared" si="55"/>
        <v>0.78571428571428559</v>
      </c>
      <c r="K279" s="189">
        <v>7.2452830188679247</v>
      </c>
      <c r="L279" s="190">
        <f t="shared" si="56"/>
        <v>2.7452830188679247</v>
      </c>
      <c r="M279" s="189"/>
      <c r="N279" s="190"/>
    </row>
    <row r="280" spans="2:14" x14ac:dyDescent="0.25">
      <c r="B280" s="119" t="s">
        <v>87</v>
      </c>
      <c r="C280" s="189" t="s">
        <v>249</v>
      </c>
      <c r="D280" s="190" t="s">
        <v>249</v>
      </c>
      <c r="E280" s="189">
        <v>1</v>
      </c>
      <c r="F280" s="190" t="str">
        <f t="shared" si="55"/>
        <v>-</v>
      </c>
      <c r="G280" s="189">
        <v>3.8</v>
      </c>
      <c r="H280" s="190">
        <f t="shared" si="55"/>
        <v>2.8</v>
      </c>
      <c r="I280" s="189">
        <v>6.2352941176470589</v>
      </c>
      <c r="J280" s="190">
        <f t="shared" si="55"/>
        <v>2.4352941176470591</v>
      </c>
      <c r="K280" s="189">
        <v>22</v>
      </c>
      <c r="L280" s="190">
        <f t="shared" si="56"/>
        <v>15.764705882352942</v>
      </c>
      <c r="M280" s="189"/>
      <c r="N280" s="190"/>
    </row>
    <row r="281" spans="2:14" x14ac:dyDescent="0.25">
      <c r="B281" s="119" t="s">
        <v>89</v>
      </c>
      <c r="C281" s="189">
        <v>4</v>
      </c>
      <c r="D281" s="190">
        <v>-2.083333333333333</v>
      </c>
      <c r="E281" s="189">
        <v>4.9230769230769234</v>
      </c>
      <c r="F281" s="190">
        <f t="shared" si="55"/>
        <v>0.92307692307692335</v>
      </c>
      <c r="G281" s="189">
        <v>11.571428571428571</v>
      </c>
      <c r="H281" s="190">
        <f t="shared" si="55"/>
        <v>6.6483516483516478</v>
      </c>
      <c r="I281" s="189">
        <v>6.166666666666667</v>
      </c>
      <c r="J281" s="190">
        <f t="shared" si="55"/>
        <v>-5.4047619047619042</v>
      </c>
      <c r="K281" s="189">
        <v>5.5</v>
      </c>
      <c r="L281" s="190">
        <f t="shared" si="56"/>
        <v>-0.66666666666666696</v>
      </c>
      <c r="M281" s="189"/>
      <c r="N281" s="190"/>
    </row>
    <row r="282" spans="2:14" x14ac:dyDescent="0.25">
      <c r="B282" s="119" t="s">
        <v>91</v>
      </c>
      <c r="C282" s="189">
        <v>1.5</v>
      </c>
      <c r="D282" s="190">
        <v>-3.1063829787234045</v>
      </c>
      <c r="E282" s="189">
        <v>3.459016393442623</v>
      </c>
      <c r="F282" s="190">
        <f t="shared" si="55"/>
        <v>1.959016393442623</v>
      </c>
      <c r="G282" s="189">
        <v>4.6071428571428568</v>
      </c>
      <c r="H282" s="190">
        <f t="shared" si="55"/>
        <v>1.1481264637002337</v>
      </c>
      <c r="I282" s="189">
        <v>7.382352941176471</v>
      </c>
      <c r="J282" s="190">
        <f t="shared" si="55"/>
        <v>2.7752100840336142</v>
      </c>
      <c r="K282" s="189">
        <v>3.9361702127659575</v>
      </c>
      <c r="L282" s="190">
        <f t="shared" si="56"/>
        <v>-3.4461827284105135</v>
      </c>
      <c r="M282" s="189"/>
      <c r="N282" s="190"/>
    </row>
    <row r="283" spans="2:14" x14ac:dyDescent="0.25">
      <c r="B283" s="119" t="s">
        <v>93</v>
      </c>
      <c r="C283" s="189" t="s">
        <v>249</v>
      </c>
      <c r="D283" s="190" t="s">
        <v>249</v>
      </c>
      <c r="E283" s="189">
        <v>8.0517928286852598</v>
      </c>
      <c r="F283" s="190" t="str">
        <f t="shared" si="55"/>
        <v>-</v>
      </c>
      <c r="G283" s="189">
        <v>12.25</v>
      </c>
      <c r="H283" s="190">
        <f t="shared" si="55"/>
        <v>4.1982071713147402</v>
      </c>
      <c r="I283" s="189">
        <v>7.1343283582089549</v>
      </c>
      <c r="J283" s="190">
        <f t="shared" si="55"/>
        <v>-5.1156716417910451</v>
      </c>
      <c r="K283" s="189">
        <v>6.1869158878504669</v>
      </c>
      <c r="L283" s="190">
        <f t="shared" si="56"/>
        <v>-0.94741247035848808</v>
      </c>
      <c r="M283" s="189"/>
      <c r="N283" s="190"/>
    </row>
    <row r="284" spans="2:14" x14ac:dyDescent="0.25">
      <c r="B284" s="119" t="s">
        <v>95</v>
      </c>
      <c r="C284" s="189">
        <v>4.5714285714285712</v>
      </c>
      <c r="D284" s="190">
        <v>-4.9145854145854155</v>
      </c>
      <c r="E284" s="189">
        <v>7.1235294117647054</v>
      </c>
      <c r="F284" s="190">
        <f t="shared" si="55"/>
        <v>2.5521008403361343</v>
      </c>
      <c r="G284" s="189">
        <v>7.6302521008403366</v>
      </c>
      <c r="H284" s="190">
        <f t="shared" si="55"/>
        <v>0.50672268907563112</v>
      </c>
      <c r="I284" s="189">
        <v>6.8493150684931505</v>
      </c>
      <c r="J284" s="190">
        <f t="shared" si="55"/>
        <v>-0.78093703234718603</v>
      </c>
      <c r="K284" s="189">
        <v>5.6100917431192663</v>
      </c>
      <c r="L284" s="190">
        <f t="shared" si="56"/>
        <v>-1.2392233253738842</v>
      </c>
      <c r="M284" s="189"/>
      <c r="N284" s="190"/>
    </row>
    <row r="285" spans="2:14" ht="15.75" x14ac:dyDescent="0.25">
      <c r="B285" s="122" t="s">
        <v>32</v>
      </c>
      <c r="C285" s="191">
        <v>7.8175965665236049</v>
      </c>
      <c r="D285" s="192">
        <v>-0.28336497193793342</v>
      </c>
      <c r="E285" s="191">
        <v>6.9289827255278311</v>
      </c>
      <c r="F285" s="192">
        <f t="shared" si="55"/>
        <v>-0.88861384099577378</v>
      </c>
      <c r="G285" s="191">
        <v>7.6602040816326529</v>
      </c>
      <c r="H285" s="192">
        <f t="shared" si="55"/>
        <v>0.73122135610482175</v>
      </c>
      <c r="I285" s="191">
        <v>8.1101694915254239</v>
      </c>
      <c r="J285" s="192">
        <f t="shared" si="55"/>
        <v>0.44996540989277101</v>
      </c>
      <c r="K285" s="191">
        <v>7.2838196286472146</v>
      </c>
      <c r="L285" s="192">
        <f t="shared" si="56"/>
        <v>-0.82634986287820933</v>
      </c>
      <c r="M285" s="191">
        <v>7.0694864048338371</v>
      </c>
      <c r="N285" s="192">
        <v>-0.79225601940858681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39990-DB6C-4326-A74B-98A1C9947373}">
  <sheetPr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83" t="s">
        <v>285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5" t="s">
        <v>134</v>
      </c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CONCATENATE("def ",RIGHT(M7,2),"/",RIGHT(K7,2))</f>
        <v>def 25/24</v>
      </c>
    </row>
    <row r="9" spans="1:15" x14ac:dyDescent="0.25">
      <c r="A9" s="1" t="s">
        <v>72</v>
      </c>
      <c r="B9" s="119" t="s">
        <v>73</v>
      </c>
      <c r="C9" s="189">
        <v>7.1146653880402768</v>
      </c>
      <c r="D9" s="190">
        <v>-1.0833703413645148</v>
      </c>
      <c r="E9" s="189">
        <v>7.4604200323101777</v>
      </c>
      <c r="F9" s="190">
        <f t="shared" ref="F9:J21" si="0">IFERROR(E9-C9,"-")</f>
        <v>0.34575464426990088</v>
      </c>
      <c r="G9" s="189">
        <v>8.2772790055248624</v>
      </c>
      <c r="H9" s="190">
        <f t="shared" si="0"/>
        <v>0.8168589732146847</v>
      </c>
      <c r="I9" s="189">
        <v>6.3244211334271458</v>
      </c>
      <c r="J9" s="190">
        <f t="shared" si="0"/>
        <v>-1.9528578720977166</v>
      </c>
      <c r="K9" s="189">
        <v>6.6747736243324818</v>
      </c>
      <c r="L9" s="190">
        <f t="shared" ref="L9:L21" si="1">IFERROR(K9-I9,"-")</f>
        <v>0.35035249090533593</v>
      </c>
      <c r="M9" s="189">
        <v>5.639520078354554</v>
      </c>
      <c r="N9" s="190">
        <f t="shared" ref="N9:N12" si="2">IFERROR(M9-K9,"-")</f>
        <v>-1.0352535459779277</v>
      </c>
    </row>
    <row r="10" spans="1:15" x14ac:dyDescent="0.25">
      <c r="A10" s="1" t="s">
        <v>74</v>
      </c>
      <c r="B10" s="119" t="s">
        <v>75</v>
      </c>
      <c r="C10" s="189">
        <v>6.3956718346253227</v>
      </c>
      <c r="D10" s="190">
        <v>-1.1267534145441127</v>
      </c>
      <c r="E10" s="189">
        <v>5.006753246753247</v>
      </c>
      <c r="F10" s="190">
        <f t="shared" si="0"/>
        <v>-1.3889185878720758</v>
      </c>
      <c r="G10" s="189">
        <v>6.8945538818076475</v>
      </c>
      <c r="H10" s="190">
        <f t="shared" si="0"/>
        <v>1.8878006350544005</v>
      </c>
      <c r="I10" s="189">
        <v>5.2671606864274567</v>
      </c>
      <c r="J10" s="190">
        <f t="shared" si="0"/>
        <v>-1.6273931953801908</v>
      </c>
      <c r="K10" s="189">
        <v>6.3012135381874863</v>
      </c>
      <c r="L10" s="190">
        <f t="shared" si="1"/>
        <v>1.0340528517600296</v>
      </c>
      <c r="M10" s="189">
        <v>5.9382620774810926</v>
      </c>
      <c r="N10" s="190">
        <f t="shared" si="2"/>
        <v>-0.36295146070639372</v>
      </c>
    </row>
    <row r="11" spans="1:15" x14ac:dyDescent="0.25">
      <c r="A11" s="1" t="s">
        <v>76</v>
      </c>
      <c r="B11" s="119" t="s">
        <v>77</v>
      </c>
      <c r="C11" s="189">
        <v>7.718549747048904</v>
      </c>
      <c r="D11" s="190">
        <v>0.13274474745080056</v>
      </c>
      <c r="E11" s="189">
        <v>8.4855660071359065</v>
      </c>
      <c r="F11" s="190">
        <f t="shared" si="0"/>
        <v>0.76701626008700252</v>
      </c>
      <c r="G11" s="189">
        <v>5.4817210771776743</v>
      </c>
      <c r="H11" s="190">
        <f t="shared" si="0"/>
        <v>-3.0038449299582322</v>
      </c>
      <c r="I11" s="189">
        <v>5.0417615088028986</v>
      </c>
      <c r="J11" s="190">
        <f t="shared" si="0"/>
        <v>-0.43995956837477568</v>
      </c>
      <c r="K11" s="189">
        <v>5.7840758920143474</v>
      </c>
      <c r="L11" s="190">
        <f t="shared" si="1"/>
        <v>0.74231438321144871</v>
      </c>
      <c r="M11" s="189">
        <v>5.4982687149475735</v>
      </c>
      <c r="N11" s="190">
        <f t="shared" si="2"/>
        <v>-0.28580717706677383</v>
      </c>
    </row>
    <row r="12" spans="1:15" x14ac:dyDescent="0.25">
      <c r="A12" s="1" t="s">
        <v>78</v>
      </c>
      <c r="B12" s="119" t="s">
        <v>79</v>
      </c>
      <c r="C12" s="189" t="s">
        <v>249</v>
      </c>
      <c r="D12" s="190" t="s">
        <v>249</v>
      </c>
      <c r="E12" s="189">
        <v>5.9472250595846106</v>
      </c>
      <c r="F12" s="190" t="str">
        <f t="shared" si="0"/>
        <v>-</v>
      </c>
      <c r="G12" s="189">
        <v>6.9211831710453797</v>
      </c>
      <c r="H12" s="190">
        <f t="shared" si="0"/>
        <v>0.97395811146076916</v>
      </c>
      <c r="I12" s="189">
        <v>4.6508063289213446</v>
      </c>
      <c r="J12" s="190">
        <f t="shared" si="0"/>
        <v>-2.2703768421240351</v>
      </c>
      <c r="K12" s="189">
        <v>5.5245845552297164</v>
      </c>
      <c r="L12" s="190">
        <f t="shared" si="1"/>
        <v>0.87377822630837176</v>
      </c>
      <c r="M12" s="189">
        <v>5.218935628561038</v>
      </c>
      <c r="N12" s="190">
        <f t="shared" si="2"/>
        <v>-0.30564892666867838</v>
      </c>
    </row>
    <row r="13" spans="1:15" x14ac:dyDescent="0.25">
      <c r="A13" s="1" t="s">
        <v>80</v>
      </c>
      <c r="B13" s="119" t="s">
        <v>81</v>
      </c>
      <c r="C13" s="189" t="s">
        <v>249</v>
      </c>
      <c r="D13" s="190" t="s">
        <v>249</v>
      </c>
      <c r="E13" s="189">
        <v>6.53139286802804</v>
      </c>
      <c r="F13" s="190" t="str">
        <f t="shared" si="0"/>
        <v>-</v>
      </c>
      <c r="G13" s="189">
        <v>6.5240453946955919</v>
      </c>
      <c r="H13" s="190">
        <f t="shared" si="0"/>
        <v>-7.3474733324481178E-3</v>
      </c>
      <c r="I13" s="189">
        <v>5.3784671885570701</v>
      </c>
      <c r="J13" s="190">
        <f t="shared" si="0"/>
        <v>-1.1455782061385218</v>
      </c>
      <c r="K13" s="189">
        <v>5.433939673037071</v>
      </c>
      <c r="L13" s="190">
        <f t="shared" si="1"/>
        <v>5.5472484480000972E-2</v>
      </c>
      <c r="M13" s="189"/>
      <c r="N13" s="190"/>
    </row>
    <row r="14" spans="1:15" x14ac:dyDescent="0.25">
      <c r="A14" s="1" t="s">
        <v>82</v>
      </c>
      <c r="B14" s="119" t="s">
        <v>83</v>
      </c>
      <c r="C14" s="189" t="s">
        <v>249</v>
      </c>
      <c r="D14" s="190" t="s">
        <v>249</v>
      </c>
      <c r="E14" s="189">
        <v>5.0942153942624238</v>
      </c>
      <c r="F14" s="190" t="str">
        <f t="shared" si="0"/>
        <v>-</v>
      </c>
      <c r="G14" s="189">
        <v>6.8413200058797585</v>
      </c>
      <c r="H14" s="190">
        <f t="shared" si="0"/>
        <v>1.7471046116173348</v>
      </c>
      <c r="I14" s="189">
        <v>5.8025523826763816</v>
      </c>
      <c r="J14" s="190">
        <f t="shared" si="0"/>
        <v>-1.0387676232033769</v>
      </c>
      <c r="K14" s="189">
        <v>6.334820749454896</v>
      </c>
      <c r="L14" s="190">
        <f t="shared" si="1"/>
        <v>0.53226836677851441</v>
      </c>
      <c r="M14" s="189"/>
      <c r="N14" s="190"/>
    </row>
    <row r="15" spans="1:15" x14ac:dyDescent="0.25">
      <c r="A15" s="1" t="s">
        <v>84</v>
      </c>
      <c r="B15" s="119" t="s">
        <v>85</v>
      </c>
      <c r="C15" s="189" t="s">
        <v>249</v>
      </c>
      <c r="D15" s="190" t="s">
        <v>249</v>
      </c>
      <c r="E15" s="189">
        <v>7.1026458997935826</v>
      </c>
      <c r="F15" s="190" t="str">
        <f t="shared" si="0"/>
        <v>-</v>
      </c>
      <c r="G15" s="189">
        <v>6.4427972929423136</v>
      </c>
      <c r="H15" s="190">
        <f t="shared" si="0"/>
        <v>-0.659848606851269</v>
      </c>
      <c r="I15" s="189">
        <v>5.7923947029611922</v>
      </c>
      <c r="J15" s="190">
        <f t="shared" si="0"/>
        <v>-0.65040258998112144</v>
      </c>
      <c r="K15" s="189">
        <v>6.7274272669872266</v>
      </c>
      <c r="L15" s="190">
        <f t="shared" si="1"/>
        <v>0.93503256402603441</v>
      </c>
      <c r="M15" s="189"/>
      <c r="N15" s="190"/>
    </row>
    <row r="16" spans="1:15" x14ac:dyDescent="0.25">
      <c r="A16" s="1" t="s">
        <v>86</v>
      </c>
      <c r="B16" s="119" t="s">
        <v>87</v>
      </c>
      <c r="C16" s="189">
        <v>4.2597067155474084</v>
      </c>
      <c r="D16" s="190">
        <v>-3.4663156974929059</v>
      </c>
      <c r="E16" s="189">
        <v>6.9331798945727225</v>
      </c>
      <c r="F16" s="190">
        <f t="shared" si="0"/>
        <v>2.6734731790253141</v>
      </c>
      <c r="G16" s="189">
        <v>6.491933187814368</v>
      </c>
      <c r="H16" s="190">
        <f t="shared" si="0"/>
        <v>-0.44124670675835453</v>
      </c>
      <c r="I16" s="189">
        <v>6.6659301811754306</v>
      </c>
      <c r="J16" s="190">
        <f t="shared" si="0"/>
        <v>0.17399699336106256</v>
      </c>
      <c r="K16" s="189">
        <v>6.823486671813269</v>
      </c>
      <c r="L16" s="190">
        <f t="shared" si="1"/>
        <v>0.15755649063783839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4.2954739538855682</v>
      </c>
      <c r="D17" s="190">
        <v>-3.4634024310049494</v>
      </c>
      <c r="E17" s="189">
        <v>6.8566063764561616</v>
      </c>
      <c r="F17" s="190">
        <f t="shared" si="0"/>
        <v>2.5611324225705934</v>
      </c>
      <c r="G17" s="189">
        <v>6.1649928263988523</v>
      </c>
      <c r="H17" s="190">
        <f t="shared" si="0"/>
        <v>-0.69161355005730929</v>
      </c>
      <c r="I17" s="189">
        <v>6.6392938556963363</v>
      </c>
      <c r="J17" s="190">
        <f t="shared" si="0"/>
        <v>0.47430102929748408</v>
      </c>
      <c r="K17" s="189">
        <v>6.0692266353998727</v>
      </c>
      <c r="L17" s="190">
        <f t="shared" si="1"/>
        <v>-0.57006722029646362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4.5568584070796456</v>
      </c>
      <c r="D18" s="190">
        <v>-2.5540848624738954</v>
      </c>
      <c r="E18" s="189">
        <v>7.8932002401681176</v>
      </c>
      <c r="F18" s="190">
        <f t="shared" si="0"/>
        <v>3.336341833088472</v>
      </c>
      <c r="G18" s="189">
        <v>6.6140648379052367</v>
      </c>
      <c r="H18" s="190">
        <f t="shared" si="0"/>
        <v>-1.2791354022628809</v>
      </c>
      <c r="I18" s="189">
        <v>5.6104617742862617</v>
      </c>
      <c r="J18" s="190">
        <f t="shared" si="0"/>
        <v>-1.003603063618975</v>
      </c>
      <c r="K18" s="189">
        <v>5.9437582500471429</v>
      </c>
      <c r="L18" s="190">
        <f t="shared" si="1"/>
        <v>0.33329647576088117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4.0001802776275461</v>
      </c>
      <c r="D19" s="190">
        <v>-3.1866795774811223</v>
      </c>
      <c r="E19" s="189">
        <v>8.3718019005847957</v>
      </c>
      <c r="F19" s="190">
        <f t="shared" si="0"/>
        <v>4.3716216229572495</v>
      </c>
      <c r="G19" s="189">
        <v>7.6749190501888833</v>
      </c>
      <c r="H19" s="190">
        <f t="shared" si="0"/>
        <v>-0.69688285039591236</v>
      </c>
      <c r="I19" s="189">
        <v>6.3411483772929556</v>
      </c>
      <c r="J19" s="190">
        <f t="shared" si="0"/>
        <v>-1.3337706728959278</v>
      </c>
      <c r="K19" s="189">
        <v>6.0049824791940427</v>
      </c>
      <c r="L19" s="190">
        <f t="shared" si="1"/>
        <v>-0.33616589809891284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6.6437311298267918</v>
      </c>
      <c r="D20" s="190">
        <v>-0.97926169559172571</v>
      </c>
      <c r="E20" s="189">
        <v>7.2588094167041533</v>
      </c>
      <c r="F20" s="190">
        <f t="shared" si="0"/>
        <v>0.61507828687736144</v>
      </c>
      <c r="G20" s="189">
        <v>6.0869589500139627</v>
      </c>
      <c r="H20" s="190">
        <f t="shared" si="0"/>
        <v>-1.1718504666901906</v>
      </c>
      <c r="I20" s="189">
        <v>5.886785029262775</v>
      </c>
      <c r="J20" s="190">
        <f t="shared" si="0"/>
        <v>-0.20017392075118767</v>
      </c>
      <c r="K20" s="189">
        <v>5.3419055419055423</v>
      </c>
      <c r="L20" s="190">
        <f t="shared" si="1"/>
        <v>-0.54487948735723268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5.7058231246853497</v>
      </c>
      <c r="D21" s="192">
        <v>-1.6826136252324257</v>
      </c>
      <c r="E21" s="191">
        <v>6.9720730697289195</v>
      </c>
      <c r="F21" s="192">
        <f t="shared" si="0"/>
        <v>1.2662499450435698</v>
      </c>
      <c r="G21" s="191">
        <v>6.6176102336667117</v>
      </c>
      <c r="H21" s="192">
        <f t="shared" si="0"/>
        <v>-0.35446283606220774</v>
      </c>
      <c r="I21" s="191">
        <v>5.729361648217651</v>
      </c>
      <c r="J21" s="192">
        <f t="shared" si="0"/>
        <v>-0.88824858544906071</v>
      </c>
      <c r="K21" s="191">
        <v>6.0770157142498729</v>
      </c>
      <c r="L21" s="192">
        <f t="shared" si="1"/>
        <v>0.34765406603222182</v>
      </c>
      <c r="M21" s="191">
        <v>5.5514222937644666</v>
      </c>
      <c r="N21" s="192">
        <v>-0.48415813309654343</v>
      </c>
    </row>
    <row r="22" spans="1:15" ht="6" customHeight="1" x14ac:dyDescent="0.25"/>
    <row r="23" spans="1:15" x14ac:dyDescent="0.25">
      <c r="B23" s="107" t="s">
        <v>57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6" spans="1:15" ht="48.75" customHeight="1" thickBot="1" x14ac:dyDescent="0.3">
      <c r="B26" s="283" t="s">
        <v>297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97</v>
      </c>
    </row>
    <row r="28" spans="1:15" ht="22.5" thickTop="1" thickBot="1" x14ac:dyDescent="0.3">
      <c r="B28" s="126" t="s">
        <v>98</v>
      </c>
      <c r="C28" s="315" t="s">
        <v>139</v>
      </c>
      <c r="D28" s="316"/>
      <c r="E28" s="316"/>
      <c r="F28" s="316"/>
      <c r="G28" s="316"/>
      <c r="H28" s="316"/>
      <c r="I28" s="316"/>
      <c r="J28" s="316"/>
      <c r="K28" s="316"/>
      <c r="L28" s="316"/>
      <c r="M28" s="316"/>
      <c r="N28" s="31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CONCATENATE("def ",RIGHT(M29,2),"/",RIGHT(K29,2))</f>
        <v>def 25/24</v>
      </c>
    </row>
    <row r="31" spans="1:15" x14ac:dyDescent="0.25">
      <c r="B31" s="119" t="s">
        <v>73</v>
      </c>
      <c r="C31" s="189">
        <v>6.4985997414907368</v>
      </c>
      <c r="D31" s="190">
        <v>-0.48911879629282051</v>
      </c>
      <c r="E31" s="189">
        <v>7.4672064777327938</v>
      </c>
      <c r="F31" s="190">
        <f t="shared" ref="F31:J43" si="3">IFERROR(E31-C31,"-")</f>
        <v>0.96860673624205695</v>
      </c>
      <c r="G31" s="189">
        <v>8.3449322273922721</v>
      </c>
      <c r="H31" s="190">
        <f t="shared" si="3"/>
        <v>0.87772574965947836</v>
      </c>
      <c r="I31" s="189">
        <v>6.0238626226583412</v>
      </c>
      <c r="J31" s="190">
        <f t="shared" si="3"/>
        <v>-2.321069604733931</v>
      </c>
      <c r="K31" s="189">
        <v>6.1842416283650685</v>
      </c>
      <c r="L31" s="190">
        <f t="shared" ref="L31:L43" si="4">IFERROR(K31-I31,"-")</f>
        <v>0.16037900570672736</v>
      </c>
      <c r="M31" s="189">
        <v>5.1601407831060273</v>
      </c>
      <c r="N31" s="190">
        <f>IFERROR(M31-K31,"-")</f>
        <v>-1.0241008452590412</v>
      </c>
    </row>
    <row r="32" spans="1:15" x14ac:dyDescent="0.25">
      <c r="B32" s="119" t="s">
        <v>75</v>
      </c>
      <c r="C32" s="189">
        <v>6.0998446400828588</v>
      </c>
      <c r="D32" s="190">
        <v>-0.55013327185941741</v>
      </c>
      <c r="E32" s="189" t="s">
        <v>249</v>
      </c>
      <c r="F32" s="190" t="str">
        <f t="shared" si="3"/>
        <v>-</v>
      </c>
      <c r="G32" s="189">
        <v>6.8056592039800998</v>
      </c>
      <c r="H32" s="190" t="str">
        <f t="shared" si="3"/>
        <v>-</v>
      </c>
      <c r="I32" s="189">
        <v>4.9336159708060539</v>
      </c>
      <c r="J32" s="190">
        <f t="shared" si="3"/>
        <v>-1.872043233174046</v>
      </c>
      <c r="K32" s="189">
        <v>5.8989412286819247</v>
      </c>
      <c r="L32" s="190">
        <f t="shared" si="4"/>
        <v>0.96532525787587087</v>
      </c>
      <c r="M32" s="189">
        <v>5.5573296309151914</v>
      </c>
      <c r="N32" s="190">
        <f t="shared" ref="N32:N34" si="5">IFERROR(M32-K32,"-")</f>
        <v>-0.34161159776673333</v>
      </c>
    </row>
    <row r="33" spans="2:15" x14ac:dyDescent="0.25">
      <c r="B33" s="119" t="s">
        <v>77</v>
      </c>
      <c r="C33" s="189">
        <v>7.0561279826464212</v>
      </c>
      <c r="D33" s="190">
        <v>-0.13990608709007102</v>
      </c>
      <c r="E33" s="189">
        <v>8.4855660071359065</v>
      </c>
      <c r="F33" s="190">
        <f t="shared" si="3"/>
        <v>1.4294380244894853</v>
      </c>
      <c r="G33" s="189">
        <v>5.3384331900161932</v>
      </c>
      <c r="H33" s="190">
        <f t="shared" si="3"/>
        <v>-3.1471328171197133</v>
      </c>
      <c r="I33" s="189">
        <v>4.8127295623884985</v>
      </c>
      <c r="J33" s="190">
        <f t="shared" si="3"/>
        <v>-0.52570362762769474</v>
      </c>
      <c r="K33" s="189">
        <v>5.4454535740997967</v>
      </c>
      <c r="L33" s="190">
        <f t="shared" si="4"/>
        <v>0.63272401171129822</v>
      </c>
      <c r="M33" s="189">
        <v>5.0908082320963004</v>
      </c>
      <c r="N33" s="190">
        <f t="shared" si="5"/>
        <v>-0.35464534200349629</v>
      </c>
    </row>
    <row r="34" spans="2:15" x14ac:dyDescent="0.25">
      <c r="B34" s="119" t="s">
        <v>79</v>
      </c>
      <c r="C34" s="189" t="s">
        <v>249</v>
      </c>
      <c r="D34" s="190" t="s">
        <v>249</v>
      </c>
      <c r="E34" s="189">
        <v>5.9625960717335609</v>
      </c>
      <c r="F34" s="190" t="str">
        <f t="shared" si="3"/>
        <v>-</v>
      </c>
      <c r="G34" s="189">
        <v>7.2575182481751828</v>
      </c>
      <c r="H34" s="190">
        <f t="shared" si="3"/>
        <v>1.2949221764416219</v>
      </c>
      <c r="I34" s="189">
        <v>4.4890545144804088</v>
      </c>
      <c r="J34" s="190">
        <f t="shared" si="3"/>
        <v>-2.7684637336947739</v>
      </c>
      <c r="K34" s="189">
        <v>5.112426702751466</v>
      </c>
      <c r="L34" s="190">
        <f t="shared" si="4"/>
        <v>0.62337218827105723</v>
      </c>
      <c r="M34" s="189">
        <v>4.8100953710165157</v>
      </c>
      <c r="N34" s="190">
        <f t="shared" si="5"/>
        <v>-0.3023313317349503</v>
      </c>
    </row>
    <row r="35" spans="2:15" x14ac:dyDescent="0.25">
      <c r="B35" s="119" t="s">
        <v>81</v>
      </c>
      <c r="C35" s="189" t="s">
        <v>249</v>
      </c>
      <c r="D35" s="190" t="s">
        <v>249</v>
      </c>
      <c r="E35" s="189">
        <v>6.5342591179612395</v>
      </c>
      <c r="F35" s="190" t="str">
        <f t="shared" si="3"/>
        <v>-</v>
      </c>
      <c r="G35" s="189">
        <v>6.5937679494543362</v>
      </c>
      <c r="H35" s="190">
        <f t="shared" si="3"/>
        <v>5.9508831493096714E-2</v>
      </c>
      <c r="I35" s="189">
        <v>5.2810428634555899</v>
      </c>
      <c r="J35" s="190">
        <f t="shared" si="3"/>
        <v>-1.3127250859987463</v>
      </c>
      <c r="K35" s="189">
        <v>5.0907242296261535</v>
      </c>
      <c r="L35" s="190">
        <f t="shared" si="4"/>
        <v>-0.19031863382943648</v>
      </c>
      <c r="M35" s="189"/>
      <c r="N35" s="190"/>
    </row>
    <row r="36" spans="2:15" x14ac:dyDescent="0.25">
      <c r="B36" s="119" t="s">
        <v>83</v>
      </c>
      <c r="C36" s="189" t="s">
        <v>249</v>
      </c>
      <c r="D36" s="190" t="s">
        <v>249</v>
      </c>
      <c r="E36" s="189">
        <v>5.1665189720454361</v>
      </c>
      <c r="F36" s="190" t="str">
        <f t="shared" si="3"/>
        <v>-</v>
      </c>
      <c r="G36" s="189">
        <v>7.1915363548016611</v>
      </c>
      <c r="H36" s="190">
        <f t="shared" si="3"/>
        <v>2.025017382756225</v>
      </c>
      <c r="I36" s="189">
        <v>5.8215218981917003</v>
      </c>
      <c r="J36" s="190">
        <f t="shared" si="3"/>
        <v>-1.3700144566099608</v>
      </c>
      <c r="K36" s="189">
        <v>6.2273977412370529</v>
      </c>
      <c r="L36" s="190">
        <f t="shared" si="4"/>
        <v>0.40587584304535262</v>
      </c>
      <c r="M36" s="189"/>
      <c r="N36" s="190"/>
    </row>
    <row r="37" spans="2:15" x14ac:dyDescent="0.25">
      <c r="B37" s="119" t="s">
        <v>85</v>
      </c>
      <c r="C37" s="189" t="s">
        <v>249</v>
      </c>
      <c r="D37" s="190" t="s">
        <v>249</v>
      </c>
      <c r="E37" s="189">
        <v>7.3865572088250389</v>
      </c>
      <c r="F37" s="190" t="str">
        <f t="shared" si="3"/>
        <v>-</v>
      </c>
      <c r="G37" s="189">
        <v>6.8669216994953608</v>
      </c>
      <c r="H37" s="190">
        <f t="shared" si="3"/>
        <v>-0.51963550932967806</v>
      </c>
      <c r="I37" s="189">
        <v>5.6965660315553857</v>
      </c>
      <c r="J37" s="190">
        <f t="shared" si="3"/>
        <v>-1.1703556679399751</v>
      </c>
      <c r="K37" s="189">
        <v>6.5492197923313418</v>
      </c>
      <c r="L37" s="190">
        <f t="shared" si="4"/>
        <v>0.85265376077595612</v>
      </c>
      <c r="M37" s="189"/>
      <c r="N37" s="190"/>
    </row>
    <row r="38" spans="2:15" x14ac:dyDescent="0.25">
      <c r="B38" s="119" t="s">
        <v>87</v>
      </c>
      <c r="C38" s="189">
        <v>4.2667297436779634</v>
      </c>
      <c r="D38" s="190">
        <v>-3.1826913022566341</v>
      </c>
      <c r="E38" s="189">
        <v>7.5873529147579273</v>
      </c>
      <c r="F38" s="190">
        <f t="shared" si="3"/>
        <v>3.3206231710799639</v>
      </c>
      <c r="G38" s="189">
        <v>6.4717370682439599</v>
      </c>
      <c r="H38" s="190">
        <f t="shared" si="3"/>
        <v>-1.1156158465139674</v>
      </c>
      <c r="I38" s="189">
        <v>6.5072472204435652</v>
      </c>
      <c r="J38" s="190">
        <f t="shared" si="3"/>
        <v>3.5510152199605294E-2</v>
      </c>
      <c r="K38" s="189">
        <v>6.6671532057519736</v>
      </c>
      <c r="L38" s="190">
        <f t="shared" si="4"/>
        <v>0.15990598530840838</v>
      </c>
      <c r="M38" s="189"/>
      <c r="N38" s="190"/>
    </row>
    <row r="39" spans="2:15" x14ac:dyDescent="0.25">
      <c r="B39" s="119" t="s">
        <v>89</v>
      </c>
      <c r="C39" s="189">
        <v>4.2934244235695989</v>
      </c>
      <c r="D39" s="190">
        <v>-3.4338483037031287</v>
      </c>
      <c r="E39" s="189">
        <v>7.2424349672624313</v>
      </c>
      <c r="F39" s="190">
        <f t="shared" si="3"/>
        <v>2.9490105436928324</v>
      </c>
      <c r="G39" s="189">
        <v>6.24699202379343</v>
      </c>
      <c r="H39" s="190">
        <f t="shared" si="3"/>
        <v>-0.99544294346900131</v>
      </c>
      <c r="I39" s="189">
        <v>6.6351191587331222</v>
      </c>
      <c r="J39" s="190">
        <f t="shared" si="3"/>
        <v>0.3881271349396922</v>
      </c>
      <c r="K39" s="189">
        <v>5.7966025676963611</v>
      </c>
      <c r="L39" s="190">
        <f t="shared" si="4"/>
        <v>-0.83851659103676113</v>
      </c>
      <c r="M39" s="189"/>
      <c r="N39" s="190"/>
    </row>
    <row r="40" spans="2:15" x14ac:dyDescent="0.25">
      <c r="B40" s="119" t="s">
        <v>91</v>
      </c>
      <c r="C40" s="189">
        <v>4.5568584070796456</v>
      </c>
      <c r="D40" s="190">
        <v>-2.5288428541268582</v>
      </c>
      <c r="E40" s="189">
        <v>8.1939914923785899</v>
      </c>
      <c r="F40" s="190">
        <f t="shared" si="3"/>
        <v>3.6371330852989443</v>
      </c>
      <c r="G40" s="189">
        <v>6.6152565721501553</v>
      </c>
      <c r="H40" s="190">
        <f t="shared" si="3"/>
        <v>-1.5787349202284346</v>
      </c>
      <c r="I40" s="189">
        <v>5.4527674805061999</v>
      </c>
      <c r="J40" s="190">
        <f t="shared" si="3"/>
        <v>-1.1624890916439554</v>
      </c>
      <c r="K40" s="189">
        <v>5.5749506903353057</v>
      </c>
      <c r="L40" s="190">
        <f t="shared" si="4"/>
        <v>0.1221832098291058</v>
      </c>
      <c r="M40" s="189"/>
      <c r="N40" s="190"/>
    </row>
    <row r="41" spans="2:15" x14ac:dyDescent="0.25">
      <c r="B41" s="119" t="s">
        <v>93</v>
      </c>
      <c r="C41" s="189">
        <v>3.9893521025085725</v>
      </c>
      <c r="D41" s="190">
        <v>-3.1107893846789763</v>
      </c>
      <c r="E41" s="189">
        <v>8.6795999120685874</v>
      </c>
      <c r="F41" s="190">
        <f t="shared" si="3"/>
        <v>4.6902478095600149</v>
      </c>
      <c r="G41" s="189">
        <v>7.6490060980438743</v>
      </c>
      <c r="H41" s="190">
        <f t="shared" si="3"/>
        <v>-1.0305938140247131</v>
      </c>
      <c r="I41" s="189">
        <v>6.1019571865443423</v>
      </c>
      <c r="J41" s="190">
        <f t="shared" si="3"/>
        <v>-1.5470489114995321</v>
      </c>
      <c r="K41" s="189">
        <v>5.4887734273520135</v>
      </c>
      <c r="L41" s="190">
        <f t="shared" si="4"/>
        <v>-0.61318375919232881</v>
      </c>
      <c r="M41" s="189"/>
      <c r="N41" s="190"/>
    </row>
    <row r="42" spans="2:15" x14ac:dyDescent="0.25">
      <c r="B42" s="119" t="s">
        <v>95</v>
      </c>
      <c r="C42" s="189">
        <v>6.6447242588460309</v>
      </c>
      <c r="D42" s="190">
        <v>-0.58987211677176177</v>
      </c>
      <c r="E42" s="189">
        <v>7.5223599137931032</v>
      </c>
      <c r="F42" s="190">
        <f t="shared" si="3"/>
        <v>0.8776356549470723</v>
      </c>
      <c r="G42" s="189">
        <v>5.985004624124719</v>
      </c>
      <c r="H42" s="190">
        <f t="shared" si="3"/>
        <v>-1.5373552896683842</v>
      </c>
      <c r="I42" s="189">
        <v>5.6212527836464341</v>
      </c>
      <c r="J42" s="190">
        <f t="shared" si="3"/>
        <v>-0.3637518404782849</v>
      </c>
      <c r="K42" s="189">
        <v>4.7967866323907451</v>
      </c>
      <c r="L42" s="190">
        <f t="shared" si="4"/>
        <v>-0.82446615125568901</v>
      </c>
      <c r="M42" s="189"/>
      <c r="N42" s="190"/>
    </row>
    <row r="43" spans="2:15" ht="15.75" x14ac:dyDescent="0.25">
      <c r="B43" s="122" t="s">
        <v>32</v>
      </c>
      <c r="C43" s="191">
        <v>5.3003511866328603</v>
      </c>
      <c r="D43" s="192">
        <v>-1.6251155542926305</v>
      </c>
      <c r="E43" s="191">
        <v>7.1836411554527748</v>
      </c>
      <c r="F43" s="192">
        <f t="shared" si="3"/>
        <v>1.8832899688199145</v>
      </c>
      <c r="G43" s="191">
        <v>6.6758542704689212</v>
      </c>
      <c r="H43" s="192">
        <f t="shared" si="3"/>
        <v>-0.5077868849838536</v>
      </c>
      <c r="I43" s="191">
        <v>5.5536756945293781</v>
      </c>
      <c r="J43" s="192">
        <f t="shared" si="3"/>
        <v>-1.1221785759395431</v>
      </c>
      <c r="K43" s="191">
        <v>5.7345256129449336</v>
      </c>
      <c r="L43" s="192">
        <f t="shared" si="4"/>
        <v>0.18084991841555542</v>
      </c>
      <c r="M43" s="191">
        <v>5.1346943673991889</v>
      </c>
      <c r="N43" s="192">
        <v>-0.49603335544647553</v>
      </c>
    </row>
    <row r="44" spans="2:15" ht="6" customHeight="1" x14ac:dyDescent="0.25"/>
    <row r="45" spans="2:15" x14ac:dyDescent="0.25">
      <c r="B45" s="107" t="s">
        <v>57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8" spans="2:15" ht="48.75" customHeight="1" thickBot="1" x14ac:dyDescent="0.3">
      <c r="B48" s="283" t="s">
        <v>298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39"/>
      <c r="N49" s="39"/>
      <c r="O49" s="1" t="s">
        <v>101</v>
      </c>
    </row>
    <row r="50" spans="1:15" ht="22.5" thickTop="1" thickBot="1" x14ac:dyDescent="0.3">
      <c r="B50" s="111"/>
      <c r="C50" s="315" t="s">
        <v>63</v>
      </c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CONCATENATE("def ",RIGHT(M51,2),"/",RIGHT(K51,2))</f>
        <v>def 25/24</v>
      </c>
    </row>
    <row r="53" spans="1:15" x14ac:dyDescent="0.25">
      <c r="A53" s="1"/>
      <c r="B53" s="119" t="s">
        <v>73</v>
      </c>
      <c r="C53" s="189">
        <v>6.4985997414907368</v>
      </c>
      <c r="D53" s="190">
        <v>-0.48911879629282051</v>
      </c>
      <c r="E53" s="189" t="s">
        <v>249</v>
      </c>
      <c r="F53" s="190" t="str">
        <f t="shared" ref="F53:J65" si="6">IFERROR(E53-C53,"-")</f>
        <v>-</v>
      </c>
      <c r="G53" s="189" t="s">
        <v>249</v>
      </c>
      <c r="H53" s="190" t="str">
        <f t="shared" si="6"/>
        <v>-</v>
      </c>
      <c r="I53" s="189" t="s">
        <v>249</v>
      </c>
      <c r="J53" s="190" t="str">
        <f t="shared" si="6"/>
        <v>-</v>
      </c>
      <c r="K53" s="189" t="s">
        <v>249</v>
      </c>
      <c r="L53" s="190" t="str">
        <f t="shared" ref="L53:L65" si="7">IFERROR(K53-I53,"-")</f>
        <v>-</v>
      </c>
      <c r="M53" s="189" t="s">
        <v>249</v>
      </c>
      <c r="N53" s="190" t="str">
        <f>IFERROR(M53-K53,"-")</f>
        <v>-</v>
      </c>
    </row>
    <row r="54" spans="1:15" x14ac:dyDescent="0.25">
      <c r="A54" s="1"/>
      <c r="B54" s="119" t="s">
        <v>75</v>
      </c>
      <c r="C54" s="189">
        <v>6.0998446400828588</v>
      </c>
      <c r="D54" s="190">
        <v>-0.55013327185941741</v>
      </c>
      <c r="E54" s="189" t="s">
        <v>249</v>
      </c>
      <c r="F54" s="190" t="str">
        <f t="shared" si="6"/>
        <v>-</v>
      </c>
      <c r="G54" s="189" t="s">
        <v>249</v>
      </c>
      <c r="H54" s="190" t="str">
        <f t="shared" si="6"/>
        <v>-</v>
      </c>
      <c r="I54" s="189" t="s">
        <v>249</v>
      </c>
      <c r="J54" s="190" t="str">
        <f t="shared" si="6"/>
        <v>-</v>
      </c>
      <c r="K54" s="189" t="s">
        <v>249</v>
      </c>
      <c r="L54" s="190" t="str">
        <f t="shared" si="7"/>
        <v>-</v>
      </c>
      <c r="M54" s="189" t="s">
        <v>249</v>
      </c>
      <c r="N54" s="190" t="str">
        <f t="shared" ref="N54:N56" si="8">IFERROR(M54-K54,"-")</f>
        <v>-</v>
      </c>
    </row>
    <row r="55" spans="1:15" x14ac:dyDescent="0.25">
      <c r="A55" s="1"/>
      <c r="B55" s="119" t="s">
        <v>77</v>
      </c>
      <c r="C55" s="189">
        <v>7.0561279826464212</v>
      </c>
      <c r="D55" s="190">
        <v>-0.13990608709007102</v>
      </c>
      <c r="E55" s="189" t="s">
        <v>249</v>
      </c>
      <c r="F55" s="190" t="str">
        <f t="shared" si="6"/>
        <v>-</v>
      </c>
      <c r="G55" s="189" t="s">
        <v>249</v>
      </c>
      <c r="H55" s="190" t="str">
        <f t="shared" si="6"/>
        <v>-</v>
      </c>
      <c r="I55" s="189" t="s">
        <v>249</v>
      </c>
      <c r="J55" s="190" t="str">
        <f t="shared" si="6"/>
        <v>-</v>
      </c>
      <c r="K55" s="189" t="s">
        <v>249</v>
      </c>
      <c r="L55" s="190" t="str">
        <f t="shared" si="7"/>
        <v>-</v>
      </c>
      <c r="M55" s="189" t="s">
        <v>249</v>
      </c>
      <c r="N55" s="190" t="str">
        <f t="shared" si="8"/>
        <v>-</v>
      </c>
    </row>
    <row r="56" spans="1:15" x14ac:dyDescent="0.25">
      <c r="A56" s="1"/>
      <c r="B56" s="119" t="s">
        <v>79</v>
      </c>
      <c r="C56" s="189" t="s">
        <v>249</v>
      </c>
      <c r="D56" s="190" t="s">
        <v>249</v>
      </c>
      <c r="E56" s="189" t="s">
        <v>249</v>
      </c>
      <c r="F56" s="190" t="str">
        <f t="shared" si="6"/>
        <v>-</v>
      </c>
      <c r="G56" s="189" t="s">
        <v>249</v>
      </c>
      <c r="H56" s="190" t="str">
        <f t="shared" si="6"/>
        <v>-</v>
      </c>
      <c r="I56" s="189" t="s">
        <v>249</v>
      </c>
      <c r="J56" s="190" t="str">
        <f t="shared" si="6"/>
        <v>-</v>
      </c>
      <c r="K56" s="189" t="s">
        <v>249</v>
      </c>
      <c r="L56" s="190" t="str">
        <f t="shared" si="7"/>
        <v>-</v>
      </c>
      <c r="M56" s="189" t="s">
        <v>249</v>
      </c>
      <c r="N56" s="190" t="str">
        <f t="shared" si="8"/>
        <v>-</v>
      </c>
    </row>
    <row r="57" spans="1:15" x14ac:dyDescent="0.25">
      <c r="A57" s="1"/>
      <c r="B57" s="119" t="s">
        <v>81</v>
      </c>
      <c r="C57" s="189" t="s">
        <v>249</v>
      </c>
      <c r="D57" s="190" t="s">
        <v>249</v>
      </c>
      <c r="E57" s="189" t="s">
        <v>249</v>
      </c>
      <c r="F57" s="190" t="str">
        <f t="shared" si="6"/>
        <v>-</v>
      </c>
      <c r="G57" s="189" t="s">
        <v>249</v>
      </c>
      <c r="H57" s="190" t="str">
        <f t="shared" si="6"/>
        <v>-</v>
      </c>
      <c r="I57" s="189" t="s">
        <v>249</v>
      </c>
      <c r="J57" s="190" t="str">
        <f t="shared" si="6"/>
        <v>-</v>
      </c>
      <c r="K57" s="189" t="s">
        <v>249</v>
      </c>
      <c r="L57" s="190" t="str">
        <f t="shared" si="7"/>
        <v>-</v>
      </c>
      <c r="M57" s="189"/>
      <c r="N57" s="190"/>
    </row>
    <row r="58" spans="1:15" x14ac:dyDescent="0.25">
      <c r="A58" s="1"/>
      <c r="B58" s="119" t="s">
        <v>83</v>
      </c>
      <c r="C58" s="189" t="s">
        <v>249</v>
      </c>
      <c r="D58" s="190" t="s">
        <v>249</v>
      </c>
      <c r="E58" s="189" t="s">
        <v>249</v>
      </c>
      <c r="F58" s="190" t="str">
        <f t="shared" si="6"/>
        <v>-</v>
      </c>
      <c r="G58" s="189" t="s">
        <v>249</v>
      </c>
      <c r="H58" s="190" t="str">
        <f t="shared" si="6"/>
        <v>-</v>
      </c>
      <c r="I58" s="189" t="s">
        <v>249</v>
      </c>
      <c r="J58" s="190" t="str">
        <f t="shared" si="6"/>
        <v>-</v>
      </c>
      <c r="K58" s="189" t="s">
        <v>249</v>
      </c>
      <c r="L58" s="190" t="str">
        <f t="shared" si="7"/>
        <v>-</v>
      </c>
      <c r="M58" s="189"/>
      <c r="N58" s="190"/>
    </row>
    <row r="59" spans="1:15" x14ac:dyDescent="0.25">
      <c r="A59" s="1"/>
      <c r="B59" s="119" t="s">
        <v>85</v>
      </c>
      <c r="C59" s="189" t="s">
        <v>249</v>
      </c>
      <c r="D59" s="190" t="s">
        <v>249</v>
      </c>
      <c r="E59" s="189" t="s">
        <v>249</v>
      </c>
      <c r="F59" s="190" t="str">
        <f t="shared" si="6"/>
        <v>-</v>
      </c>
      <c r="G59" s="189" t="s">
        <v>249</v>
      </c>
      <c r="H59" s="190" t="str">
        <f t="shared" si="6"/>
        <v>-</v>
      </c>
      <c r="I59" s="189" t="s">
        <v>249</v>
      </c>
      <c r="J59" s="190" t="str">
        <f t="shared" si="6"/>
        <v>-</v>
      </c>
      <c r="K59" s="189" t="s">
        <v>249</v>
      </c>
      <c r="L59" s="190" t="str">
        <f t="shared" si="7"/>
        <v>-</v>
      </c>
      <c r="M59" s="189"/>
      <c r="N59" s="190"/>
    </row>
    <row r="60" spans="1:15" x14ac:dyDescent="0.25">
      <c r="A60" s="1"/>
      <c r="B60" s="119" t="s">
        <v>87</v>
      </c>
      <c r="C60" s="189" t="s">
        <v>249</v>
      </c>
      <c r="D60" s="190" t="s">
        <v>249</v>
      </c>
      <c r="E60" s="189" t="s">
        <v>249</v>
      </c>
      <c r="F60" s="190" t="str">
        <f t="shared" si="6"/>
        <v>-</v>
      </c>
      <c r="G60" s="189" t="s">
        <v>249</v>
      </c>
      <c r="H60" s="190" t="str">
        <f t="shared" si="6"/>
        <v>-</v>
      </c>
      <c r="I60" s="189" t="s">
        <v>249</v>
      </c>
      <c r="J60" s="190" t="str">
        <f t="shared" si="6"/>
        <v>-</v>
      </c>
      <c r="K60" s="189" t="s">
        <v>249</v>
      </c>
      <c r="L60" s="190" t="str">
        <f t="shared" si="7"/>
        <v>-</v>
      </c>
      <c r="M60" s="189"/>
      <c r="N60" s="190"/>
    </row>
    <row r="61" spans="1:15" x14ac:dyDescent="0.25">
      <c r="A61" s="1"/>
      <c r="B61" s="119" t="s">
        <v>89</v>
      </c>
      <c r="C61" s="189" t="s">
        <v>249</v>
      </c>
      <c r="D61" s="190" t="s">
        <v>249</v>
      </c>
      <c r="E61" s="189" t="s">
        <v>249</v>
      </c>
      <c r="F61" s="190" t="str">
        <f t="shared" si="6"/>
        <v>-</v>
      </c>
      <c r="G61" s="189" t="s">
        <v>249</v>
      </c>
      <c r="H61" s="190" t="str">
        <f t="shared" si="6"/>
        <v>-</v>
      </c>
      <c r="I61" s="189" t="s">
        <v>249</v>
      </c>
      <c r="J61" s="190" t="str">
        <f t="shared" si="6"/>
        <v>-</v>
      </c>
      <c r="K61" s="189" t="s">
        <v>249</v>
      </c>
      <c r="L61" s="190" t="str">
        <f t="shared" si="7"/>
        <v>-</v>
      </c>
      <c r="M61" s="189"/>
      <c r="N61" s="190"/>
    </row>
    <row r="62" spans="1:15" x14ac:dyDescent="0.25">
      <c r="A62" s="1"/>
      <c r="B62" s="119" t="s">
        <v>91</v>
      </c>
      <c r="C62" s="189" t="s">
        <v>249</v>
      </c>
      <c r="D62" s="190" t="s">
        <v>249</v>
      </c>
      <c r="E62" s="189" t="s">
        <v>249</v>
      </c>
      <c r="F62" s="190" t="str">
        <f t="shared" si="6"/>
        <v>-</v>
      </c>
      <c r="G62" s="189" t="s">
        <v>249</v>
      </c>
      <c r="H62" s="190" t="str">
        <f t="shared" si="6"/>
        <v>-</v>
      </c>
      <c r="I62" s="189" t="s">
        <v>249</v>
      </c>
      <c r="J62" s="190" t="str">
        <f t="shared" si="6"/>
        <v>-</v>
      </c>
      <c r="K62" s="189" t="s">
        <v>249</v>
      </c>
      <c r="L62" s="190" t="str">
        <f t="shared" si="7"/>
        <v>-</v>
      </c>
      <c r="M62" s="189"/>
      <c r="N62" s="190"/>
    </row>
    <row r="63" spans="1:15" x14ac:dyDescent="0.25">
      <c r="A63" s="1"/>
      <c r="B63" s="119" t="s">
        <v>93</v>
      </c>
      <c r="C63" s="189" t="s">
        <v>249</v>
      </c>
      <c r="D63" s="190" t="s">
        <v>249</v>
      </c>
      <c r="E63" s="189" t="s">
        <v>249</v>
      </c>
      <c r="F63" s="190" t="str">
        <f t="shared" si="6"/>
        <v>-</v>
      </c>
      <c r="G63" s="189" t="s">
        <v>249</v>
      </c>
      <c r="H63" s="190" t="str">
        <f t="shared" si="6"/>
        <v>-</v>
      </c>
      <c r="I63" s="189" t="s">
        <v>249</v>
      </c>
      <c r="J63" s="190" t="str">
        <f t="shared" si="6"/>
        <v>-</v>
      </c>
      <c r="K63" s="189" t="s">
        <v>249</v>
      </c>
      <c r="L63" s="190" t="str">
        <f t="shared" si="7"/>
        <v>-</v>
      </c>
      <c r="M63" s="189"/>
      <c r="N63" s="190"/>
    </row>
    <row r="64" spans="1:15" x14ac:dyDescent="0.25">
      <c r="A64" s="1"/>
      <c r="B64" s="119" t="s">
        <v>95</v>
      </c>
      <c r="C64" s="189" t="s">
        <v>249</v>
      </c>
      <c r="D64" s="190" t="s">
        <v>249</v>
      </c>
      <c r="E64" s="189" t="s">
        <v>249</v>
      </c>
      <c r="F64" s="190" t="str">
        <f t="shared" si="6"/>
        <v>-</v>
      </c>
      <c r="G64" s="189" t="s">
        <v>249</v>
      </c>
      <c r="H64" s="190" t="str">
        <f t="shared" si="6"/>
        <v>-</v>
      </c>
      <c r="I64" s="189" t="s">
        <v>249</v>
      </c>
      <c r="J64" s="190" t="str">
        <f t="shared" si="6"/>
        <v>-</v>
      </c>
      <c r="K64" s="189" t="s">
        <v>249</v>
      </c>
      <c r="L64" s="190" t="str">
        <f t="shared" si="7"/>
        <v>-</v>
      </c>
      <c r="M64" s="189"/>
      <c r="N64" s="190"/>
    </row>
    <row r="65" spans="1:15" ht="15.75" x14ac:dyDescent="0.25">
      <c r="B65" s="122" t="s">
        <v>32</v>
      </c>
      <c r="C65" s="191" t="s">
        <v>249</v>
      </c>
      <c r="D65" s="192" t="s">
        <v>249</v>
      </c>
      <c r="E65" s="191" t="s">
        <v>249</v>
      </c>
      <c r="F65" s="192" t="str">
        <f t="shared" si="6"/>
        <v>-</v>
      </c>
      <c r="G65" s="191" t="s">
        <v>249</v>
      </c>
      <c r="H65" s="192" t="str">
        <f t="shared" si="6"/>
        <v>-</v>
      </c>
      <c r="I65" s="191" t="s">
        <v>249</v>
      </c>
      <c r="J65" s="192" t="str">
        <f t="shared" si="6"/>
        <v>-</v>
      </c>
      <c r="K65" s="191" t="s">
        <v>249</v>
      </c>
      <c r="L65" s="192" t="str">
        <f t="shared" si="7"/>
        <v>-</v>
      </c>
      <c r="M65" s="191" t="s">
        <v>249</v>
      </c>
      <c r="N65" s="192" t="s">
        <v>249</v>
      </c>
    </row>
    <row r="66" spans="1:15" ht="6" customHeight="1" x14ac:dyDescent="0.25"/>
    <row r="67" spans="1:15" x14ac:dyDescent="0.25">
      <c r="B67" s="107" t="s">
        <v>57</v>
      </c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</row>
    <row r="70" spans="1:15" ht="48.75" customHeight="1" thickBot="1" x14ac:dyDescent="0.3">
      <c r="B70" s="283" t="s">
        <v>299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39"/>
      <c r="N71" s="39"/>
      <c r="O71" s="1" t="s">
        <v>104</v>
      </c>
    </row>
    <row r="72" spans="1:15" ht="22.5" thickTop="1" thickBot="1" x14ac:dyDescent="0.3">
      <c r="B72" s="111"/>
      <c r="C72" s="315" t="s">
        <v>64</v>
      </c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CONCATENATE("def ",RIGHT(M73,2),"/",RIGHT(K73,2))</f>
        <v>def 25/24</v>
      </c>
    </row>
    <row r="75" spans="1:15" x14ac:dyDescent="0.25">
      <c r="A75" s="1"/>
      <c r="B75" s="119" t="s">
        <v>73</v>
      </c>
      <c r="C75" s="189" t="s">
        <v>249</v>
      </c>
      <c r="D75" s="190" t="s">
        <v>249</v>
      </c>
      <c r="E75" s="189" t="s">
        <v>249</v>
      </c>
      <c r="F75" s="190" t="str">
        <f t="shared" ref="F75:J87" si="9">IFERROR(E75-C75,"-")</f>
        <v>-</v>
      </c>
      <c r="G75" s="189" t="s">
        <v>249</v>
      </c>
      <c r="H75" s="190" t="str">
        <f t="shared" si="9"/>
        <v>-</v>
      </c>
      <c r="I75" s="189" t="s">
        <v>249</v>
      </c>
      <c r="J75" s="190" t="str">
        <f t="shared" si="9"/>
        <v>-</v>
      </c>
      <c r="K75" s="189" t="s">
        <v>249</v>
      </c>
      <c r="L75" s="190" t="str">
        <f t="shared" ref="L75:L87" si="10">IFERROR(K75-I75,"-")</f>
        <v>-</v>
      </c>
      <c r="M75" s="189" t="s">
        <v>249</v>
      </c>
      <c r="N75" s="190" t="str">
        <f>IFERROR(M75-K75,"-")</f>
        <v>-</v>
      </c>
    </row>
    <row r="76" spans="1:15" x14ac:dyDescent="0.25">
      <c r="A76" s="1"/>
      <c r="B76" s="119" t="s">
        <v>75</v>
      </c>
      <c r="C76" s="189" t="s">
        <v>249</v>
      </c>
      <c r="D76" s="190" t="s">
        <v>249</v>
      </c>
      <c r="E76" s="189" t="s">
        <v>249</v>
      </c>
      <c r="F76" s="190" t="str">
        <f t="shared" si="9"/>
        <v>-</v>
      </c>
      <c r="G76" s="189" t="s">
        <v>249</v>
      </c>
      <c r="H76" s="190" t="str">
        <f t="shared" si="9"/>
        <v>-</v>
      </c>
      <c r="I76" s="189" t="s">
        <v>249</v>
      </c>
      <c r="J76" s="190" t="str">
        <f t="shared" si="9"/>
        <v>-</v>
      </c>
      <c r="K76" s="189" t="s">
        <v>249</v>
      </c>
      <c r="L76" s="190" t="str">
        <f t="shared" si="10"/>
        <v>-</v>
      </c>
      <c r="M76" s="189" t="s">
        <v>249</v>
      </c>
      <c r="N76" s="190" t="str">
        <f t="shared" ref="N76:N78" si="11">IFERROR(M76-K76,"-")</f>
        <v>-</v>
      </c>
    </row>
    <row r="77" spans="1:15" x14ac:dyDescent="0.25">
      <c r="A77" s="1"/>
      <c r="B77" s="119" t="s">
        <v>77</v>
      </c>
      <c r="C77" s="189" t="s">
        <v>249</v>
      </c>
      <c r="D77" s="190" t="s">
        <v>249</v>
      </c>
      <c r="E77" s="189" t="s">
        <v>249</v>
      </c>
      <c r="F77" s="190" t="str">
        <f t="shared" si="9"/>
        <v>-</v>
      </c>
      <c r="G77" s="189" t="s">
        <v>249</v>
      </c>
      <c r="H77" s="190" t="str">
        <f t="shared" si="9"/>
        <v>-</v>
      </c>
      <c r="I77" s="189" t="s">
        <v>249</v>
      </c>
      <c r="J77" s="190" t="str">
        <f t="shared" si="9"/>
        <v>-</v>
      </c>
      <c r="K77" s="189" t="s">
        <v>249</v>
      </c>
      <c r="L77" s="190" t="str">
        <f t="shared" si="10"/>
        <v>-</v>
      </c>
      <c r="M77" s="189" t="s">
        <v>249</v>
      </c>
      <c r="N77" s="190" t="str">
        <f t="shared" si="11"/>
        <v>-</v>
      </c>
    </row>
    <row r="78" spans="1:15" x14ac:dyDescent="0.25">
      <c r="A78" s="1"/>
      <c r="B78" s="119" t="s">
        <v>79</v>
      </c>
      <c r="C78" s="189" t="s">
        <v>249</v>
      </c>
      <c r="D78" s="190" t="s">
        <v>249</v>
      </c>
      <c r="E78" s="189" t="s">
        <v>249</v>
      </c>
      <c r="F78" s="190" t="str">
        <f t="shared" si="9"/>
        <v>-</v>
      </c>
      <c r="G78" s="189" t="s">
        <v>249</v>
      </c>
      <c r="H78" s="190" t="str">
        <f t="shared" si="9"/>
        <v>-</v>
      </c>
      <c r="I78" s="189" t="s">
        <v>249</v>
      </c>
      <c r="J78" s="190" t="str">
        <f t="shared" si="9"/>
        <v>-</v>
      </c>
      <c r="K78" s="189" t="s">
        <v>249</v>
      </c>
      <c r="L78" s="190" t="str">
        <f t="shared" si="10"/>
        <v>-</v>
      </c>
      <c r="M78" s="189" t="s">
        <v>249</v>
      </c>
      <c r="N78" s="190" t="str">
        <f t="shared" si="11"/>
        <v>-</v>
      </c>
    </row>
    <row r="79" spans="1:15" x14ac:dyDescent="0.25">
      <c r="A79" s="1"/>
      <c r="B79" s="119" t="s">
        <v>81</v>
      </c>
      <c r="C79" s="189" t="s">
        <v>249</v>
      </c>
      <c r="D79" s="190" t="s">
        <v>249</v>
      </c>
      <c r="E79" s="189" t="s">
        <v>249</v>
      </c>
      <c r="F79" s="190" t="str">
        <f t="shared" si="9"/>
        <v>-</v>
      </c>
      <c r="G79" s="189" t="s">
        <v>249</v>
      </c>
      <c r="H79" s="190" t="str">
        <f t="shared" si="9"/>
        <v>-</v>
      </c>
      <c r="I79" s="189" t="s">
        <v>249</v>
      </c>
      <c r="J79" s="190" t="str">
        <f t="shared" si="9"/>
        <v>-</v>
      </c>
      <c r="K79" s="189" t="s">
        <v>249</v>
      </c>
      <c r="L79" s="190" t="str">
        <f t="shared" si="10"/>
        <v>-</v>
      </c>
      <c r="M79" s="189"/>
      <c r="N79" s="190"/>
    </row>
    <row r="80" spans="1:15" x14ac:dyDescent="0.25">
      <c r="A80" s="1"/>
      <c r="B80" s="119" t="s">
        <v>83</v>
      </c>
      <c r="C80" s="189" t="s">
        <v>249</v>
      </c>
      <c r="D80" s="190" t="s">
        <v>249</v>
      </c>
      <c r="E80" s="189" t="s">
        <v>249</v>
      </c>
      <c r="F80" s="190" t="str">
        <f t="shared" si="9"/>
        <v>-</v>
      </c>
      <c r="G80" s="189" t="s">
        <v>249</v>
      </c>
      <c r="H80" s="190" t="str">
        <f t="shared" si="9"/>
        <v>-</v>
      </c>
      <c r="I80" s="189" t="s">
        <v>249</v>
      </c>
      <c r="J80" s="190" t="str">
        <f t="shared" si="9"/>
        <v>-</v>
      </c>
      <c r="K80" s="189" t="s">
        <v>249</v>
      </c>
      <c r="L80" s="190" t="str">
        <f t="shared" si="10"/>
        <v>-</v>
      </c>
      <c r="M80" s="189"/>
      <c r="N80" s="190"/>
    </row>
    <row r="81" spans="1:15" x14ac:dyDescent="0.25">
      <c r="A81" s="1"/>
      <c r="B81" s="119" t="s">
        <v>85</v>
      </c>
      <c r="C81" s="189" t="s">
        <v>249</v>
      </c>
      <c r="D81" s="190" t="s">
        <v>249</v>
      </c>
      <c r="E81" s="189" t="s">
        <v>249</v>
      </c>
      <c r="F81" s="190" t="str">
        <f t="shared" si="9"/>
        <v>-</v>
      </c>
      <c r="G81" s="189" t="s">
        <v>249</v>
      </c>
      <c r="H81" s="190" t="str">
        <f t="shared" si="9"/>
        <v>-</v>
      </c>
      <c r="I81" s="189" t="s">
        <v>249</v>
      </c>
      <c r="J81" s="190" t="str">
        <f t="shared" si="9"/>
        <v>-</v>
      </c>
      <c r="K81" s="189" t="s">
        <v>249</v>
      </c>
      <c r="L81" s="190" t="str">
        <f t="shared" si="10"/>
        <v>-</v>
      </c>
      <c r="M81" s="189"/>
      <c r="N81" s="190"/>
    </row>
    <row r="82" spans="1:15" x14ac:dyDescent="0.25">
      <c r="A82" s="1"/>
      <c r="B82" s="119" t="s">
        <v>87</v>
      </c>
      <c r="C82" s="189" t="s">
        <v>249</v>
      </c>
      <c r="D82" s="190" t="s">
        <v>249</v>
      </c>
      <c r="E82" s="189" t="s">
        <v>249</v>
      </c>
      <c r="F82" s="190" t="str">
        <f t="shared" si="9"/>
        <v>-</v>
      </c>
      <c r="G82" s="189" t="s">
        <v>249</v>
      </c>
      <c r="H82" s="190" t="str">
        <f t="shared" si="9"/>
        <v>-</v>
      </c>
      <c r="I82" s="189" t="s">
        <v>249</v>
      </c>
      <c r="J82" s="190" t="str">
        <f t="shared" si="9"/>
        <v>-</v>
      </c>
      <c r="K82" s="189" t="s">
        <v>249</v>
      </c>
      <c r="L82" s="190" t="str">
        <f t="shared" si="10"/>
        <v>-</v>
      </c>
      <c r="M82" s="189"/>
      <c r="N82" s="190"/>
    </row>
    <row r="83" spans="1:15" x14ac:dyDescent="0.25">
      <c r="A83" s="1"/>
      <c r="B83" s="119" t="s">
        <v>89</v>
      </c>
      <c r="C83" s="189" t="s">
        <v>249</v>
      </c>
      <c r="D83" s="190" t="s">
        <v>249</v>
      </c>
      <c r="E83" s="189" t="s">
        <v>249</v>
      </c>
      <c r="F83" s="190" t="str">
        <f t="shared" si="9"/>
        <v>-</v>
      </c>
      <c r="G83" s="189" t="s">
        <v>249</v>
      </c>
      <c r="H83" s="190" t="str">
        <f t="shared" si="9"/>
        <v>-</v>
      </c>
      <c r="I83" s="189" t="s">
        <v>249</v>
      </c>
      <c r="J83" s="190" t="str">
        <f t="shared" si="9"/>
        <v>-</v>
      </c>
      <c r="K83" s="189" t="s">
        <v>249</v>
      </c>
      <c r="L83" s="190" t="str">
        <f t="shared" si="10"/>
        <v>-</v>
      </c>
      <c r="M83" s="189"/>
      <c r="N83" s="190"/>
    </row>
    <row r="84" spans="1:15" x14ac:dyDescent="0.25">
      <c r="A84" s="1"/>
      <c r="B84" s="119" t="s">
        <v>91</v>
      </c>
      <c r="C84" s="189" t="s">
        <v>249</v>
      </c>
      <c r="D84" s="190" t="s">
        <v>249</v>
      </c>
      <c r="E84" s="189" t="s">
        <v>249</v>
      </c>
      <c r="F84" s="190" t="str">
        <f t="shared" si="9"/>
        <v>-</v>
      </c>
      <c r="G84" s="189" t="s">
        <v>249</v>
      </c>
      <c r="H84" s="190" t="str">
        <f t="shared" si="9"/>
        <v>-</v>
      </c>
      <c r="I84" s="189" t="s">
        <v>249</v>
      </c>
      <c r="J84" s="190" t="str">
        <f t="shared" si="9"/>
        <v>-</v>
      </c>
      <c r="K84" s="189" t="s">
        <v>249</v>
      </c>
      <c r="L84" s="190" t="str">
        <f t="shared" si="10"/>
        <v>-</v>
      </c>
      <c r="M84" s="189"/>
      <c r="N84" s="190"/>
    </row>
    <row r="85" spans="1:15" x14ac:dyDescent="0.25">
      <c r="A85" s="1"/>
      <c r="B85" s="119" t="s">
        <v>93</v>
      </c>
      <c r="C85" s="189" t="s">
        <v>249</v>
      </c>
      <c r="D85" s="190" t="s">
        <v>249</v>
      </c>
      <c r="E85" s="189" t="s">
        <v>249</v>
      </c>
      <c r="F85" s="190" t="str">
        <f t="shared" si="9"/>
        <v>-</v>
      </c>
      <c r="G85" s="189" t="s">
        <v>249</v>
      </c>
      <c r="H85" s="190" t="str">
        <f t="shared" si="9"/>
        <v>-</v>
      </c>
      <c r="I85" s="189" t="s">
        <v>249</v>
      </c>
      <c r="J85" s="190" t="str">
        <f t="shared" si="9"/>
        <v>-</v>
      </c>
      <c r="K85" s="189" t="s">
        <v>249</v>
      </c>
      <c r="L85" s="190" t="str">
        <f t="shared" si="10"/>
        <v>-</v>
      </c>
      <c r="M85" s="189"/>
      <c r="N85" s="190"/>
    </row>
    <row r="86" spans="1:15" x14ac:dyDescent="0.25">
      <c r="A86" s="1"/>
      <c r="B86" s="119" t="s">
        <v>95</v>
      </c>
      <c r="C86" s="189" t="s">
        <v>249</v>
      </c>
      <c r="D86" s="190" t="s">
        <v>249</v>
      </c>
      <c r="E86" s="189" t="s">
        <v>249</v>
      </c>
      <c r="F86" s="190" t="str">
        <f t="shared" si="9"/>
        <v>-</v>
      </c>
      <c r="G86" s="189" t="s">
        <v>249</v>
      </c>
      <c r="H86" s="190" t="str">
        <f t="shared" si="9"/>
        <v>-</v>
      </c>
      <c r="I86" s="189" t="s">
        <v>249</v>
      </c>
      <c r="J86" s="190" t="str">
        <f t="shared" si="9"/>
        <v>-</v>
      </c>
      <c r="K86" s="189" t="s">
        <v>249</v>
      </c>
      <c r="L86" s="190" t="str">
        <f t="shared" si="10"/>
        <v>-</v>
      </c>
      <c r="M86" s="189"/>
      <c r="N86" s="190"/>
    </row>
    <row r="87" spans="1:15" ht="15.75" x14ac:dyDescent="0.25">
      <c r="B87" s="122" t="s">
        <v>32</v>
      </c>
      <c r="C87" s="191" t="s">
        <v>249</v>
      </c>
      <c r="D87" s="192" t="s">
        <v>249</v>
      </c>
      <c r="E87" s="191" t="s">
        <v>249</v>
      </c>
      <c r="F87" s="192" t="str">
        <f t="shared" si="9"/>
        <v>-</v>
      </c>
      <c r="G87" s="191" t="s">
        <v>249</v>
      </c>
      <c r="H87" s="192" t="str">
        <f t="shared" si="9"/>
        <v>-</v>
      </c>
      <c r="I87" s="191" t="s">
        <v>249</v>
      </c>
      <c r="J87" s="192" t="str">
        <f t="shared" si="9"/>
        <v>-</v>
      </c>
      <c r="K87" s="191" t="s">
        <v>249</v>
      </c>
      <c r="L87" s="192" t="str">
        <f t="shared" si="10"/>
        <v>-</v>
      </c>
      <c r="M87" s="191" t="s">
        <v>249</v>
      </c>
      <c r="N87" s="192" t="s">
        <v>249</v>
      </c>
    </row>
    <row r="88" spans="1:15" ht="6" customHeight="1" x14ac:dyDescent="0.25"/>
    <row r="89" spans="1:15" x14ac:dyDescent="0.25">
      <c r="B89" s="107" t="s">
        <v>57</v>
      </c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</row>
    <row r="92" spans="1:15" ht="48.75" customHeight="1" thickBot="1" x14ac:dyDescent="0.3">
      <c r="B92" s="283" t="s">
        <v>300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39"/>
      <c r="N93" s="39"/>
      <c r="O93" s="1" t="s">
        <v>117</v>
      </c>
    </row>
    <row r="94" spans="1:15" ht="22.5" thickTop="1" thickBot="1" x14ac:dyDescent="0.3">
      <c r="B94" s="126" t="s">
        <v>98</v>
      </c>
      <c r="C94" s="315" t="s">
        <v>34</v>
      </c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CONCATENATE("def ",RIGHT(M95,2),"/",RIGHT(K95,2))</f>
        <v>def 25/24</v>
      </c>
    </row>
    <row r="97" spans="2:14" x14ac:dyDescent="0.25">
      <c r="B97" s="119" t="s">
        <v>73</v>
      </c>
      <c r="C97" s="189">
        <v>8.190780809031045</v>
      </c>
      <c r="D97" s="190">
        <v>-1.7202621357542309</v>
      </c>
      <c r="E97" s="189">
        <v>4.666666666666667</v>
      </c>
      <c r="F97" s="190">
        <f t="shared" ref="F97:J109" si="12">IFERROR(E97-C97,"-")</f>
        <v>-3.524114142364378</v>
      </c>
      <c r="G97" s="189">
        <v>7.88339222614841</v>
      </c>
      <c r="H97" s="190">
        <f t="shared" si="12"/>
        <v>3.216725559481743</v>
      </c>
      <c r="I97" s="189">
        <v>8.1773602199816686</v>
      </c>
      <c r="J97" s="190">
        <f t="shared" si="12"/>
        <v>0.29396799383325867</v>
      </c>
      <c r="K97" s="189">
        <v>10.413913913913914</v>
      </c>
      <c r="L97" s="190">
        <f t="shared" ref="L97:L109" si="13">IFERROR(K97-I97,"-")</f>
        <v>2.2365536939322457</v>
      </c>
      <c r="M97" s="189">
        <v>9.5380143112701248</v>
      </c>
      <c r="N97" s="190">
        <f>IFERROR(M97-K97,"-")</f>
        <v>-0.87589960264378952</v>
      </c>
    </row>
    <row r="98" spans="2:14" x14ac:dyDescent="0.25">
      <c r="B98" s="119" t="s">
        <v>75</v>
      </c>
      <c r="C98" s="189">
        <v>6.8860085836909875</v>
      </c>
      <c r="D98" s="190">
        <v>-1.7651630680522015</v>
      </c>
      <c r="E98" s="189" t="s">
        <v>249</v>
      </c>
      <c r="F98" s="190" t="str">
        <f t="shared" si="12"/>
        <v>-</v>
      </c>
      <c r="G98" s="189">
        <v>7.5273934698395131</v>
      </c>
      <c r="H98" s="190" t="str">
        <f t="shared" si="12"/>
        <v>-</v>
      </c>
      <c r="I98" s="189">
        <v>8.5766773162939298</v>
      </c>
      <c r="J98" s="190">
        <f t="shared" si="12"/>
        <v>1.0492838464544167</v>
      </c>
      <c r="K98" s="189">
        <v>9.1971702418986769</v>
      </c>
      <c r="L98" s="190">
        <f t="shared" si="13"/>
        <v>0.62049292560474711</v>
      </c>
      <c r="M98" s="189">
        <v>8.9995350999535102</v>
      </c>
      <c r="N98" s="190">
        <f t="shared" ref="N98:N100" si="14">IFERROR(M98-K98,"-")</f>
        <v>-0.19763514194516674</v>
      </c>
    </row>
    <row r="99" spans="2:14" x14ac:dyDescent="0.25">
      <c r="B99" s="119" t="s">
        <v>77</v>
      </c>
      <c r="C99" s="189">
        <v>8.8082069580731481</v>
      </c>
      <c r="D99" s="190">
        <v>0.62797557995258835</v>
      </c>
      <c r="E99" s="189" t="s">
        <v>249</v>
      </c>
      <c r="F99" s="190" t="str">
        <f t="shared" si="12"/>
        <v>-</v>
      </c>
      <c r="G99" s="189">
        <v>6.7445866141732287</v>
      </c>
      <c r="H99" s="190" t="str">
        <f t="shared" si="12"/>
        <v>-</v>
      </c>
      <c r="I99" s="189">
        <v>6.8096395301741595</v>
      </c>
      <c r="J99" s="190">
        <f t="shared" si="12"/>
        <v>6.5052916000930772E-2</v>
      </c>
      <c r="K99" s="189">
        <v>8.3502024291497978</v>
      </c>
      <c r="L99" s="190">
        <f t="shared" si="13"/>
        <v>1.5405628989756384</v>
      </c>
      <c r="M99" s="189">
        <v>8.4624697336561745</v>
      </c>
      <c r="N99" s="190">
        <f t="shared" si="14"/>
        <v>0.11226730450637668</v>
      </c>
    </row>
    <row r="100" spans="2:14" x14ac:dyDescent="0.25">
      <c r="B100" s="119" t="s">
        <v>79</v>
      </c>
      <c r="C100" s="189" t="s">
        <v>249</v>
      </c>
      <c r="D100" s="190" t="s">
        <v>249</v>
      </c>
      <c r="E100" s="189">
        <v>1.2105263157894737</v>
      </c>
      <c r="F100" s="190" t="str">
        <f t="shared" si="12"/>
        <v>-</v>
      </c>
      <c r="G100" s="189">
        <v>5.1685051350323317</v>
      </c>
      <c r="H100" s="190">
        <f t="shared" si="12"/>
        <v>3.9579788192428582</v>
      </c>
      <c r="I100" s="189">
        <v>6.0014224751066854</v>
      </c>
      <c r="J100" s="190">
        <f t="shared" si="12"/>
        <v>0.8329173400743537</v>
      </c>
      <c r="K100" s="189">
        <v>8.2081497797356828</v>
      </c>
      <c r="L100" s="190">
        <f t="shared" si="13"/>
        <v>2.2067273046289975</v>
      </c>
      <c r="M100" s="189">
        <v>7.9212792127921281</v>
      </c>
      <c r="N100" s="190">
        <f t="shared" si="14"/>
        <v>-0.28687056694355473</v>
      </c>
    </row>
    <row r="101" spans="2:14" x14ac:dyDescent="0.25">
      <c r="B101" s="119" t="s">
        <v>81</v>
      </c>
      <c r="C101" s="189" t="s">
        <v>249</v>
      </c>
      <c r="D101" s="190" t="s">
        <v>249</v>
      </c>
      <c r="E101" s="189">
        <v>4.4444444444444446</v>
      </c>
      <c r="F101" s="190" t="str">
        <f t="shared" si="12"/>
        <v>-</v>
      </c>
      <c r="G101" s="189">
        <v>6.043542800593765</v>
      </c>
      <c r="H101" s="190">
        <f t="shared" si="12"/>
        <v>1.5990983561493204</v>
      </c>
      <c r="I101" s="189">
        <v>6.0594594594594593</v>
      </c>
      <c r="J101" s="190">
        <f t="shared" si="12"/>
        <v>1.5916658865694266E-2</v>
      </c>
      <c r="K101" s="189">
        <v>8.0295741324921135</v>
      </c>
      <c r="L101" s="190">
        <f t="shared" si="13"/>
        <v>1.9701146730326542</v>
      </c>
      <c r="M101" s="189"/>
      <c r="N101" s="190"/>
    </row>
    <row r="102" spans="2:14" x14ac:dyDescent="0.25">
      <c r="B102" s="119" t="s">
        <v>83</v>
      </c>
      <c r="C102" s="189" t="s">
        <v>249</v>
      </c>
      <c r="D102" s="190" t="s">
        <v>249</v>
      </c>
      <c r="E102" s="189">
        <v>2.4927536231884058</v>
      </c>
      <c r="F102" s="190" t="str">
        <f t="shared" si="12"/>
        <v>-</v>
      </c>
      <c r="G102" s="189">
        <v>5.1080017490161786</v>
      </c>
      <c r="H102" s="190">
        <f t="shared" si="12"/>
        <v>2.6152481258277729</v>
      </c>
      <c r="I102" s="189">
        <v>5.6800539993250085</v>
      </c>
      <c r="J102" s="190">
        <f t="shared" si="12"/>
        <v>0.57205225030882989</v>
      </c>
      <c r="K102" s="189">
        <v>7.0322948328267474</v>
      </c>
      <c r="L102" s="190">
        <f t="shared" si="13"/>
        <v>1.3522408335017388</v>
      </c>
      <c r="M102" s="189"/>
      <c r="N102" s="190"/>
    </row>
    <row r="103" spans="2:14" x14ac:dyDescent="0.25">
      <c r="B103" s="119" t="s">
        <v>85</v>
      </c>
      <c r="C103" s="189" t="s">
        <v>249</v>
      </c>
      <c r="D103" s="190" t="s">
        <v>249</v>
      </c>
      <c r="E103" s="189">
        <v>4.072289156626506</v>
      </c>
      <c r="F103" s="190" t="str">
        <f t="shared" si="12"/>
        <v>-</v>
      </c>
      <c r="G103" s="189">
        <v>4.8290492412511616</v>
      </c>
      <c r="H103" s="190">
        <f t="shared" si="12"/>
        <v>0.7567600846246556</v>
      </c>
      <c r="I103" s="189">
        <v>6.3039930049548234</v>
      </c>
      <c r="J103" s="190">
        <f t="shared" si="12"/>
        <v>1.4749437637036618</v>
      </c>
      <c r="K103" s="189">
        <v>7.6444776119402986</v>
      </c>
      <c r="L103" s="190">
        <f t="shared" si="13"/>
        <v>1.3404846069854752</v>
      </c>
      <c r="M103" s="189"/>
      <c r="N103" s="190"/>
    </row>
    <row r="104" spans="2:14" x14ac:dyDescent="0.25">
      <c r="B104" s="119" t="s">
        <v>87</v>
      </c>
      <c r="C104" s="189">
        <v>4.042553191489362</v>
      </c>
      <c r="D104" s="190">
        <v>-4.0529763002665442</v>
      </c>
      <c r="E104" s="189">
        <v>3.8154965753424657</v>
      </c>
      <c r="F104" s="190">
        <f t="shared" si="12"/>
        <v>-0.22705661614689632</v>
      </c>
      <c r="G104" s="189">
        <v>6.6067237551538218</v>
      </c>
      <c r="H104" s="190">
        <f t="shared" si="12"/>
        <v>2.7912271798113562</v>
      </c>
      <c r="I104" s="189">
        <v>7.5210163111668757</v>
      </c>
      <c r="J104" s="190">
        <f t="shared" si="12"/>
        <v>0.91429255601305393</v>
      </c>
      <c r="K104" s="189">
        <v>7.6443372126028954</v>
      </c>
      <c r="L104" s="190">
        <f t="shared" si="13"/>
        <v>0.1233209014360197</v>
      </c>
      <c r="M104" s="189"/>
      <c r="N104" s="190"/>
    </row>
    <row r="105" spans="2:14" x14ac:dyDescent="0.25">
      <c r="B105" s="119" t="s">
        <v>89</v>
      </c>
      <c r="C105" s="189" t="s">
        <v>249</v>
      </c>
      <c r="D105" s="190" t="s">
        <v>249</v>
      </c>
      <c r="E105" s="189">
        <v>4.3591065292096216</v>
      </c>
      <c r="F105" s="190" t="str">
        <f t="shared" si="12"/>
        <v>-</v>
      </c>
      <c r="G105" s="189">
        <v>5.703914861269479</v>
      </c>
      <c r="H105" s="190">
        <f t="shared" si="12"/>
        <v>1.3448083320598574</v>
      </c>
      <c r="I105" s="189">
        <v>6.6633237822349569</v>
      </c>
      <c r="J105" s="190">
        <f t="shared" si="12"/>
        <v>0.95940892096547792</v>
      </c>
      <c r="K105" s="189">
        <v>7.9167933130699089</v>
      </c>
      <c r="L105" s="190">
        <f t="shared" si="13"/>
        <v>1.2534695308349519</v>
      </c>
      <c r="M105" s="189"/>
      <c r="N105" s="190"/>
    </row>
    <row r="106" spans="2:14" x14ac:dyDescent="0.25">
      <c r="B106" s="119" t="s">
        <v>91</v>
      </c>
      <c r="C106" s="189" t="s">
        <v>249</v>
      </c>
      <c r="D106" s="190" t="s">
        <v>249</v>
      </c>
      <c r="E106" s="189">
        <v>6.2294117647058824</v>
      </c>
      <c r="F106" s="190" t="str">
        <f t="shared" si="12"/>
        <v>-</v>
      </c>
      <c r="G106" s="189">
        <v>6.6061643835616435</v>
      </c>
      <c r="H106" s="190">
        <f t="shared" si="12"/>
        <v>0.37675261885576106</v>
      </c>
      <c r="I106" s="189">
        <v>7.0198019801980198</v>
      </c>
      <c r="J106" s="190">
        <f t="shared" si="12"/>
        <v>0.41363759663637634</v>
      </c>
      <c r="K106" s="189">
        <v>8.2179054054054053</v>
      </c>
      <c r="L106" s="190">
        <f t="shared" si="13"/>
        <v>1.1981034252073854</v>
      </c>
      <c r="M106" s="189"/>
      <c r="N106" s="190"/>
    </row>
    <row r="107" spans="2:14" x14ac:dyDescent="0.25">
      <c r="B107" s="119" t="s">
        <v>93</v>
      </c>
      <c r="C107" s="189">
        <v>14</v>
      </c>
      <c r="D107" s="190">
        <v>6.7154745042492916</v>
      </c>
      <c r="E107" s="189">
        <v>6.854821235102925</v>
      </c>
      <c r="F107" s="190">
        <f t="shared" si="12"/>
        <v>-7.145178764897075</v>
      </c>
      <c r="G107" s="189">
        <v>7.8238507055075104</v>
      </c>
      <c r="H107" s="190">
        <f t="shared" si="12"/>
        <v>0.96902947040458542</v>
      </c>
      <c r="I107" s="189">
        <v>8.2249518304431604</v>
      </c>
      <c r="J107" s="190">
        <f t="shared" si="12"/>
        <v>0.40110112493564998</v>
      </c>
      <c r="K107" s="189">
        <v>9.9847401049117792</v>
      </c>
      <c r="L107" s="190">
        <f t="shared" si="13"/>
        <v>1.7597882744686189</v>
      </c>
      <c r="M107" s="189"/>
      <c r="N107" s="190"/>
    </row>
    <row r="108" spans="2:14" x14ac:dyDescent="0.25">
      <c r="B108" s="119" t="s">
        <v>95</v>
      </c>
      <c r="C108" s="189">
        <v>6.3157894736842106</v>
      </c>
      <c r="D108" s="190">
        <v>-1.725359870054703</v>
      </c>
      <c r="E108" s="189">
        <v>5.9259763851044509</v>
      </c>
      <c r="F108" s="190">
        <f t="shared" si="12"/>
        <v>-0.38981308857975971</v>
      </c>
      <c r="G108" s="189">
        <v>6.6447415973979043</v>
      </c>
      <c r="H108" s="190">
        <f t="shared" si="12"/>
        <v>0.71876521229345336</v>
      </c>
      <c r="I108" s="189">
        <v>7.5358156028368795</v>
      </c>
      <c r="J108" s="190">
        <f t="shared" si="12"/>
        <v>0.89107400543897519</v>
      </c>
      <c r="K108" s="189">
        <v>8.4206896551724135</v>
      </c>
      <c r="L108" s="190">
        <f t="shared" si="13"/>
        <v>0.88487405233553407</v>
      </c>
      <c r="M108" s="189"/>
      <c r="N108" s="190"/>
    </row>
    <row r="109" spans="2:14" ht="15.75" x14ac:dyDescent="0.25">
      <c r="B109" s="122" t="s">
        <v>32</v>
      </c>
      <c r="C109" s="191">
        <v>7.5491122565864837</v>
      </c>
      <c r="D109" s="192">
        <v>-0.47338927723214486</v>
      </c>
      <c r="E109" s="191">
        <v>5.2001395916942945</v>
      </c>
      <c r="F109" s="192">
        <f t="shared" si="12"/>
        <v>-2.3489726648921891</v>
      </c>
      <c r="G109" s="191">
        <v>6.2775198596925614</v>
      </c>
      <c r="H109" s="192">
        <f t="shared" si="12"/>
        <v>1.0773802679982669</v>
      </c>
      <c r="I109" s="191">
        <v>6.9479687058158168</v>
      </c>
      <c r="J109" s="192">
        <f t="shared" si="12"/>
        <v>0.67044884612325539</v>
      </c>
      <c r="K109" s="191">
        <v>8.3046629848123512</v>
      </c>
      <c r="L109" s="192">
        <f t="shared" si="13"/>
        <v>1.3566942789965344</v>
      </c>
      <c r="M109" s="191">
        <v>8.6404072353464461</v>
      </c>
      <c r="N109" s="192">
        <v>-0.30577202501804379</v>
      </c>
    </row>
    <row r="110" spans="2:14" ht="6" customHeight="1" x14ac:dyDescent="0.25"/>
    <row r="111" spans="2:14" x14ac:dyDescent="0.25">
      <c r="B111" s="107" t="s">
        <v>57</v>
      </c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F5EBE-696F-47B6-9FB3-58B317D986B8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37DC7-D345-4D46-8517-2CA91AD7C356}">
  <sheetPr>
    <tabColor rgb="FFAC75D5"/>
  </sheetPr>
  <dimension ref="A1:AC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7"/>
    </row>
    <row r="2" spans="1:16" ht="18.75" x14ac:dyDescent="0.3">
      <c r="D2" s="197"/>
    </row>
    <row r="4" spans="1:16" ht="48.75" customHeight="1" thickBot="1" x14ac:dyDescent="0.3">
      <c r="B4" s="283" t="s">
        <v>301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P4" s="1" t="s">
        <v>151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152</v>
      </c>
    </row>
    <row r="6" spans="1:16" ht="22.5" thickTop="1" thickBot="1" x14ac:dyDescent="0.3">
      <c r="B6" s="111"/>
      <c r="C6" s="305" t="s">
        <v>153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6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6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CONCATENATE("var ",RIGHT(M7,2),"/",RIGHT(K7,2))</f>
        <v>var 25/24</v>
      </c>
    </row>
    <row r="9" spans="1:16" x14ac:dyDescent="0.25">
      <c r="A9" s="1" t="s">
        <v>72</v>
      </c>
      <c r="B9" s="119" t="s">
        <v>73</v>
      </c>
      <c r="C9" s="198">
        <v>0.74590000000000001</v>
      </c>
      <c r="D9" s="121">
        <v>-1.5833223380393169E-2</v>
      </c>
      <c r="E9" s="198">
        <v>0.29010000000000002</v>
      </c>
      <c r="F9" s="121">
        <f t="shared" ref="F9:L21" si="0">IFERROR(E9/C9-1,"-")</f>
        <v>-0.61107387049202311</v>
      </c>
      <c r="G9" s="198">
        <v>0.7419</v>
      </c>
      <c r="H9" s="121">
        <f t="shared" si="0"/>
        <v>1.5573940020682522</v>
      </c>
      <c r="I9" s="198">
        <v>0.66569999999999996</v>
      </c>
      <c r="J9" s="121">
        <f t="shared" si="0"/>
        <v>-0.10270926000808744</v>
      </c>
      <c r="K9" s="198">
        <v>0.77329999999999999</v>
      </c>
      <c r="L9" s="121">
        <f t="shared" si="0"/>
        <v>0.16163436983626256</v>
      </c>
      <c r="M9" s="198">
        <v>0.76390000000000002</v>
      </c>
      <c r="N9" s="121">
        <f t="shared" ref="N9:N12" si="1">IFERROR(M9/K9-1,"-")</f>
        <v>-1.2155696366222601E-2</v>
      </c>
    </row>
    <row r="10" spans="1:16" x14ac:dyDescent="0.25">
      <c r="A10" s="1" t="s">
        <v>74</v>
      </c>
      <c r="B10" s="119" t="s">
        <v>75</v>
      </c>
      <c r="C10" s="198">
        <v>0.76</v>
      </c>
      <c r="D10" s="121">
        <v>-3.1723786469613824E-2</v>
      </c>
      <c r="E10" s="198">
        <v>0.26280000000000003</v>
      </c>
      <c r="F10" s="121">
        <f t="shared" si="0"/>
        <v>-0.65421052631578935</v>
      </c>
      <c r="G10" s="198">
        <v>0.86650000000000005</v>
      </c>
      <c r="H10" s="121">
        <f t="shared" si="0"/>
        <v>2.2971841704718416</v>
      </c>
      <c r="I10" s="198">
        <v>0.80540000000000012</v>
      </c>
      <c r="J10" s="121">
        <f t="shared" si="0"/>
        <v>-7.0513560300057621E-2</v>
      </c>
      <c r="K10" s="198">
        <v>0.81370000000000009</v>
      </c>
      <c r="L10" s="121">
        <f t="shared" si="0"/>
        <v>1.0305438291532187E-2</v>
      </c>
      <c r="M10" s="198">
        <v>0.84770000000000001</v>
      </c>
      <c r="N10" s="121">
        <f t="shared" si="1"/>
        <v>4.1784441440334108E-2</v>
      </c>
    </row>
    <row r="11" spans="1:16" x14ac:dyDescent="0.25">
      <c r="A11" s="1" t="s">
        <v>76</v>
      </c>
      <c r="B11" s="119" t="s">
        <v>77</v>
      </c>
      <c r="C11" s="198">
        <v>0.32850000000000001</v>
      </c>
      <c r="D11" s="121">
        <v>-0.55529985108975222</v>
      </c>
      <c r="E11" s="198">
        <v>0.42359999999999998</v>
      </c>
      <c r="F11" s="121">
        <f t="shared" si="0"/>
        <v>0.28949771689497705</v>
      </c>
      <c r="G11" s="198">
        <v>0.8458</v>
      </c>
      <c r="H11" s="121">
        <f t="shared" si="0"/>
        <v>0.99669499527856487</v>
      </c>
      <c r="I11" s="198">
        <v>0.73080000000000001</v>
      </c>
      <c r="J11" s="121">
        <f t="shared" si="0"/>
        <v>-0.13596594939702056</v>
      </c>
      <c r="K11" s="198">
        <v>0.82409999999999994</v>
      </c>
      <c r="L11" s="121">
        <f t="shared" si="0"/>
        <v>0.12766830870279144</v>
      </c>
      <c r="M11" s="198">
        <v>0.74790000000000001</v>
      </c>
      <c r="N11" s="121">
        <f t="shared" si="1"/>
        <v>-9.2464506734619478E-2</v>
      </c>
    </row>
    <row r="12" spans="1:16" x14ac:dyDescent="0.25">
      <c r="A12" s="1" t="s">
        <v>78</v>
      </c>
      <c r="B12" s="119" t="s">
        <v>79</v>
      </c>
      <c r="C12" s="198">
        <v>0</v>
      </c>
      <c r="D12" s="121">
        <v>-1</v>
      </c>
      <c r="E12" s="198">
        <v>0.58460000000000001</v>
      </c>
      <c r="F12" s="121" t="str">
        <f t="shared" si="0"/>
        <v>-</v>
      </c>
      <c r="G12" s="198">
        <v>0.80959999999999999</v>
      </c>
      <c r="H12" s="121">
        <f t="shared" si="0"/>
        <v>0.38487854943551136</v>
      </c>
      <c r="I12" s="198">
        <v>0.8508</v>
      </c>
      <c r="J12" s="121">
        <f t="shared" si="0"/>
        <v>5.0889328063241202E-2</v>
      </c>
      <c r="K12" s="198">
        <v>0.7854000000000001</v>
      </c>
      <c r="L12" s="121">
        <f t="shared" si="0"/>
        <v>-7.686882933709438E-2</v>
      </c>
      <c r="M12" s="198">
        <v>0.88529999999999998</v>
      </c>
      <c r="N12" s="121">
        <f t="shared" si="1"/>
        <v>0.12719633307868583</v>
      </c>
    </row>
    <row r="13" spans="1:16" x14ac:dyDescent="0.25">
      <c r="A13" s="1" t="s">
        <v>80</v>
      </c>
      <c r="B13" s="119" t="s">
        <v>81</v>
      </c>
      <c r="C13" s="198">
        <v>0</v>
      </c>
      <c r="D13" s="121">
        <v>-1</v>
      </c>
      <c r="E13" s="198">
        <v>0.70109999999999995</v>
      </c>
      <c r="F13" s="121" t="str">
        <f t="shared" si="0"/>
        <v>-</v>
      </c>
      <c r="G13" s="198">
        <v>0.81930000000000003</v>
      </c>
      <c r="H13" s="121">
        <f t="shared" si="0"/>
        <v>0.16859221223791199</v>
      </c>
      <c r="I13" s="198">
        <v>0.74939999999999996</v>
      </c>
      <c r="J13" s="121">
        <f t="shared" si="0"/>
        <v>-8.5316733797143995E-2</v>
      </c>
      <c r="K13" s="198">
        <v>0.79349999999999998</v>
      </c>
      <c r="L13" s="121">
        <f t="shared" si="0"/>
        <v>5.884707766212971E-2</v>
      </c>
      <c r="M13" s="198"/>
      <c r="N13" s="121"/>
    </row>
    <row r="14" spans="1:16" x14ac:dyDescent="0.25">
      <c r="A14" s="1" t="s">
        <v>82</v>
      </c>
      <c r="B14" s="119" t="s">
        <v>83</v>
      </c>
      <c r="C14" s="198">
        <v>0</v>
      </c>
      <c r="D14" s="121">
        <v>-1</v>
      </c>
      <c r="E14" s="198">
        <v>0.73840000000000006</v>
      </c>
      <c r="F14" s="121" t="str">
        <f t="shared" si="0"/>
        <v>-</v>
      </c>
      <c r="G14" s="198">
        <v>0.75730000000000008</v>
      </c>
      <c r="H14" s="121">
        <f t="shared" si="0"/>
        <v>2.5595882990249175E-2</v>
      </c>
      <c r="I14" s="198">
        <v>0.89209999999999989</v>
      </c>
      <c r="J14" s="121">
        <f t="shared" si="0"/>
        <v>0.17800079228839261</v>
      </c>
      <c r="K14" s="198">
        <v>0.86809999999999998</v>
      </c>
      <c r="L14" s="121">
        <f t="shared" si="0"/>
        <v>-2.6902813585920726E-2</v>
      </c>
      <c r="M14" s="198"/>
      <c r="N14" s="121"/>
    </row>
    <row r="15" spans="1:16" x14ac:dyDescent="0.25">
      <c r="A15" s="1" t="s">
        <v>84</v>
      </c>
      <c r="B15" s="119" t="s">
        <v>85</v>
      </c>
      <c r="C15" s="198">
        <v>0</v>
      </c>
      <c r="D15" s="121">
        <v>-1</v>
      </c>
      <c r="E15" s="198">
        <v>0.76500000000000001</v>
      </c>
      <c r="F15" s="121" t="str">
        <f t="shared" si="0"/>
        <v>-</v>
      </c>
      <c r="G15" s="198">
        <v>0.69299999999999995</v>
      </c>
      <c r="H15" s="121">
        <f t="shared" si="0"/>
        <v>-9.4117647058823639E-2</v>
      </c>
      <c r="I15" s="198">
        <v>0.84819999999999995</v>
      </c>
      <c r="J15" s="121">
        <f t="shared" si="0"/>
        <v>0.22395382395382391</v>
      </c>
      <c r="K15" s="198">
        <v>0.93140000000000001</v>
      </c>
      <c r="L15" s="121">
        <f t="shared" si="0"/>
        <v>9.8090073095967956E-2</v>
      </c>
      <c r="M15" s="198"/>
      <c r="N15" s="121"/>
    </row>
    <row r="16" spans="1:16" x14ac:dyDescent="0.25">
      <c r="A16" s="1" t="s">
        <v>86</v>
      </c>
      <c r="B16" s="119" t="s">
        <v>87</v>
      </c>
      <c r="C16" s="198">
        <v>0.70719999999999994</v>
      </c>
      <c r="D16" s="121">
        <v>-0.14907953314883893</v>
      </c>
      <c r="E16" s="198">
        <v>0.86809999999999998</v>
      </c>
      <c r="F16" s="121">
        <f t="shared" si="0"/>
        <v>0.22751696832579205</v>
      </c>
      <c r="G16" s="198">
        <v>0.92120000000000002</v>
      </c>
      <c r="H16" s="121">
        <f t="shared" si="0"/>
        <v>6.1168068194908498E-2</v>
      </c>
      <c r="I16" s="198">
        <v>0.91409999999999991</v>
      </c>
      <c r="J16" s="121">
        <f t="shared" si="0"/>
        <v>-7.7073382544508018E-3</v>
      </c>
      <c r="K16" s="198">
        <v>1.0104</v>
      </c>
      <c r="L16" s="121">
        <f t="shared" si="0"/>
        <v>0.10534952412208742</v>
      </c>
      <c r="M16" s="198"/>
      <c r="N16" s="121"/>
    </row>
    <row r="17" spans="1:29" x14ac:dyDescent="0.25">
      <c r="A17" s="1" t="s">
        <v>88</v>
      </c>
      <c r="B17" s="119" t="s">
        <v>89</v>
      </c>
      <c r="C17" s="198">
        <v>0.81629999999999991</v>
      </c>
      <c r="D17" s="121">
        <v>0.13469557964970802</v>
      </c>
      <c r="E17" s="198">
        <v>0.85939999999999994</v>
      </c>
      <c r="F17" s="121">
        <f t="shared" si="0"/>
        <v>5.2799215974519198E-2</v>
      </c>
      <c r="G17" s="198">
        <v>0.74739999999999995</v>
      </c>
      <c r="H17" s="121">
        <f t="shared" si="0"/>
        <v>-0.13032348149872008</v>
      </c>
      <c r="I17" s="198">
        <v>0.87129999999999996</v>
      </c>
      <c r="J17" s="121">
        <f t="shared" si="0"/>
        <v>0.16577468557666575</v>
      </c>
      <c r="K17" s="198">
        <v>0.86329999999999996</v>
      </c>
      <c r="L17" s="121">
        <f t="shared" si="0"/>
        <v>-9.1816825433260751E-3</v>
      </c>
      <c r="M17" s="198"/>
      <c r="N17" s="121"/>
    </row>
    <row r="18" spans="1:29" x14ac:dyDescent="0.25">
      <c r="A18" s="1" t="s">
        <v>90</v>
      </c>
      <c r="B18" s="119" t="s">
        <v>91</v>
      </c>
      <c r="C18" s="198">
        <v>0.32350000000000001</v>
      </c>
      <c r="D18" s="121">
        <v>-0.51228704960048244</v>
      </c>
      <c r="E18" s="198">
        <v>0.81379999999999997</v>
      </c>
      <c r="F18" s="121">
        <f t="shared" si="0"/>
        <v>1.5156105100463675</v>
      </c>
      <c r="G18" s="198">
        <v>0.89290000000000003</v>
      </c>
      <c r="H18" s="121">
        <f t="shared" si="0"/>
        <v>9.7198328827721836E-2</v>
      </c>
      <c r="I18" s="198">
        <v>0.99150000000000005</v>
      </c>
      <c r="J18" s="121">
        <f t="shared" si="0"/>
        <v>0.1104266995184231</v>
      </c>
      <c r="K18" s="198">
        <v>0.8478</v>
      </c>
      <c r="L18" s="121">
        <f t="shared" si="0"/>
        <v>-0.14493192133131627</v>
      </c>
      <c r="M18" s="198"/>
      <c r="N18" s="121"/>
      <c r="AB18" s="199"/>
    </row>
    <row r="19" spans="1:29" x14ac:dyDescent="0.25">
      <c r="A19" s="1" t="s">
        <v>92</v>
      </c>
      <c r="B19" s="119" t="s">
        <v>93</v>
      </c>
      <c r="C19" s="198">
        <v>0.36009999999999998</v>
      </c>
      <c r="D19" s="121">
        <v>-0.48164675399453005</v>
      </c>
      <c r="E19" s="198">
        <v>0.73260000000000003</v>
      </c>
      <c r="F19" s="121">
        <f t="shared" si="0"/>
        <v>1.0344348792002225</v>
      </c>
      <c r="G19" s="198">
        <v>0.79159999999999997</v>
      </c>
      <c r="H19" s="121">
        <f t="shared" si="0"/>
        <v>8.0535080535080406E-2</v>
      </c>
      <c r="I19" s="198">
        <v>0.81189999999999996</v>
      </c>
      <c r="J19" s="121">
        <f t="shared" si="0"/>
        <v>2.5644264780191994E-2</v>
      </c>
      <c r="K19" s="198">
        <v>0.76209999999999989</v>
      </c>
      <c r="L19" s="121">
        <f t="shared" si="0"/>
        <v>-6.1337603153097775E-2</v>
      </c>
      <c r="M19" s="198"/>
      <c r="N19" s="121"/>
      <c r="AB19" s="199"/>
      <c r="AC19" s="199"/>
    </row>
    <row r="20" spans="1:29" x14ac:dyDescent="0.25">
      <c r="A20" s="1" t="s">
        <v>94</v>
      </c>
      <c r="B20" s="119" t="s">
        <v>95</v>
      </c>
      <c r="C20" s="198">
        <v>0.65659999999999996</v>
      </c>
      <c r="D20" s="121">
        <v>-5.5659427585215138E-2</v>
      </c>
      <c r="E20" s="198">
        <v>0.74909999999999999</v>
      </c>
      <c r="F20" s="121">
        <f t="shared" si="0"/>
        <v>0.14087724642095645</v>
      </c>
      <c r="G20" s="198">
        <v>0.73380000000000001</v>
      </c>
      <c r="H20" s="121">
        <f t="shared" si="0"/>
        <v>-2.0424509411293479E-2</v>
      </c>
      <c r="I20" s="198">
        <v>0.80489999999999995</v>
      </c>
      <c r="J20" s="121">
        <f t="shared" si="0"/>
        <v>9.6892886345053109E-2</v>
      </c>
      <c r="K20" s="198">
        <v>0.65790000000000004</v>
      </c>
      <c r="L20" s="121">
        <f t="shared" si="0"/>
        <v>-0.18263138278046953</v>
      </c>
      <c r="M20" s="198"/>
      <c r="N20" s="121"/>
      <c r="O20" s="127"/>
    </row>
    <row r="21" spans="1:29" ht="15.75" x14ac:dyDescent="0.25">
      <c r="A21" s="1" t="s">
        <v>0</v>
      </c>
      <c r="B21" s="122" t="s">
        <v>32</v>
      </c>
      <c r="C21" s="200">
        <v>0.60407891607923314</v>
      </c>
      <c r="D21" s="124">
        <v>-0.13870200832348811</v>
      </c>
      <c r="E21" s="200">
        <v>0.70336128458075009</v>
      </c>
      <c r="F21" s="124">
        <f t="shared" si="0"/>
        <v>0.16435330858078601</v>
      </c>
      <c r="G21" s="200">
        <v>0.8015089072176752</v>
      </c>
      <c r="H21" s="124">
        <f t="shared" si="0"/>
        <v>0.13954083738832401</v>
      </c>
      <c r="I21" s="200">
        <v>0.82779844332469787</v>
      </c>
      <c r="J21" s="124">
        <f t="shared" si="0"/>
        <v>3.2800054834428494E-2</v>
      </c>
      <c r="K21" s="200">
        <v>0.82775664662909765</v>
      </c>
      <c r="L21" s="124">
        <f t="shared" si="0"/>
        <v>-5.0491391880846948E-5</v>
      </c>
      <c r="M21" s="200"/>
      <c r="N21" s="124"/>
      <c r="O21" s="317"/>
    </row>
    <row r="22" spans="1:29" ht="6" customHeight="1" x14ac:dyDescent="0.25">
      <c r="O22" s="317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7"/>
    </row>
    <row r="24" spans="1:29" x14ac:dyDescent="0.25">
      <c r="C24" s="201"/>
      <c r="K24" s="201"/>
      <c r="M24" s="201"/>
      <c r="N24" s="121"/>
      <c r="O24" s="317"/>
    </row>
    <row r="26" spans="1:29" ht="21.75" customHeight="1" thickBot="1" x14ac:dyDescent="0.3">
      <c r="B26" s="283" t="s">
        <v>302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P26" s="1" t="s">
        <v>154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155</v>
      </c>
    </row>
    <row r="28" spans="1:29" ht="22.5" thickTop="1" thickBot="1" x14ac:dyDescent="0.3">
      <c r="B28" s="111"/>
      <c r="C28" s="305" t="s">
        <v>62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29" ht="22.5" thickTop="1" thickBot="1" x14ac:dyDescent="0.3">
      <c r="B29" s="111"/>
      <c r="C29" s="112">
        <f>C$7</f>
        <v>2020</v>
      </c>
      <c r="D29" s="113"/>
      <c r="E29" s="112">
        <f>E$7</f>
        <v>2021</v>
      </c>
      <c r="F29" s="113"/>
      <c r="G29" s="112">
        <f>G$7</f>
        <v>2022</v>
      </c>
      <c r="H29" s="113"/>
      <c r="I29" s="112">
        <f>I$7</f>
        <v>2023</v>
      </c>
      <c r="J29" s="113"/>
      <c r="K29" s="112">
        <f>K$7</f>
        <v>2024</v>
      </c>
      <c r="L29" s="113"/>
      <c r="M29" s="114">
        <f>M$7</f>
        <v>2025</v>
      </c>
      <c r="N29" s="115"/>
    </row>
    <row r="30" spans="1:29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29" x14ac:dyDescent="0.25">
      <c r="B31" s="119" t="s">
        <v>73</v>
      </c>
      <c r="C31" s="198">
        <v>0.78949999999999998</v>
      </c>
      <c r="D31" s="121"/>
      <c r="E31" s="198">
        <v>0.29600000000000004</v>
      </c>
      <c r="F31" s="121">
        <f t="shared" ref="F31:J43" si="2">IFERROR(E31/C31-1,"-")</f>
        <v>-0.62507916402786567</v>
      </c>
      <c r="G31" s="198">
        <v>0.80040000000000011</v>
      </c>
      <c r="H31" s="121">
        <f t="shared" si="2"/>
        <v>1.7040540540540539</v>
      </c>
      <c r="I31" s="198">
        <v>0.66769999999999996</v>
      </c>
      <c r="J31" s="121">
        <f t="shared" si="2"/>
        <v>-0.16579210394802613</v>
      </c>
      <c r="K31" s="198">
        <v>0.77610000000000001</v>
      </c>
      <c r="L31" s="121">
        <f t="shared" ref="L31:L43" si="3">IFERROR(K31/I31-1,"-")</f>
        <v>0.16234836004193509</v>
      </c>
      <c r="M31" s="198">
        <v>0.76029999999999998</v>
      </c>
      <c r="N31" s="121">
        <f t="shared" ref="N31:N34" si="4">IFERROR(M31/K31-1,"-")</f>
        <v>-2.0358201262723918E-2</v>
      </c>
    </row>
    <row r="32" spans="1:29" x14ac:dyDescent="0.25">
      <c r="B32" s="119" t="s">
        <v>75</v>
      </c>
      <c r="C32" s="198">
        <v>0.82389999999999997</v>
      </c>
      <c r="D32" s="121"/>
      <c r="E32" s="198">
        <v>0</v>
      </c>
      <c r="F32" s="121">
        <f t="shared" si="2"/>
        <v>-1</v>
      </c>
      <c r="G32" s="198">
        <v>0.94040000000000001</v>
      </c>
      <c r="H32" s="121" t="str">
        <f t="shared" si="2"/>
        <v>-</v>
      </c>
      <c r="I32" s="198">
        <v>0.8387</v>
      </c>
      <c r="J32" s="121">
        <f t="shared" si="2"/>
        <v>-0.10814547001276054</v>
      </c>
      <c r="K32" s="198">
        <v>0.8488</v>
      </c>
      <c r="L32" s="121">
        <f t="shared" si="3"/>
        <v>1.204244664361509E-2</v>
      </c>
      <c r="M32" s="198">
        <v>0.86180000000000012</v>
      </c>
      <c r="N32" s="121">
        <f t="shared" si="4"/>
        <v>1.5315739868049238E-2</v>
      </c>
    </row>
    <row r="33" spans="2:16" x14ac:dyDescent="0.25">
      <c r="B33" s="119" t="s">
        <v>77</v>
      </c>
      <c r="C33" s="198">
        <v>0.34029999999999999</v>
      </c>
      <c r="D33" s="121"/>
      <c r="E33" s="198">
        <v>0.43320000000000003</v>
      </c>
      <c r="F33" s="121">
        <f t="shared" si="2"/>
        <v>0.27299441669115487</v>
      </c>
      <c r="G33" s="198">
        <v>0.92749999999999999</v>
      </c>
      <c r="H33" s="121">
        <f t="shared" si="2"/>
        <v>1.1410433979686054</v>
      </c>
      <c r="I33" s="198">
        <v>0.75569999999999993</v>
      </c>
      <c r="J33" s="121">
        <f t="shared" si="2"/>
        <v>-0.18522911051212942</v>
      </c>
      <c r="K33" s="198">
        <v>0.83979999999999999</v>
      </c>
      <c r="L33" s="121">
        <f t="shared" si="3"/>
        <v>0.11128754796877072</v>
      </c>
      <c r="M33" s="198">
        <v>0.74360000000000004</v>
      </c>
      <c r="N33" s="121">
        <f t="shared" si="4"/>
        <v>-0.11455108359133126</v>
      </c>
    </row>
    <row r="34" spans="2:16" x14ac:dyDescent="0.25">
      <c r="B34" s="119" t="s">
        <v>79</v>
      </c>
      <c r="C34" s="198">
        <v>0</v>
      </c>
      <c r="D34" s="121"/>
      <c r="E34" s="198">
        <v>0.59740000000000004</v>
      </c>
      <c r="F34" s="121" t="str">
        <f t="shared" si="2"/>
        <v>-</v>
      </c>
      <c r="G34" s="198">
        <v>0.8701000000000001</v>
      </c>
      <c r="H34" s="121">
        <f t="shared" si="2"/>
        <v>0.45647807164378973</v>
      </c>
      <c r="I34" s="198">
        <v>0.89739999999999998</v>
      </c>
      <c r="J34" s="121">
        <f t="shared" si="2"/>
        <v>3.137570394207545E-2</v>
      </c>
      <c r="K34" s="198">
        <v>0.77200000000000002</v>
      </c>
      <c r="L34" s="121">
        <f t="shared" si="3"/>
        <v>-0.13973701805215066</v>
      </c>
      <c r="M34" s="198">
        <v>0.86569999999999991</v>
      </c>
      <c r="N34" s="121">
        <f t="shared" si="4"/>
        <v>0.1213730569948186</v>
      </c>
    </row>
    <row r="35" spans="2:16" x14ac:dyDescent="0.25">
      <c r="B35" s="119" t="s">
        <v>81</v>
      </c>
      <c r="C35" s="198">
        <v>0</v>
      </c>
      <c r="D35" s="121"/>
      <c r="E35" s="198">
        <v>0.71640000000000004</v>
      </c>
      <c r="F35" s="121" t="str">
        <f t="shared" si="2"/>
        <v>-</v>
      </c>
      <c r="G35" s="198">
        <v>0.91069999999999995</v>
      </c>
      <c r="H35" s="121">
        <f t="shared" si="2"/>
        <v>0.27121719709659398</v>
      </c>
      <c r="I35" s="198">
        <v>0.78780000000000006</v>
      </c>
      <c r="J35" s="121">
        <f t="shared" si="2"/>
        <v>-0.13495113648841539</v>
      </c>
      <c r="K35" s="198">
        <v>0.80449999999999999</v>
      </c>
      <c r="L35" s="121">
        <f t="shared" si="3"/>
        <v>2.1198273673521006E-2</v>
      </c>
      <c r="M35" s="198"/>
      <c r="N35" s="121"/>
    </row>
    <row r="36" spans="2:16" x14ac:dyDescent="0.25">
      <c r="B36" s="119" t="s">
        <v>83</v>
      </c>
      <c r="C36" s="198">
        <v>0</v>
      </c>
      <c r="D36" s="121"/>
      <c r="E36" s="198">
        <v>0.8</v>
      </c>
      <c r="F36" s="121" t="str">
        <f t="shared" si="2"/>
        <v>-</v>
      </c>
      <c r="G36" s="198">
        <v>0.83409999999999995</v>
      </c>
      <c r="H36" s="121">
        <f t="shared" si="2"/>
        <v>4.2624999999999913E-2</v>
      </c>
      <c r="I36" s="198">
        <v>0.94840000000000002</v>
      </c>
      <c r="J36" s="121">
        <f t="shared" si="2"/>
        <v>0.13703392878551734</v>
      </c>
      <c r="K36" s="198">
        <v>0.90610000000000002</v>
      </c>
      <c r="L36" s="121">
        <f t="shared" si="3"/>
        <v>-4.460143399409533E-2</v>
      </c>
      <c r="M36" s="198"/>
      <c r="N36" s="121"/>
    </row>
    <row r="37" spans="2:16" x14ac:dyDescent="0.25">
      <c r="B37" s="119" t="s">
        <v>85</v>
      </c>
      <c r="C37" s="198">
        <v>0</v>
      </c>
      <c r="D37" s="121"/>
      <c r="E37" s="198">
        <v>0.79249999999999998</v>
      </c>
      <c r="F37" s="121" t="str">
        <f t="shared" si="2"/>
        <v>-</v>
      </c>
      <c r="G37" s="198">
        <v>0.71450000000000002</v>
      </c>
      <c r="H37" s="121">
        <f t="shared" si="2"/>
        <v>-9.8422712933753931E-2</v>
      </c>
      <c r="I37" s="198">
        <v>0.85980000000000001</v>
      </c>
      <c r="J37" s="121">
        <f t="shared" si="2"/>
        <v>0.20335899230230936</v>
      </c>
      <c r="K37" s="198">
        <v>0.93030000000000002</v>
      </c>
      <c r="L37" s="121">
        <f t="shared" si="3"/>
        <v>8.1995812979762661E-2</v>
      </c>
      <c r="M37" s="198"/>
      <c r="N37" s="121"/>
    </row>
    <row r="38" spans="2:16" x14ac:dyDescent="0.25">
      <c r="B38" s="119" t="s">
        <v>87</v>
      </c>
      <c r="C38" s="198">
        <v>0.79610000000000003</v>
      </c>
      <c r="D38" s="121"/>
      <c r="E38" s="198">
        <v>0.93</v>
      </c>
      <c r="F38" s="121">
        <f t="shared" si="2"/>
        <v>0.16819495038311771</v>
      </c>
      <c r="G38" s="198">
        <v>0.9556</v>
      </c>
      <c r="H38" s="121">
        <f t="shared" si="2"/>
        <v>2.7526881720430163E-2</v>
      </c>
      <c r="I38" s="198">
        <v>0.92110000000000003</v>
      </c>
      <c r="J38" s="121">
        <f t="shared" si="2"/>
        <v>-3.6102971954792729E-2</v>
      </c>
      <c r="K38" s="198">
        <v>1.0162</v>
      </c>
      <c r="L38" s="121">
        <f t="shared" si="3"/>
        <v>0.10324611877103451</v>
      </c>
      <c r="M38" s="198"/>
      <c r="N38" s="121"/>
    </row>
    <row r="39" spans="2:16" x14ac:dyDescent="0.25">
      <c r="B39" s="119" t="s">
        <v>89</v>
      </c>
      <c r="C39" s="198">
        <v>0.83379999999999999</v>
      </c>
      <c r="D39" s="121"/>
      <c r="E39" s="198">
        <v>0.93120000000000003</v>
      </c>
      <c r="F39" s="121">
        <f t="shared" si="2"/>
        <v>0.11681458383305365</v>
      </c>
      <c r="G39" s="198">
        <v>0.78689999999999993</v>
      </c>
      <c r="H39" s="121">
        <f t="shared" si="2"/>
        <v>-0.15496134020618568</v>
      </c>
      <c r="I39" s="198">
        <v>0.90790000000000004</v>
      </c>
      <c r="J39" s="121">
        <f t="shared" si="2"/>
        <v>0.15376795018426748</v>
      </c>
      <c r="K39" s="198">
        <v>0.88029999999999997</v>
      </c>
      <c r="L39" s="121">
        <f t="shared" si="3"/>
        <v>-3.0399823769137635E-2</v>
      </c>
      <c r="M39" s="198"/>
      <c r="N39" s="121"/>
    </row>
    <row r="40" spans="2:16" x14ac:dyDescent="0.25">
      <c r="B40" s="119" t="s">
        <v>91</v>
      </c>
      <c r="C40" s="198">
        <v>0.3306</v>
      </c>
      <c r="D40" s="121"/>
      <c r="E40" s="198">
        <v>0.89700000000000002</v>
      </c>
      <c r="F40" s="121">
        <f t="shared" si="2"/>
        <v>1.7132486388384756</v>
      </c>
      <c r="G40" s="198">
        <v>0.94959999999999989</v>
      </c>
      <c r="H40" s="121">
        <f t="shared" si="2"/>
        <v>5.8639910813823803E-2</v>
      </c>
      <c r="I40" s="198">
        <v>1.0544</v>
      </c>
      <c r="J40" s="121">
        <f t="shared" si="2"/>
        <v>0.11036225779275499</v>
      </c>
      <c r="K40" s="198">
        <v>0.83840000000000003</v>
      </c>
      <c r="L40" s="121">
        <f t="shared" si="3"/>
        <v>-0.20485584218512898</v>
      </c>
      <c r="M40" s="198"/>
      <c r="N40" s="121"/>
    </row>
    <row r="41" spans="2:16" x14ac:dyDescent="0.25">
      <c r="B41" s="119" t="s">
        <v>93</v>
      </c>
      <c r="C41" s="198">
        <v>0.36659999999999998</v>
      </c>
      <c r="D41" s="121"/>
      <c r="E41" s="198">
        <v>0.79159999999999997</v>
      </c>
      <c r="F41" s="121">
        <f t="shared" si="2"/>
        <v>1.159301691216585</v>
      </c>
      <c r="G41" s="198">
        <v>0.82230000000000003</v>
      </c>
      <c r="H41" s="121">
        <f t="shared" si="2"/>
        <v>3.8782213239009655E-2</v>
      </c>
      <c r="I41" s="198">
        <v>0.84939999999999993</v>
      </c>
      <c r="J41" s="121">
        <f t="shared" si="2"/>
        <v>3.2956341967651515E-2</v>
      </c>
      <c r="K41" s="198">
        <v>0.75549999999999995</v>
      </c>
      <c r="L41" s="121">
        <f t="shared" si="3"/>
        <v>-0.11054862255709907</v>
      </c>
      <c r="M41" s="198"/>
      <c r="N41" s="121"/>
    </row>
    <row r="42" spans="2:16" x14ac:dyDescent="0.25">
      <c r="B42" s="119" t="s">
        <v>95</v>
      </c>
      <c r="C42" s="198">
        <v>0.66909999999999992</v>
      </c>
      <c r="D42" s="121"/>
      <c r="E42" s="198">
        <v>0.81269999999999998</v>
      </c>
      <c r="F42" s="121">
        <f t="shared" si="2"/>
        <v>0.21461664923030943</v>
      </c>
      <c r="G42" s="198">
        <v>0.74650000000000005</v>
      </c>
      <c r="H42" s="121">
        <f t="shared" si="2"/>
        <v>-8.1456872154546445E-2</v>
      </c>
      <c r="I42" s="198">
        <v>0.81110000000000004</v>
      </c>
      <c r="J42" s="121">
        <f t="shared" si="2"/>
        <v>8.6537173476222362E-2</v>
      </c>
      <c r="K42" s="198">
        <v>0.61499999999999999</v>
      </c>
      <c r="L42" s="121">
        <f t="shared" si="3"/>
        <v>-0.24177043521144126</v>
      </c>
      <c r="M42" s="198"/>
      <c r="N42" s="121"/>
    </row>
    <row r="43" spans="2:16" ht="15.75" x14ac:dyDescent="0.25">
      <c r="B43" s="122" t="s">
        <v>32</v>
      </c>
      <c r="C43" s="200">
        <v>0.58930000000000005</v>
      </c>
      <c r="D43" s="124">
        <v>-0.32262674431208282</v>
      </c>
      <c r="E43" s="200">
        <v>0.7399</v>
      </c>
      <c r="F43" s="124">
        <v>0.2555574410317325</v>
      </c>
      <c r="G43" s="200">
        <v>0.85289463645208108</v>
      </c>
      <c r="H43" s="124">
        <v>0.15271609197470082</v>
      </c>
      <c r="I43" s="200">
        <v>0.85798212005108554</v>
      </c>
      <c r="J43" s="124">
        <f t="shared" si="2"/>
        <v>5.9649614167673892E-3</v>
      </c>
      <c r="K43" s="200">
        <v>0.82954099756436295</v>
      </c>
      <c r="L43" s="124">
        <f t="shared" si="3"/>
        <v>-3.3148852198725542E-2</v>
      </c>
      <c r="M43" s="200"/>
      <c r="N43" s="124"/>
    </row>
    <row r="44" spans="2:16" ht="6" customHeight="1" x14ac:dyDescent="0.25"/>
    <row r="45" spans="2:16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1"/>
      <c r="K46" s="201"/>
      <c r="L46" s="201"/>
    </row>
    <row r="48" spans="2:16" ht="21.75" customHeight="1" thickBot="1" x14ac:dyDescent="0.3">
      <c r="B48" s="283" t="s">
        <v>303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P48" s="1" t="s">
        <v>156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157</v>
      </c>
    </row>
    <row r="50" spans="2:16" ht="22.5" thickTop="1" thickBot="1" x14ac:dyDescent="0.3">
      <c r="B50" s="111"/>
      <c r="C50" s="305" t="s">
        <v>63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2:16" ht="22.5" thickTop="1" thickBot="1" x14ac:dyDescent="0.3">
      <c r="B51" s="111"/>
      <c r="C51" s="112">
        <f>C$7</f>
        <v>2020</v>
      </c>
      <c r="D51" s="113"/>
      <c r="E51" s="112">
        <f>E$7</f>
        <v>2021</v>
      </c>
      <c r="F51" s="113"/>
      <c r="G51" s="112">
        <f>G$7</f>
        <v>2022</v>
      </c>
      <c r="H51" s="113"/>
      <c r="I51" s="112">
        <f>I$7</f>
        <v>2023</v>
      </c>
      <c r="J51" s="113"/>
      <c r="K51" s="112">
        <f>K$7</f>
        <v>2024</v>
      </c>
      <c r="L51" s="113"/>
      <c r="M51" s="114">
        <f>M$7</f>
        <v>2025</v>
      </c>
      <c r="N51" s="115"/>
    </row>
    <row r="52" spans="2:16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2:16" x14ac:dyDescent="0.25">
      <c r="B53" s="119" t="s">
        <v>73</v>
      </c>
      <c r="C53" s="198">
        <v>0.69279999999999997</v>
      </c>
      <c r="D53" s="121"/>
      <c r="E53" s="198">
        <v>2.0499999999999997E-2</v>
      </c>
      <c r="F53" s="121">
        <f t="shared" ref="F53:J65" si="5">IFERROR(E53/C53-1,"-")</f>
        <v>-0.97040993071593529</v>
      </c>
      <c r="G53" s="198">
        <v>0.51159999999999994</v>
      </c>
      <c r="H53" s="121">
        <f t="shared" si="5"/>
        <v>23.956097560975611</v>
      </c>
      <c r="I53" s="198">
        <v>0.65709999999999991</v>
      </c>
      <c r="J53" s="121">
        <f t="shared" si="5"/>
        <v>0.28440187646598902</v>
      </c>
      <c r="K53" s="198">
        <v>0.7609999999999999</v>
      </c>
      <c r="L53" s="121">
        <f t="shared" ref="L53:L65" si="6">IFERROR(K53/I53-1,"-")</f>
        <v>0.15811900776137566</v>
      </c>
      <c r="M53" s="198">
        <v>0</v>
      </c>
      <c r="N53" s="121">
        <f t="shared" ref="N53:N56" si="7">IFERROR(M53/K53-1,"-")</f>
        <v>-1</v>
      </c>
    </row>
    <row r="54" spans="2:16" x14ac:dyDescent="0.25">
      <c r="B54" s="119" t="s">
        <v>75</v>
      </c>
      <c r="C54" s="198">
        <v>0.6823999999999999</v>
      </c>
      <c r="D54" s="121"/>
      <c r="E54" s="198">
        <v>0</v>
      </c>
      <c r="F54" s="121">
        <f t="shared" si="5"/>
        <v>-1</v>
      </c>
      <c r="G54" s="198">
        <v>0.5756</v>
      </c>
      <c r="H54" s="121" t="str">
        <f t="shared" si="5"/>
        <v>-</v>
      </c>
      <c r="I54" s="198">
        <v>0.65670000000000006</v>
      </c>
      <c r="J54" s="121">
        <f t="shared" si="5"/>
        <v>0.14089645587213351</v>
      </c>
      <c r="K54" s="198">
        <v>0.81599999999999995</v>
      </c>
      <c r="L54" s="121">
        <f t="shared" si="6"/>
        <v>0.24257651895842836</v>
      </c>
      <c r="M54" s="198">
        <v>0</v>
      </c>
      <c r="N54" s="121">
        <f t="shared" si="7"/>
        <v>-1</v>
      </c>
    </row>
    <row r="55" spans="2:16" x14ac:dyDescent="0.25">
      <c r="B55" s="119" t="s">
        <v>77</v>
      </c>
      <c r="C55" s="198">
        <v>0.31430000000000002</v>
      </c>
      <c r="D55" s="121"/>
      <c r="E55" s="198">
        <v>0</v>
      </c>
      <c r="F55" s="121">
        <f t="shared" si="5"/>
        <v>-1</v>
      </c>
      <c r="G55" s="198">
        <v>0.52380000000000004</v>
      </c>
      <c r="H55" s="121" t="str">
        <f t="shared" si="5"/>
        <v>-</v>
      </c>
      <c r="I55" s="198">
        <v>0.61909999999999998</v>
      </c>
      <c r="J55" s="121">
        <f t="shared" si="5"/>
        <v>0.18193967163039315</v>
      </c>
      <c r="K55" s="198">
        <v>0.75430000000000008</v>
      </c>
      <c r="L55" s="121">
        <f t="shared" si="6"/>
        <v>0.21838152156356028</v>
      </c>
      <c r="M55" s="198">
        <v>0</v>
      </c>
      <c r="N55" s="121">
        <f t="shared" si="7"/>
        <v>-1</v>
      </c>
    </row>
    <row r="56" spans="2:16" x14ac:dyDescent="0.25">
      <c r="B56" s="119" t="s">
        <v>79</v>
      </c>
      <c r="C56" s="198">
        <v>0</v>
      </c>
      <c r="D56" s="121"/>
      <c r="E56" s="198">
        <v>1.7399999999999999E-2</v>
      </c>
      <c r="F56" s="121" t="str">
        <f t="shared" si="5"/>
        <v>-</v>
      </c>
      <c r="G56" s="198">
        <v>0.53670000000000007</v>
      </c>
      <c r="H56" s="121">
        <f t="shared" si="5"/>
        <v>29.844827586206904</v>
      </c>
      <c r="I56" s="198">
        <v>0.64219999999999999</v>
      </c>
      <c r="J56" s="121">
        <f t="shared" si="5"/>
        <v>0.19657164151294926</v>
      </c>
      <c r="K56" s="198">
        <v>0.84499999999999997</v>
      </c>
      <c r="L56" s="121">
        <f t="shared" si="6"/>
        <v>0.3157894736842104</v>
      </c>
      <c r="M56" s="198">
        <v>0</v>
      </c>
      <c r="N56" s="121">
        <f t="shared" si="7"/>
        <v>-1</v>
      </c>
    </row>
    <row r="57" spans="2:16" x14ac:dyDescent="0.25">
      <c r="B57" s="119" t="s">
        <v>81</v>
      </c>
      <c r="C57" s="198">
        <v>0</v>
      </c>
      <c r="D57" s="121"/>
      <c r="E57" s="198">
        <v>2.9300000000000003E-2</v>
      </c>
      <c r="F57" s="121" t="str">
        <f t="shared" si="5"/>
        <v>-</v>
      </c>
      <c r="G57" s="198">
        <v>0.46679999999999999</v>
      </c>
      <c r="H57" s="121">
        <f t="shared" si="5"/>
        <v>14.931740614334469</v>
      </c>
      <c r="I57" s="198">
        <v>0.57789999999999997</v>
      </c>
      <c r="J57" s="121">
        <f t="shared" si="5"/>
        <v>0.23800342759211657</v>
      </c>
      <c r="K57" s="198">
        <v>0.74480000000000002</v>
      </c>
      <c r="L57" s="121">
        <f t="shared" si="6"/>
        <v>0.28880429139989627</v>
      </c>
      <c r="M57" s="198"/>
      <c r="N57" s="121"/>
    </row>
    <row r="58" spans="2:16" x14ac:dyDescent="0.25">
      <c r="B58" s="119" t="s">
        <v>83</v>
      </c>
      <c r="C58" s="198">
        <v>0</v>
      </c>
      <c r="D58" s="121"/>
      <c r="E58" s="198">
        <v>0.1094</v>
      </c>
      <c r="F58" s="121" t="str">
        <f t="shared" si="5"/>
        <v>-</v>
      </c>
      <c r="G58" s="198">
        <v>0.46140000000000003</v>
      </c>
      <c r="H58" s="121">
        <f t="shared" si="5"/>
        <v>3.2175502742230355</v>
      </c>
      <c r="I58" s="198">
        <v>0.64040000000000008</v>
      </c>
      <c r="J58" s="121">
        <f t="shared" si="5"/>
        <v>0.38794971824880808</v>
      </c>
      <c r="K58" s="198">
        <v>0.69950000000000001</v>
      </c>
      <c r="L58" s="121">
        <f t="shared" si="6"/>
        <v>9.2286071205496478E-2</v>
      </c>
      <c r="M58" s="198"/>
      <c r="N58" s="121"/>
    </row>
    <row r="59" spans="2:16" x14ac:dyDescent="0.25">
      <c r="B59" s="119" t="s">
        <v>85</v>
      </c>
      <c r="C59" s="198">
        <v>0</v>
      </c>
      <c r="D59" s="121"/>
      <c r="E59" s="198">
        <v>0.45779999999999998</v>
      </c>
      <c r="F59" s="121" t="str">
        <f t="shared" si="5"/>
        <v>-</v>
      </c>
      <c r="G59" s="198">
        <v>0.59599999999999997</v>
      </c>
      <c r="H59" s="121">
        <f t="shared" si="5"/>
        <v>0.30187854958497162</v>
      </c>
      <c r="I59" s="198">
        <v>0.7965000000000001</v>
      </c>
      <c r="J59" s="121">
        <f t="shared" si="5"/>
        <v>0.33640939597315467</v>
      </c>
      <c r="K59" s="198">
        <v>0.93659999999999999</v>
      </c>
      <c r="L59" s="121">
        <f t="shared" si="6"/>
        <v>0.17589453860640281</v>
      </c>
      <c r="M59" s="198"/>
      <c r="N59" s="121"/>
    </row>
    <row r="60" spans="2:16" x14ac:dyDescent="0.25">
      <c r="B60" s="119" t="s">
        <v>87</v>
      </c>
      <c r="C60" s="198">
        <v>0.15229999999999999</v>
      </c>
      <c r="D60" s="121"/>
      <c r="E60" s="198">
        <v>0.53239999999999998</v>
      </c>
      <c r="F60" s="121">
        <f t="shared" si="5"/>
        <v>2.4957321076822061</v>
      </c>
      <c r="G60" s="198">
        <v>0.76709999999999989</v>
      </c>
      <c r="H60" s="121">
        <f t="shared" si="5"/>
        <v>0.4408339594290005</v>
      </c>
      <c r="I60" s="198">
        <v>0.88290000000000002</v>
      </c>
      <c r="J60" s="121">
        <f t="shared" si="5"/>
        <v>0.15095815408682078</v>
      </c>
      <c r="K60" s="198">
        <v>0.98499999999999999</v>
      </c>
      <c r="L60" s="121">
        <f t="shared" si="6"/>
        <v>0.11564163551931128</v>
      </c>
      <c r="M60" s="198"/>
      <c r="N60" s="121"/>
    </row>
    <row r="61" spans="2:16" x14ac:dyDescent="0.25">
      <c r="B61" s="119" t="s">
        <v>89</v>
      </c>
      <c r="C61" s="198">
        <v>1.8200000000000001E-2</v>
      </c>
      <c r="D61" s="121"/>
      <c r="E61" s="198">
        <v>0.4698</v>
      </c>
      <c r="F61" s="121">
        <f t="shared" si="5"/>
        <v>24.81318681318681</v>
      </c>
      <c r="G61" s="198">
        <v>0.57100000000000006</v>
      </c>
      <c r="H61" s="121">
        <f t="shared" si="5"/>
        <v>0.21541081311196275</v>
      </c>
      <c r="I61" s="198">
        <v>0.70790000000000008</v>
      </c>
      <c r="J61" s="121">
        <f t="shared" si="5"/>
        <v>0.23975481611208416</v>
      </c>
      <c r="K61" s="198">
        <v>0.78749999999999998</v>
      </c>
      <c r="L61" s="121">
        <f t="shared" si="6"/>
        <v>0.11244526063003235</v>
      </c>
      <c r="M61" s="198"/>
      <c r="N61" s="121"/>
    </row>
    <row r="62" spans="2:16" x14ac:dyDescent="0.25">
      <c r="B62" s="119" t="s">
        <v>91</v>
      </c>
      <c r="C62" s="198">
        <v>0</v>
      </c>
      <c r="D62" s="121"/>
      <c r="E62" s="198">
        <v>0.48570000000000002</v>
      </c>
      <c r="F62" s="121" t="str">
        <f t="shared" si="5"/>
        <v>-</v>
      </c>
      <c r="G62" s="198">
        <v>0.63929999999999998</v>
      </c>
      <c r="H62" s="121">
        <f t="shared" si="5"/>
        <v>0.31624459542927719</v>
      </c>
      <c r="I62" s="198">
        <v>0.70120000000000005</v>
      </c>
      <c r="J62" s="121">
        <f t="shared" si="5"/>
        <v>9.6824651963084651E-2</v>
      </c>
      <c r="K62" s="198">
        <v>0.88969999999999994</v>
      </c>
      <c r="L62" s="121">
        <f t="shared" si="6"/>
        <v>0.26882487164860214</v>
      </c>
      <c r="M62" s="198"/>
      <c r="N62" s="121"/>
    </row>
    <row r="63" spans="2:16" x14ac:dyDescent="0.25">
      <c r="B63" s="119" t="s">
        <v>93</v>
      </c>
      <c r="C63" s="198">
        <v>6.3600000000000004E-2</v>
      </c>
      <c r="D63" s="121"/>
      <c r="E63" s="198">
        <v>0.49979999999999997</v>
      </c>
      <c r="F63" s="121">
        <f t="shared" si="5"/>
        <v>6.8584905660377347</v>
      </c>
      <c r="G63" s="198">
        <v>0.65410000000000001</v>
      </c>
      <c r="H63" s="121">
        <f t="shared" si="5"/>
        <v>0.30872348939575844</v>
      </c>
      <c r="I63" s="198">
        <v>0.64529999999999998</v>
      </c>
      <c r="J63" s="121">
        <f t="shared" si="5"/>
        <v>-1.3453600366916452E-2</v>
      </c>
      <c r="K63" s="198">
        <v>0.7913</v>
      </c>
      <c r="L63" s="121">
        <f t="shared" si="6"/>
        <v>0.2262513559584689</v>
      </c>
      <c r="M63" s="198"/>
      <c r="N63" s="121"/>
    </row>
    <row r="64" spans="2:16" x14ac:dyDescent="0.25">
      <c r="B64" s="119" t="s">
        <v>95</v>
      </c>
      <c r="C64" s="198">
        <v>8.8000000000000009E-2</v>
      </c>
      <c r="D64" s="121"/>
      <c r="E64" s="198">
        <v>0.49869999999999998</v>
      </c>
      <c r="F64" s="121">
        <f t="shared" si="5"/>
        <v>4.6670454545454536</v>
      </c>
      <c r="G64" s="198">
        <v>0.67709999999999992</v>
      </c>
      <c r="H64" s="121">
        <f t="shared" si="5"/>
        <v>0.35773009825546409</v>
      </c>
      <c r="I64" s="198">
        <v>0.7772</v>
      </c>
      <c r="J64" s="121">
        <f t="shared" si="5"/>
        <v>0.14783636095111508</v>
      </c>
      <c r="K64" s="198">
        <v>0.84849999999999992</v>
      </c>
      <c r="L64" s="121">
        <f t="shared" si="6"/>
        <v>9.1739577972207886E-2</v>
      </c>
      <c r="M64" s="198"/>
      <c r="N64" s="121"/>
    </row>
    <row r="65" spans="2:16" ht="15.75" x14ac:dyDescent="0.25">
      <c r="B65" s="122" t="s">
        <v>32</v>
      </c>
      <c r="C65" s="205">
        <f>IFERROR(AVERAGE(C53:C64),"-")</f>
        <v>0.16763333333333333</v>
      </c>
      <c r="D65" s="124"/>
      <c r="E65" s="205">
        <f>IFERROR(AVERAGE(E53:E64),"-")</f>
        <v>0.26006666666666667</v>
      </c>
      <c r="F65" s="124">
        <f t="shared" si="5"/>
        <v>0.55140186915887845</v>
      </c>
      <c r="G65" s="205">
        <f>IFERROR(AVERAGE(G53:G64),"-")</f>
        <v>0.58170833333333338</v>
      </c>
      <c r="H65" s="124">
        <f t="shared" si="5"/>
        <v>1.2367662137913356</v>
      </c>
      <c r="I65" s="205">
        <f>IFERROR(AVERAGE(I53:I64),"-")</f>
        <v>0.69203333333333339</v>
      </c>
      <c r="J65" s="124">
        <f t="shared" si="5"/>
        <v>0.18965690136809688</v>
      </c>
      <c r="K65" s="205">
        <f>IFERROR(AVERAGE(K53:K64),"-")</f>
        <v>0.8216</v>
      </c>
      <c r="L65" s="124">
        <f t="shared" si="6"/>
        <v>0.18722604884157779</v>
      </c>
      <c r="M65" s="204"/>
      <c r="N65" s="203"/>
    </row>
    <row r="66" spans="2:16" ht="6" customHeight="1" x14ac:dyDescent="0.25"/>
    <row r="67" spans="2:16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1"/>
      <c r="K68" s="201"/>
      <c r="L68" s="201"/>
    </row>
    <row r="70" spans="2:16" ht="21.75" customHeight="1" thickBot="1" x14ac:dyDescent="0.3">
      <c r="B70" s="283" t="s">
        <v>304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P70" s="1" t="s">
        <v>158</v>
      </c>
    </row>
    <row r="71" spans="2:16" ht="10.5" customHeight="1" thickBot="1" x14ac:dyDescent="0.3">
      <c r="B71" s="108"/>
      <c r="M71" s="4"/>
      <c r="N71" s="4"/>
      <c r="P71" s="1" t="s">
        <v>159</v>
      </c>
    </row>
    <row r="72" spans="2:16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2:16" ht="22.5" thickTop="1" thickBot="1" x14ac:dyDescent="0.3">
      <c r="B73" s="111"/>
      <c r="M73" s="114">
        <f>M$7</f>
        <v>2025</v>
      </c>
      <c r="N73" s="115"/>
    </row>
    <row r="74" spans="2:16" ht="16.5" thickTop="1" thickBot="1" x14ac:dyDescent="0.3">
      <c r="B74" s="87"/>
      <c r="M74" s="118" t="s">
        <v>71</v>
      </c>
      <c r="N74" s="117" t="str">
        <f>CONCATENATE("var ",RIGHT(M73,2),"/",RIGHT(K73,2))</f>
        <v>var 25/</v>
      </c>
    </row>
    <row r="75" spans="2:16" x14ac:dyDescent="0.25">
      <c r="B75" s="119" t="s">
        <v>73</v>
      </c>
      <c r="M75" s="198">
        <v>0</v>
      </c>
      <c r="N75" s="121" t="str">
        <f t="shared" ref="N75:N78" si="8">IFERROR(M75/K75-1,"-")</f>
        <v>-</v>
      </c>
    </row>
    <row r="76" spans="2:16" x14ac:dyDescent="0.25">
      <c r="B76" s="119" t="s">
        <v>75</v>
      </c>
      <c r="M76" s="198">
        <v>0</v>
      </c>
      <c r="N76" s="121" t="str">
        <f t="shared" si="8"/>
        <v>-</v>
      </c>
    </row>
    <row r="77" spans="2:16" x14ac:dyDescent="0.25">
      <c r="B77" s="119" t="s">
        <v>77</v>
      </c>
      <c r="M77" s="198">
        <v>0</v>
      </c>
      <c r="N77" s="121" t="str">
        <f t="shared" si="8"/>
        <v>-</v>
      </c>
    </row>
    <row r="78" spans="2:16" x14ac:dyDescent="0.25">
      <c r="B78" s="119" t="s">
        <v>79</v>
      </c>
      <c r="M78" s="198">
        <v>0</v>
      </c>
      <c r="N78" s="121" t="str">
        <f t="shared" si="8"/>
        <v>-</v>
      </c>
    </row>
    <row r="79" spans="2:16" x14ac:dyDescent="0.25">
      <c r="B79" s="119" t="s">
        <v>81</v>
      </c>
      <c r="M79" s="198"/>
      <c r="N79" s="121"/>
    </row>
    <row r="80" spans="2:16" x14ac:dyDescent="0.25">
      <c r="B80" s="119" t="s">
        <v>83</v>
      </c>
      <c r="M80" s="198"/>
      <c r="N80" s="121"/>
    </row>
    <row r="81" spans="2:16" x14ac:dyDescent="0.25">
      <c r="B81" s="119" t="s">
        <v>85</v>
      </c>
      <c r="M81" s="198"/>
      <c r="N81" s="121"/>
    </row>
    <row r="82" spans="2:16" x14ac:dyDescent="0.25">
      <c r="B82" s="119" t="s">
        <v>87</v>
      </c>
      <c r="M82" s="198"/>
      <c r="N82" s="121"/>
    </row>
    <row r="83" spans="2:16" x14ac:dyDescent="0.25">
      <c r="B83" s="119" t="s">
        <v>89</v>
      </c>
      <c r="M83" s="198"/>
      <c r="N83" s="121"/>
    </row>
    <row r="84" spans="2:16" x14ac:dyDescent="0.25">
      <c r="B84" s="119" t="s">
        <v>91</v>
      </c>
      <c r="M84" s="198"/>
      <c r="N84" s="121"/>
    </row>
    <row r="85" spans="2:16" x14ac:dyDescent="0.25">
      <c r="B85" s="119" t="s">
        <v>93</v>
      </c>
      <c r="M85" s="198"/>
      <c r="N85" s="121"/>
    </row>
    <row r="86" spans="2:16" x14ac:dyDescent="0.25">
      <c r="B86" s="119" t="s">
        <v>95</v>
      </c>
      <c r="M86" s="198"/>
      <c r="N86" s="121"/>
    </row>
    <row r="87" spans="2:16" ht="15.75" x14ac:dyDescent="0.25">
      <c r="B87" s="122" t="s">
        <v>32</v>
      </c>
      <c r="M87" s="202"/>
      <c r="N87" s="203"/>
    </row>
    <row r="88" spans="2:16" ht="6" customHeight="1" x14ac:dyDescent="0.25"/>
    <row r="89" spans="2:16" x14ac:dyDescent="0.25">
      <c r="B89" s="107" t="s">
        <v>57</v>
      </c>
      <c r="M89" s="107"/>
      <c r="N89" s="107"/>
    </row>
    <row r="92" spans="2:16" ht="21.75" customHeight="1" thickBot="1" x14ac:dyDescent="0.3">
      <c r="B92" s="283" t="s">
        <v>305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P92" s="1" t="s">
        <v>160</v>
      </c>
    </row>
    <row r="93" spans="2:16" ht="10.5" customHeight="1" thickBot="1" x14ac:dyDescent="0.3">
      <c r="B93" s="108"/>
      <c r="M93" s="4"/>
      <c r="N93" s="4"/>
      <c r="P93" s="1" t="s">
        <v>161</v>
      </c>
    </row>
    <row r="94" spans="2:16" ht="22.5" thickTop="1" thickBot="1" x14ac:dyDescent="0.3">
      <c r="B94" s="111"/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2:16" ht="22.5" thickTop="1" thickBot="1" x14ac:dyDescent="0.3">
      <c r="B95" s="111"/>
      <c r="M95" s="114">
        <f>M$7</f>
        <v>2025</v>
      </c>
      <c r="N95" s="115"/>
    </row>
    <row r="96" spans="2:16" ht="16.5" thickTop="1" thickBot="1" x14ac:dyDescent="0.3">
      <c r="B96" s="87"/>
      <c r="M96" s="118" t="s">
        <v>71</v>
      </c>
      <c r="N96" s="117" t="str">
        <f>CONCATENATE("var ",RIGHT(M95,2),"/",RIGHT(K95,2))</f>
        <v>var 25/</v>
      </c>
    </row>
    <row r="97" spans="2:14" x14ac:dyDescent="0.25">
      <c r="B97" s="119" t="s">
        <v>73</v>
      </c>
      <c r="M97" s="198">
        <v>0.78</v>
      </c>
      <c r="N97" s="121" t="str">
        <f t="shared" ref="N97:N100" si="9">IFERROR(M97/K97-1,"-")</f>
        <v>-</v>
      </c>
    </row>
    <row r="98" spans="2:14" x14ac:dyDescent="0.25">
      <c r="B98" s="119" t="s">
        <v>75</v>
      </c>
      <c r="M98" s="198">
        <v>0.78390000000000004</v>
      </c>
      <c r="N98" s="121" t="str">
        <f t="shared" si="9"/>
        <v>-</v>
      </c>
    </row>
    <row r="99" spans="2:14" x14ac:dyDescent="0.25">
      <c r="B99" s="119" t="s">
        <v>77</v>
      </c>
      <c r="M99" s="198">
        <v>0.76700000000000002</v>
      </c>
      <c r="N99" s="121" t="str">
        <f t="shared" si="9"/>
        <v>-</v>
      </c>
    </row>
    <row r="100" spans="2:14" x14ac:dyDescent="0.25">
      <c r="B100" s="119" t="s">
        <v>79</v>
      </c>
      <c r="M100" s="198">
        <v>0.97349999999999992</v>
      </c>
      <c r="N100" s="121" t="str">
        <f t="shared" si="9"/>
        <v>-</v>
      </c>
    </row>
    <row r="101" spans="2:14" x14ac:dyDescent="0.25">
      <c r="B101" s="119" t="s">
        <v>81</v>
      </c>
      <c r="M101" s="198"/>
      <c r="N101" s="121"/>
    </row>
    <row r="102" spans="2:14" x14ac:dyDescent="0.25">
      <c r="B102" s="119" t="s">
        <v>83</v>
      </c>
      <c r="M102" s="198"/>
      <c r="N102" s="121"/>
    </row>
    <row r="103" spans="2:14" x14ac:dyDescent="0.25">
      <c r="B103" s="119" t="s">
        <v>85</v>
      </c>
      <c r="M103" s="198"/>
      <c r="N103" s="121"/>
    </row>
    <row r="104" spans="2:14" x14ac:dyDescent="0.25">
      <c r="B104" s="119" t="s">
        <v>87</v>
      </c>
      <c r="M104" s="198"/>
      <c r="N104" s="121"/>
    </row>
    <row r="105" spans="2:14" x14ac:dyDescent="0.25">
      <c r="B105" s="119" t="s">
        <v>89</v>
      </c>
      <c r="M105" s="198"/>
      <c r="N105" s="121"/>
    </row>
    <row r="106" spans="2:14" x14ac:dyDescent="0.25">
      <c r="B106" s="119" t="s">
        <v>91</v>
      </c>
      <c r="M106" s="198"/>
      <c r="N106" s="121"/>
    </row>
    <row r="107" spans="2:14" x14ac:dyDescent="0.25">
      <c r="B107" s="119" t="s">
        <v>93</v>
      </c>
      <c r="M107" s="198"/>
      <c r="N107" s="121"/>
    </row>
    <row r="108" spans="2:14" x14ac:dyDescent="0.25">
      <c r="B108" s="119" t="s">
        <v>95</v>
      </c>
      <c r="M108" s="198"/>
      <c r="N108" s="121"/>
    </row>
    <row r="109" spans="2:14" ht="15.75" x14ac:dyDescent="0.25">
      <c r="B109" s="122" t="s">
        <v>32</v>
      </c>
      <c r="M109" s="205"/>
      <c r="N109" s="124"/>
    </row>
    <row r="110" spans="2:14" ht="6" customHeight="1" x14ac:dyDescent="0.25"/>
    <row r="111" spans="2:14" x14ac:dyDescent="0.25">
      <c r="B111" s="107" t="s">
        <v>57</v>
      </c>
      <c r="M111" s="107"/>
      <c r="N111" s="107"/>
    </row>
  </sheetData>
  <mergeCells count="17"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06693-88B9-459F-8AE6-0F2B63C61699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162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09D98-2EDC-4D84-914F-F5FB5D5EB91F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6"/>
    </row>
    <row r="5" spans="2:48" ht="50.25" customHeight="1" thickBot="1" x14ac:dyDescent="0.3">
      <c r="B5" s="283" t="s">
        <v>163</v>
      </c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P5" s="283" t="s">
        <v>164</v>
      </c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D5" s="283" t="s">
        <v>165</v>
      </c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7" t="s">
        <v>261</v>
      </c>
      <c r="D7" s="207" t="s">
        <v>262</v>
      </c>
      <c r="E7" s="207" t="s">
        <v>263</v>
      </c>
      <c r="F7" s="92" t="s">
        <v>264</v>
      </c>
      <c r="G7" s="92" t="s">
        <v>265</v>
      </c>
      <c r="H7" s="14" t="str">
        <f>CONCATENATE("var. ",RIGHT(G7,2),"/",RIGHT(F7,2))</f>
        <v>var. 25/24</v>
      </c>
      <c r="I7" s="207" t="s">
        <v>225</v>
      </c>
      <c r="J7" s="208" t="s">
        <v>226</v>
      </c>
      <c r="K7" s="208" t="s">
        <v>227</v>
      </c>
      <c r="L7" s="13" t="s">
        <v>228</v>
      </c>
      <c r="M7" s="13" t="s">
        <v>229</v>
      </c>
      <c r="N7" s="14" t="str">
        <f>CONCATENATE("var. ",RIGHT(M7,2),"/",RIGHT(L7,2))</f>
        <v>var. 25/24</v>
      </c>
      <c r="P7" s="87"/>
      <c r="Q7" s="207" t="s">
        <v>261</v>
      </c>
      <c r="R7" s="208" t="s">
        <v>262</v>
      </c>
      <c r="S7" s="208" t="s">
        <v>263</v>
      </c>
      <c r="T7" s="92" t="s">
        <v>264</v>
      </c>
      <c r="U7" s="92" t="s">
        <v>265</v>
      </c>
      <c r="V7" s="14" t="str">
        <f>CONCATENATE("var. ",RIGHT(U7,2),"/",RIGHT(T7,2))</f>
        <v>var. 25/24</v>
      </c>
      <c r="W7" s="207" t="s">
        <v>225</v>
      </c>
      <c r="X7" s="207" t="s">
        <v>226</v>
      </c>
      <c r="Y7" s="207" t="s">
        <v>227</v>
      </c>
      <c r="Z7" s="13" t="s">
        <v>228</v>
      </c>
      <c r="AA7" s="13" t="s">
        <v>229</v>
      </c>
      <c r="AB7" s="14" t="str">
        <f>CONCATENATE("var. ",RIGHT(AA7,2),"/",RIGHT(Z7,2))</f>
        <v>var. 25/24</v>
      </c>
      <c r="AD7" s="87"/>
      <c r="AE7" s="207" t="s">
        <v>261</v>
      </c>
      <c r="AF7" s="208" t="s">
        <v>262</v>
      </c>
      <c r="AG7" s="208" t="s">
        <v>263</v>
      </c>
      <c r="AH7" s="92" t="s">
        <v>264</v>
      </c>
      <c r="AI7" s="92" t="s">
        <v>265</v>
      </c>
      <c r="AJ7" s="14" t="str">
        <f>CONCATENATE("var. ",RIGHT(AI7,2),"/",RIGHT(AH7,2))</f>
        <v>var. 25/24</v>
      </c>
      <c r="AK7" s="209" t="str">
        <f>CONCATENATE("dif. ",RIGHT(AI7,2),"/",RIGHT(AH7,2))</f>
        <v>dif. 25/24</v>
      </c>
      <c r="AL7" s="210" t="str">
        <f>CONCATENATE("cuota ",RIGHT(AI7,2))</f>
        <v>cuota 25</v>
      </c>
      <c r="AM7" s="207" t="s">
        <v>225</v>
      </c>
      <c r="AN7" s="208" t="s">
        <v>226</v>
      </c>
      <c r="AO7" s="208" t="s">
        <v>227</v>
      </c>
      <c r="AP7" s="13" t="s">
        <v>228</v>
      </c>
      <c r="AQ7" s="13" t="s">
        <v>229</v>
      </c>
      <c r="AR7" s="14" t="str">
        <f>CONCATENATE("var. ",RIGHT(AQ7,2),"/",RIGHT(AP7,2))</f>
        <v>var. 25/24</v>
      </c>
      <c r="AS7" s="209" t="str">
        <f>CONCATENATE("dif. ",RIGHT(AQ7,2),"/",RIGHT(AP7,2))</f>
        <v>dif. 25/24</v>
      </c>
      <c r="AT7" s="209" t="str">
        <f>CONCATENATE("var. ",RIGHT(AQ7,2),"/",RIGHT(AM7,2))</f>
        <v>var. 25/21</v>
      </c>
      <c r="AU7" s="209" t="str">
        <f>CONCATENATE("dif. ",RIGHT(AQ7,2),"/",RIGHT(AM7,2))</f>
        <v>dif. 25/21</v>
      </c>
      <c r="AV7" s="210" t="str">
        <f>CONCATENATE("cuota ",RIGHT(AQ7,2))</f>
        <v>cuota 25</v>
      </c>
    </row>
    <row r="8" spans="2:48" ht="15.75" x14ac:dyDescent="0.25">
      <c r="B8" s="211" t="s">
        <v>45</v>
      </c>
      <c r="C8" s="212">
        <v>90.584670330157934</v>
      </c>
      <c r="D8" s="213">
        <v>110.17778133236101</v>
      </c>
      <c r="E8" s="213">
        <v>115.14721060495427</v>
      </c>
      <c r="F8" s="214">
        <v>129.78644092662233</v>
      </c>
      <c r="G8" s="213">
        <v>139.1411998436148</v>
      </c>
      <c r="H8" s="136">
        <f>G8/F8-1</f>
        <v>7.207809113342889E-2</v>
      </c>
      <c r="I8" s="212">
        <v>92.87</v>
      </c>
      <c r="J8" s="215">
        <v>114.11</v>
      </c>
      <c r="K8" s="215">
        <v>113.04</v>
      </c>
      <c r="L8" s="215">
        <v>117.79</v>
      </c>
      <c r="M8" s="215">
        <v>136.43</v>
      </c>
      <c r="N8" s="136">
        <f t="shared" ref="N8:N18" si="0">M8/L8-1</f>
        <v>0.15824772900925366</v>
      </c>
      <c r="P8" s="211" t="s">
        <v>45</v>
      </c>
      <c r="Q8" s="212">
        <v>23.383694088966511</v>
      </c>
      <c r="R8" s="214">
        <v>80.274135499935539</v>
      </c>
      <c r="S8" s="214">
        <v>96.617752459881117</v>
      </c>
      <c r="T8" s="214">
        <v>111.62501094717922</v>
      </c>
      <c r="U8" s="214">
        <v>117.90823228983317</v>
      </c>
      <c r="V8" s="136">
        <f t="shared" ref="V8:V18" si="1">U8/T8-1</f>
        <v>5.6288651524765809E-2</v>
      </c>
      <c r="W8" s="212">
        <v>29.18</v>
      </c>
      <c r="X8" s="215">
        <v>84.83</v>
      </c>
      <c r="Y8" s="215">
        <v>86.09</v>
      </c>
      <c r="Z8" s="215">
        <v>93.88</v>
      </c>
      <c r="AA8" s="215">
        <v>104.41</v>
      </c>
      <c r="AB8" s="136">
        <f t="shared" ref="AB8:AB18" si="2">AA8/Z8-1</f>
        <v>0.11216446527481883</v>
      </c>
      <c r="AD8" s="67" t="s">
        <v>45</v>
      </c>
      <c r="AE8" s="216">
        <v>56615866.890000001</v>
      </c>
      <c r="AF8" s="135">
        <v>492361353.57999992</v>
      </c>
      <c r="AG8" s="135">
        <v>616175473.73000002</v>
      </c>
      <c r="AH8" s="135">
        <v>718268520.22000003</v>
      </c>
      <c r="AI8" s="135">
        <v>751352757.82999992</v>
      </c>
      <c r="AJ8" s="136">
        <f t="shared" ref="AJ8:AJ18" si="3">AI8/AH8-1</f>
        <v>4.6061099266700989E-2</v>
      </c>
      <c r="AK8" s="135">
        <f t="shared" ref="AK8:AK18" si="4">AI8-AH8</f>
        <v>33084237.609999895</v>
      </c>
      <c r="AL8" s="137">
        <f t="shared" ref="AL8:AL18" si="5">AI8/AI$8</f>
        <v>1</v>
      </c>
      <c r="AM8" s="217">
        <v>17250545.050000001</v>
      </c>
      <c r="AN8" s="218">
        <v>134270189.28999999</v>
      </c>
      <c r="AO8" s="218">
        <v>136442589.78999999</v>
      </c>
      <c r="AP8" s="218">
        <v>149094760.16</v>
      </c>
      <c r="AQ8" s="218">
        <v>164003214.69999999</v>
      </c>
      <c r="AR8" s="136">
        <f t="shared" ref="AR8:AR18" si="6">AQ8/AP8-1</f>
        <v>9.9993148813553701E-2</v>
      </c>
      <c r="AS8" s="135">
        <f t="shared" ref="AS8:AS18" si="7">AQ8-AP8</f>
        <v>14908454.539999992</v>
      </c>
      <c r="AT8" s="136">
        <f t="shared" ref="AT8:AT18" si="8">AQ8/AM8-1</f>
        <v>8.507132338406894</v>
      </c>
      <c r="AU8" s="135">
        <f t="shared" ref="AU8:AU18" si="9">AQ8-AM8</f>
        <v>146752669.64999998</v>
      </c>
      <c r="AV8" s="137">
        <f t="shared" ref="AV8:AV18" si="10">AQ8/AQ$8</f>
        <v>1</v>
      </c>
    </row>
    <row r="9" spans="2:48" x14ac:dyDescent="0.25">
      <c r="B9" s="15" t="s">
        <v>46</v>
      </c>
      <c r="C9" s="219">
        <v>122.07364130966276</v>
      </c>
      <c r="D9" s="220">
        <v>138.47819068494064</v>
      </c>
      <c r="E9" s="220">
        <v>144.14729830630409</v>
      </c>
      <c r="F9" s="220">
        <v>161.05311667006055</v>
      </c>
      <c r="G9" s="220">
        <v>171.19718617816648</v>
      </c>
      <c r="H9" s="76">
        <f>G9/F9-1</f>
        <v>6.298586278766316E-2</v>
      </c>
      <c r="I9" s="219">
        <v>124.76</v>
      </c>
      <c r="J9" s="220">
        <v>140.06</v>
      </c>
      <c r="K9" s="220">
        <v>137.96</v>
      </c>
      <c r="L9" s="220">
        <v>145.12</v>
      </c>
      <c r="M9" s="220">
        <v>166.89</v>
      </c>
      <c r="N9" s="76">
        <f t="shared" si="0"/>
        <v>0.15001378169790502</v>
      </c>
      <c r="P9" s="15" t="s">
        <v>46</v>
      </c>
      <c r="Q9" s="219">
        <v>33.475316768457311</v>
      </c>
      <c r="R9" s="220">
        <v>108.02336008476051</v>
      </c>
      <c r="S9" s="220">
        <v>125.56430854109689</v>
      </c>
      <c r="T9" s="220">
        <v>140.77016822969517</v>
      </c>
      <c r="U9" s="220">
        <v>150.22294144520126</v>
      </c>
      <c r="V9" s="76">
        <f t="shared" si="1"/>
        <v>6.7150400787203468E-2</v>
      </c>
      <c r="W9" s="219">
        <v>43.61</v>
      </c>
      <c r="X9" s="220">
        <v>114.11</v>
      </c>
      <c r="Y9" s="220">
        <v>113.69</v>
      </c>
      <c r="Z9" s="220">
        <v>122.55</v>
      </c>
      <c r="AA9" s="220">
        <v>137.08000000000001</v>
      </c>
      <c r="AB9" s="76">
        <f t="shared" si="2"/>
        <v>0.11856385148918824</v>
      </c>
      <c r="AD9" s="15" t="s">
        <v>46</v>
      </c>
      <c r="AE9" s="221">
        <v>27605298.399999999</v>
      </c>
      <c r="AF9" s="53">
        <v>241332511.66999999</v>
      </c>
      <c r="AG9" s="53">
        <v>296387288.58000004</v>
      </c>
      <c r="AH9" s="53">
        <v>339066491.99000001</v>
      </c>
      <c r="AI9" s="53">
        <v>343272401.31999999</v>
      </c>
      <c r="AJ9" s="76">
        <f t="shared" si="3"/>
        <v>1.2404379168567514E-2</v>
      </c>
      <c r="AK9" s="53">
        <f t="shared" si="4"/>
        <v>4205909.3299999833</v>
      </c>
      <c r="AL9" s="100">
        <f t="shared" si="5"/>
        <v>0.45687248465210045</v>
      </c>
      <c r="AM9" s="222">
        <v>8808303.9499999993</v>
      </c>
      <c r="AN9" s="223">
        <v>65945084.009999998</v>
      </c>
      <c r="AO9" s="223">
        <v>67102835.909999996</v>
      </c>
      <c r="AP9" s="223">
        <v>72467150.219999999</v>
      </c>
      <c r="AQ9" s="223">
        <v>77566730.25</v>
      </c>
      <c r="AR9" s="76">
        <f t="shared" si="6"/>
        <v>7.0370919989517944E-2</v>
      </c>
      <c r="AS9" s="53">
        <f t="shared" si="7"/>
        <v>5099580.0300000012</v>
      </c>
      <c r="AT9" s="76">
        <f t="shared" si="8"/>
        <v>7.8060914666778736</v>
      </c>
      <c r="AU9" s="53">
        <f t="shared" si="9"/>
        <v>68758426.299999997</v>
      </c>
      <c r="AV9" s="100">
        <f t="shared" si="10"/>
        <v>0.47295859652438876</v>
      </c>
    </row>
    <row r="10" spans="2:48" x14ac:dyDescent="0.25">
      <c r="B10" s="19" t="s">
        <v>47</v>
      </c>
      <c r="C10" s="219">
        <v>68.964460642436137</v>
      </c>
      <c r="D10" s="220">
        <v>94.816271969386904</v>
      </c>
      <c r="E10" s="220">
        <v>103.1843222724296</v>
      </c>
      <c r="F10" s="220">
        <v>117.50843304634407</v>
      </c>
      <c r="G10" s="220">
        <v>127.57324277599969</v>
      </c>
      <c r="H10" s="76">
        <f>G10/F10-1</f>
        <v>8.5651807863748486E-2</v>
      </c>
      <c r="I10" s="219">
        <v>70.88</v>
      </c>
      <c r="J10" s="220">
        <v>92.18</v>
      </c>
      <c r="K10" s="220">
        <v>96.55</v>
      </c>
      <c r="L10" s="220">
        <v>107.36</v>
      </c>
      <c r="M10" s="220">
        <v>122.54</v>
      </c>
      <c r="N10" s="76">
        <f t="shared" si="0"/>
        <v>0.14139344262295084</v>
      </c>
      <c r="P10" s="19" t="s">
        <v>47</v>
      </c>
      <c r="Q10" s="219">
        <v>13.878432986542276</v>
      </c>
      <c r="R10" s="220">
        <v>69.373898522393532</v>
      </c>
      <c r="S10" s="220">
        <v>87.154938551361127</v>
      </c>
      <c r="T10" s="220">
        <v>101.28797342830113</v>
      </c>
      <c r="U10" s="220">
        <v>106.71872740842107</v>
      </c>
      <c r="V10" s="76">
        <f t="shared" si="1"/>
        <v>5.3616967506652902E-2</v>
      </c>
      <c r="W10" s="219">
        <v>17.32</v>
      </c>
      <c r="X10" s="220">
        <v>66.67</v>
      </c>
      <c r="Y10" s="220">
        <v>72.989999999999995</v>
      </c>
      <c r="Z10" s="220">
        <v>84.8</v>
      </c>
      <c r="AA10" s="220">
        <v>91.42</v>
      </c>
      <c r="AB10" s="76">
        <f t="shared" si="2"/>
        <v>7.8066037735849081E-2</v>
      </c>
      <c r="AD10" s="19" t="s">
        <v>47</v>
      </c>
      <c r="AE10" s="221">
        <v>8424014.4399999995</v>
      </c>
      <c r="AF10" s="53">
        <v>117489817.65000001</v>
      </c>
      <c r="AG10" s="53">
        <v>150923495.41</v>
      </c>
      <c r="AH10" s="53">
        <v>177047015.80000001</v>
      </c>
      <c r="AI10" s="53">
        <v>187070211.78</v>
      </c>
      <c r="AJ10" s="76">
        <f t="shared" si="3"/>
        <v>5.6613187941685572E-2</v>
      </c>
      <c r="AK10" s="53">
        <f t="shared" si="4"/>
        <v>10023195.979999989</v>
      </c>
      <c r="AL10" s="100">
        <f t="shared" si="5"/>
        <v>0.24897787334977248</v>
      </c>
      <c r="AM10" s="222">
        <v>2437531.98</v>
      </c>
      <c r="AN10" s="223">
        <v>29244332.379999999</v>
      </c>
      <c r="AO10" s="223">
        <v>31025729.129999999</v>
      </c>
      <c r="AP10" s="223">
        <v>36675133.93</v>
      </c>
      <c r="AQ10" s="223">
        <v>39346309.310000002</v>
      </c>
      <c r="AR10" s="76">
        <f t="shared" si="6"/>
        <v>7.2833418552699536E-2</v>
      </c>
      <c r="AS10" s="53">
        <f t="shared" si="7"/>
        <v>2671175.3800000027</v>
      </c>
      <c r="AT10" s="76">
        <f t="shared" si="8"/>
        <v>15.141863833105486</v>
      </c>
      <c r="AU10" s="53">
        <f t="shared" si="9"/>
        <v>36908777.330000006</v>
      </c>
      <c r="AV10" s="100">
        <f t="shared" si="10"/>
        <v>0.23991181747244131</v>
      </c>
    </row>
    <row r="11" spans="2:48" x14ac:dyDescent="0.25">
      <c r="B11" s="19" t="s">
        <v>48</v>
      </c>
      <c r="C11" s="219">
        <v>55.508661601636732</v>
      </c>
      <c r="D11" s="220">
        <v>69.481315386908022</v>
      </c>
      <c r="E11" s="220">
        <v>81.329880287076975</v>
      </c>
      <c r="F11" s="220">
        <v>87.114057680234566</v>
      </c>
      <c r="G11" s="220">
        <v>106.45970092774107</v>
      </c>
      <c r="H11" s="76">
        <f>G11/F11-1</f>
        <v>0.2220725766043139</v>
      </c>
      <c r="I11" s="219">
        <v>55.03</v>
      </c>
      <c r="J11" s="220">
        <v>62.74</v>
      </c>
      <c r="K11" s="220">
        <v>67.989999999999995</v>
      </c>
      <c r="L11" s="220">
        <v>74.209999999999994</v>
      </c>
      <c r="M11" s="220">
        <v>97.62</v>
      </c>
      <c r="N11" s="76">
        <f t="shared" si="0"/>
        <v>0.31545613798679439</v>
      </c>
      <c r="P11" s="19" t="s">
        <v>48</v>
      </c>
      <c r="Q11" s="219">
        <v>19.267479021043098</v>
      </c>
      <c r="R11" s="220">
        <v>53.220600001587471</v>
      </c>
      <c r="S11" s="220">
        <v>61.958260589357408</v>
      </c>
      <c r="T11" s="220">
        <v>72.087356892410057</v>
      </c>
      <c r="U11" s="220">
        <v>78.739767333471875</v>
      </c>
      <c r="V11" s="76">
        <f t="shared" si="1"/>
        <v>9.2282623858584545E-2</v>
      </c>
      <c r="W11" s="219">
        <v>23.7</v>
      </c>
      <c r="X11" s="220">
        <v>40.520000000000003</v>
      </c>
      <c r="Y11" s="220">
        <v>40.85</v>
      </c>
      <c r="Z11" s="220">
        <v>47.78</v>
      </c>
      <c r="AA11" s="220">
        <v>56.78</v>
      </c>
      <c r="AB11" s="76">
        <f t="shared" si="2"/>
        <v>0.18836333193804933</v>
      </c>
      <c r="AD11" s="19" t="s">
        <v>48</v>
      </c>
      <c r="AE11" s="221">
        <v>545620.5</v>
      </c>
      <c r="AF11" s="53">
        <v>2549507.0500000003</v>
      </c>
      <c r="AG11" s="53">
        <v>3345799.33</v>
      </c>
      <c r="AH11" s="53">
        <v>3925063.3899999997</v>
      </c>
      <c r="AI11" s="53">
        <v>4266074.45</v>
      </c>
      <c r="AJ11" s="76">
        <f t="shared" si="3"/>
        <v>8.6880395580057224E-2</v>
      </c>
      <c r="AK11" s="53">
        <f t="shared" si="4"/>
        <v>341011.06000000052</v>
      </c>
      <c r="AL11" s="100">
        <f t="shared" si="5"/>
        <v>5.6778582437375397E-3</v>
      </c>
      <c r="AM11" s="222">
        <v>167765.01</v>
      </c>
      <c r="AN11" s="223">
        <v>498436.08</v>
      </c>
      <c r="AO11" s="223">
        <v>551506.75</v>
      </c>
      <c r="AP11" s="223">
        <v>644975.6</v>
      </c>
      <c r="AQ11" s="223">
        <v>769937.81</v>
      </c>
      <c r="AR11" s="76">
        <f t="shared" si="6"/>
        <v>0.19374718981617312</v>
      </c>
      <c r="AS11" s="53">
        <f t="shared" si="7"/>
        <v>124962.21000000008</v>
      </c>
      <c r="AT11" s="76">
        <f t="shared" si="8"/>
        <v>3.5893825536087647</v>
      </c>
      <c r="AU11" s="53">
        <f t="shared" si="9"/>
        <v>602172.80000000005</v>
      </c>
      <c r="AV11" s="100">
        <f t="shared" si="10"/>
        <v>4.6946507201605491E-3</v>
      </c>
    </row>
    <row r="12" spans="2:48" x14ac:dyDescent="0.25">
      <c r="B12" s="19" t="s">
        <v>49</v>
      </c>
      <c r="C12" s="219">
        <v>151.97699947276894</v>
      </c>
      <c r="D12" s="220">
        <v>262.19651840452684</v>
      </c>
      <c r="E12" s="220">
        <v>168.8332686173502</v>
      </c>
      <c r="F12" s="220">
        <v>214.55524781154062</v>
      </c>
      <c r="G12" s="220">
        <v>230.28519743038638</v>
      </c>
      <c r="H12" s="76">
        <f t="shared" ref="H12:H18" si="11">G12/F12-1</f>
        <v>7.3314215239622005E-2</v>
      </c>
      <c r="I12" s="219">
        <v>141.9</v>
      </c>
      <c r="J12" s="220">
        <v>388.77</v>
      </c>
      <c r="K12" s="220">
        <v>256.33</v>
      </c>
      <c r="L12" s="220">
        <v>174.59</v>
      </c>
      <c r="M12" s="220">
        <v>262.77</v>
      </c>
      <c r="N12" s="76">
        <f t="shared" si="0"/>
        <v>0.50506901884414912</v>
      </c>
      <c r="P12" s="19" t="s">
        <v>49</v>
      </c>
      <c r="Q12" s="219">
        <v>32.3401633540511</v>
      </c>
      <c r="R12" s="220">
        <v>138.02601792824649</v>
      </c>
      <c r="S12" s="220">
        <v>101.44374776468004</v>
      </c>
      <c r="T12" s="220">
        <v>143.19221969893474</v>
      </c>
      <c r="U12" s="220">
        <v>173.46539491016458</v>
      </c>
      <c r="V12" s="76">
        <f t="shared" si="1"/>
        <v>0.21141634143866161</v>
      </c>
      <c r="W12" s="219">
        <v>47.42</v>
      </c>
      <c r="X12" s="220">
        <v>223.57</v>
      </c>
      <c r="Y12" s="220">
        <v>129.36000000000001</v>
      </c>
      <c r="Z12" s="220">
        <v>107.03</v>
      </c>
      <c r="AA12" s="220">
        <v>168.05</v>
      </c>
      <c r="AB12" s="76">
        <f t="shared" si="2"/>
        <v>0.57012052695505933</v>
      </c>
      <c r="AD12" s="19" t="s">
        <v>49</v>
      </c>
      <c r="AE12" s="221">
        <v>4738639.5200000005</v>
      </c>
      <c r="AF12" s="53">
        <v>26715643.370000001</v>
      </c>
      <c r="AG12" s="53">
        <v>20097973.649999999</v>
      </c>
      <c r="AH12" s="53">
        <v>19200553.509999998</v>
      </c>
      <c r="AI12" s="53">
        <v>35179305.640000001</v>
      </c>
      <c r="AJ12" s="76">
        <f t="shared" si="3"/>
        <v>0.83220268216111459</v>
      </c>
      <c r="AK12" s="53">
        <f t="shared" si="4"/>
        <v>15978752.130000003</v>
      </c>
      <c r="AL12" s="100">
        <f t="shared" si="5"/>
        <v>4.6821290363799561E-2</v>
      </c>
      <c r="AM12" s="222">
        <v>1736995.8</v>
      </c>
      <c r="AN12" s="223">
        <v>11073437.92</v>
      </c>
      <c r="AO12" s="223">
        <v>6407073.4900000002</v>
      </c>
      <c r="AP12" s="223">
        <v>3024569.83</v>
      </c>
      <c r="AQ12" s="223">
        <v>8520305.2100000009</v>
      </c>
      <c r="AR12" s="76">
        <f t="shared" si="6"/>
        <v>1.8170304171816727</v>
      </c>
      <c r="AS12" s="53">
        <f t="shared" si="7"/>
        <v>5495735.3800000008</v>
      </c>
      <c r="AT12" s="76">
        <f t="shared" si="8"/>
        <v>3.9051962071526027</v>
      </c>
      <c r="AU12" s="53">
        <f t="shared" si="9"/>
        <v>6783309.4100000011</v>
      </c>
      <c r="AV12" s="100">
        <f t="shared" si="10"/>
        <v>5.195206219332725E-2</v>
      </c>
    </row>
    <row r="13" spans="2:48" x14ac:dyDescent="0.25">
      <c r="B13" s="19" t="s">
        <v>50</v>
      </c>
      <c r="C13" s="219">
        <v>35.697762787804997</v>
      </c>
      <c r="D13" s="220">
        <v>58.399946149883384</v>
      </c>
      <c r="E13" s="220">
        <v>65.357256314127284</v>
      </c>
      <c r="F13" s="220">
        <v>76.337633842276531</v>
      </c>
      <c r="G13" s="220">
        <v>83.697014830829275</v>
      </c>
      <c r="H13" s="76">
        <f t="shared" si="11"/>
        <v>9.6405673298155747E-2</v>
      </c>
      <c r="I13" s="219">
        <v>36.06</v>
      </c>
      <c r="J13" s="220">
        <v>59.35</v>
      </c>
      <c r="K13" s="220">
        <v>60.84</v>
      </c>
      <c r="L13" s="220">
        <v>67.150000000000006</v>
      </c>
      <c r="M13" s="220">
        <v>79.09</v>
      </c>
      <c r="N13" s="76">
        <f t="shared" si="0"/>
        <v>0.17781087118391659</v>
      </c>
      <c r="P13" s="19" t="s">
        <v>50</v>
      </c>
      <c r="Q13" s="219">
        <v>9.4250996878617919</v>
      </c>
      <c r="R13" s="220">
        <v>37.966849475116526</v>
      </c>
      <c r="S13" s="220">
        <v>53.813714630450498</v>
      </c>
      <c r="T13" s="220">
        <v>64.851766951100615</v>
      </c>
      <c r="U13" s="220">
        <v>69.740732290098933</v>
      </c>
      <c r="V13" s="76">
        <f t="shared" si="1"/>
        <v>7.5386771538309638E-2</v>
      </c>
      <c r="W13" s="219">
        <v>10.45</v>
      </c>
      <c r="X13" s="220">
        <v>40.24</v>
      </c>
      <c r="Y13" s="220">
        <v>43.3</v>
      </c>
      <c r="Z13" s="220">
        <v>50.47</v>
      </c>
      <c r="AA13" s="220">
        <v>56.62</v>
      </c>
      <c r="AB13" s="76">
        <f t="shared" si="2"/>
        <v>0.12185456706954634</v>
      </c>
      <c r="AD13" s="19" t="s">
        <v>50</v>
      </c>
      <c r="AE13" s="221">
        <v>3038637.54</v>
      </c>
      <c r="AF13" s="53">
        <v>40790583.579999998</v>
      </c>
      <c r="AG13" s="53">
        <v>60543878.520000003</v>
      </c>
      <c r="AH13" s="53">
        <v>75926196.460000008</v>
      </c>
      <c r="AI13" s="53">
        <v>81462565.799999997</v>
      </c>
      <c r="AJ13" s="76">
        <f t="shared" si="3"/>
        <v>7.2917775394118367E-2</v>
      </c>
      <c r="AK13" s="53">
        <f t="shared" si="4"/>
        <v>5536369.3399999887</v>
      </c>
      <c r="AL13" s="100">
        <f t="shared" si="5"/>
        <v>0.1084211975680691</v>
      </c>
      <c r="AM13" s="222">
        <v>814485.51</v>
      </c>
      <c r="AN13" s="223">
        <v>11085690.4</v>
      </c>
      <c r="AO13" s="223">
        <v>12213746.6</v>
      </c>
      <c r="AP13" s="223">
        <v>14860948.84</v>
      </c>
      <c r="AQ13" s="223">
        <v>16035531.720000001</v>
      </c>
      <c r="AR13" s="76">
        <f t="shared" si="6"/>
        <v>7.9038215705209414E-2</v>
      </c>
      <c r="AS13" s="53">
        <f t="shared" si="7"/>
        <v>1174582.8800000008</v>
      </c>
      <c r="AT13" s="76">
        <f t="shared" si="8"/>
        <v>18.687927560552918</v>
      </c>
      <c r="AU13" s="53">
        <f t="shared" si="9"/>
        <v>15221046.210000001</v>
      </c>
      <c r="AV13" s="100">
        <f t="shared" si="10"/>
        <v>9.7775715856135606E-2</v>
      </c>
    </row>
    <row r="14" spans="2:48" x14ac:dyDescent="0.25">
      <c r="B14" s="19" t="s">
        <v>51</v>
      </c>
      <c r="C14" s="219">
        <v>80.71710894836616</v>
      </c>
      <c r="D14" s="220">
        <v>91.05371411882858</v>
      </c>
      <c r="E14" s="220">
        <v>102.08548185039142</v>
      </c>
      <c r="F14" s="220">
        <v>113.90740283134383</v>
      </c>
      <c r="G14" s="220">
        <v>123.3782865254268</v>
      </c>
      <c r="H14" s="76">
        <f t="shared" si="11"/>
        <v>8.3145462530701097E-2</v>
      </c>
      <c r="I14" s="219">
        <v>81.34</v>
      </c>
      <c r="J14" s="220">
        <v>87.8</v>
      </c>
      <c r="K14" s="220">
        <v>96.52</v>
      </c>
      <c r="L14" s="220">
        <v>100.61</v>
      </c>
      <c r="M14" s="220">
        <v>117.69</v>
      </c>
      <c r="N14" s="76">
        <f t="shared" si="0"/>
        <v>0.16976443693469823</v>
      </c>
      <c r="P14" s="19" t="s">
        <v>51</v>
      </c>
      <c r="Q14" s="219">
        <v>29.975177511008599</v>
      </c>
      <c r="R14" s="220">
        <v>71.897327837073433</v>
      </c>
      <c r="S14" s="220">
        <v>87.051029174845695</v>
      </c>
      <c r="T14" s="220">
        <v>100.39952992321712</v>
      </c>
      <c r="U14" s="220">
        <v>105.24710602078052</v>
      </c>
      <c r="V14" s="76">
        <f t="shared" si="1"/>
        <v>4.8282856516068451E-2</v>
      </c>
      <c r="W14" s="219">
        <v>32.31</v>
      </c>
      <c r="X14" s="220">
        <v>69.349999999999994</v>
      </c>
      <c r="Y14" s="220">
        <v>75.05</v>
      </c>
      <c r="Z14" s="220">
        <v>82.2</v>
      </c>
      <c r="AA14" s="220">
        <v>90.08</v>
      </c>
      <c r="AB14" s="76">
        <f t="shared" si="2"/>
        <v>9.5863746958637419E-2</v>
      </c>
      <c r="AD14" s="19" t="s">
        <v>51</v>
      </c>
      <c r="AE14" s="221">
        <v>852475.08000000007</v>
      </c>
      <c r="AF14" s="53">
        <v>2775879.3899999997</v>
      </c>
      <c r="AG14" s="53">
        <v>3541227.29</v>
      </c>
      <c r="AH14" s="53">
        <v>4179002.14</v>
      </c>
      <c r="AI14" s="53">
        <v>4344644.99</v>
      </c>
      <c r="AJ14" s="76">
        <f t="shared" si="3"/>
        <v>3.9636938305085412E-2</v>
      </c>
      <c r="AK14" s="53">
        <f t="shared" si="4"/>
        <v>165642.85000000009</v>
      </c>
      <c r="AL14" s="100">
        <f t="shared" si="5"/>
        <v>5.7824303494245161E-3</v>
      </c>
      <c r="AM14" s="222">
        <v>229739.85</v>
      </c>
      <c r="AN14" s="223">
        <v>705295.53</v>
      </c>
      <c r="AO14" s="223">
        <v>763247.32</v>
      </c>
      <c r="AP14" s="223">
        <v>848304.64000000001</v>
      </c>
      <c r="AQ14" s="223">
        <v>929616.07</v>
      </c>
      <c r="AR14" s="76">
        <f t="shared" si="6"/>
        <v>9.5851686016947824E-2</v>
      </c>
      <c r="AS14" s="53">
        <f t="shared" si="7"/>
        <v>81311.429999999935</v>
      </c>
      <c r="AT14" s="76">
        <f t="shared" si="8"/>
        <v>3.0463858142155136</v>
      </c>
      <c r="AU14" s="53">
        <f t="shared" si="9"/>
        <v>699876.22</v>
      </c>
      <c r="AV14" s="100">
        <f t="shared" si="10"/>
        <v>5.6682795620834866E-3</v>
      </c>
    </row>
    <row r="15" spans="2:48" x14ac:dyDescent="0.25">
      <c r="B15" s="19" t="s">
        <v>52</v>
      </c>
      <c r="C15" s="219">
        <v>113.74643948297573</v>
      </c>
      <c r="D15" s="220">
        <v>120.67661473139741</v>
      </c>
      <c r="E15" s="220">
        <v>142.15611614450145</v>
      </c>
      <c r="F15" s="220">
        <v>170.8038440763282</v>
      </c>
      <c r="G15" s="220">
        <v>199.29059125049778</v>
      </c>
      <c r="H15" s="76">
        <f t="shared" si="11"/>
        <v>0.1667804804289974</v>
      </c>
      <c r="I15" s="219">
        <v>93.66</v>
      </c>
      <c r="J15" s="220">
        <v>125.05</v>
      </c>
      <c r="K15" s="220">
        <v>149.37</v>
      </c>
      <c r="L15" s="220">
        <v>162.44</v>
      </c>
      <c r="M15" s="220">
        <v>188.6</v>
      </c>
      <c r="N15" s="76">
        <f t="shared" si="0"/>
        <v>0.1610440778133464</v>
      </c>
      <c r="P15" s="19" t="s">
        <v>52</v>
      </c>
      <c r="Q15" s="219">
        <v>44.349548275298048</v>
      </c>
      <c r="R15" s="220">
        <v>91.425803886412353</v>
      </c>
      <c r="S15" s="220">
        <v>114.5678298740018</v>
      </c>
      <c r="T15" s="220">
        <v>149.94907557914297</v>
      </c>
      <c r="U15" s="220">
        <v>168.77931938641282</v>
      </c>
      <c r="V15" s="76">
        <f t="shared" si="1"/>
        <v>0.12557759182270689</v>
      </c>
      <c r="W15" s="219">
        <v>43.4</v>
      </c>
      <c r="X15" s="220">
        <v>86.79</v>
      </c>
      <c r="Y15" s="220">
        <v>115.01</v>
      </c>
      <c r="Z15" s="220">
        <v>132.63</v>
      </c>
      <c r="AA15" s="220">
        <v>149.19999999999999</v>
      </c>
      <c r="AB15" s="76">
        <f t="shared" si="2"/>
        <v>0.12493402699238487</v>
      </c>
      <c r="AD15" s="19" t="s">
        <v>52</v>
      </c>
      <c r="AE15" s="221">
        <v>3025055.5</v>
      </c>
      <c r="AF15" s="53">
        <v>17391855.379999999</v>
      </c>
      <c r="AG15" s="53">
        <v>24540178.030000001</v>
      </c>
      <c r="AH15" s="53">
        <v>32440952.190000001</v>
      </c>
      <c r="AI15" s="53">
        <v>36678911.149999999</v>
      </c>
      <c r="AJ15" s="76">
        <f t="shared" si="3"/>
        <v>0.13063608414386674</v>
      </c>
      <c r="AK15" s="53">
        <f t="shared" si="4"/>
        <v>4237958.9599999972</v>
      </c>
      <c r="AL15" s="100">
        <f t="shared" si="5"/>
        <v>4.8817164464709295E-2</v>
      </c>
      <c r="AM15" s="222">
        <v>833343.83</v>
      </c>
      <c r="AN15" s="223">
        <v>4480902.95</v>
      </c>
      <c r="AO15" s="223">
        <v>6159023.8799999999</v>
      </c>
      <c r="AP15" s="223">
        <v>7114270.9400000004</v>
      </c>
      <c r="AQ15" s="223">
        <v>8106180.3099999996</v>
      </c>
      <c r="AR15" s="76">
        <f t="shared" si="6"/>
        <v>0.1394253013928648</v>
      </c>
      <c r="AS15" s="53">
        <f t="shared" si="7"/>
        <v>991909.36999999918</v>
      </c>
      <c r="AT15" s="76">
        <f t="shared" si="8"/>
        <v>8.7272938470067025</v>
      </c>
      <c r="AU15" s="53">
        <f t="shared" si="9"/>
        <v>7272836.4799999995</v>
      </c>
      <c r="AV15" s="100">
        <f t="shared" si="10"/>
        <v>4.9426959860683753E-2</v>
      </c>
    </row>
    <row r="16" spans="2:48" x14ac:dyDescent="0.25">
      <c r="B16" s="19" t="s">
        <v>53</v>
      </c>
      <c r="C16" s="219">
        <v>62.616337783611286</v>
      </c>
      <c r="D16" s="220">
        <v>76.934820129380967</v>
      </c>
      <c r="E16" s="220">
        <v>89.482167494393067</v>
      </c>
      <c r="F16" s="220">
        <v>100.5936159727611</v>
      </c>
      <c r="G16" s="220">
        <v>110.99423890863363</v>
      </c>
      <c r="H16" s="76">
        <f t="shared" si="11"/>
        <v>0.10339247511182847</v>
      </c>
      <c r="I16" s="219">
        <v>63.7</v>
      </c>
      <c r="J16" s="220">
        <v>76.17</v>
      </c>
      <c r="K16" s="220">
        <v>83.36</v>
      </c>
      <c r="L16" s="220">
        <v>92.62</v>
      </c>
      <c r="M16" s="220">
        <v>103.36</v>
      </c>
      <c r="N16" s="76">
        <f t="shared" si="0"/>
        <v>0.11595767652774769</v>
      </c>
      <c r="P16" s="19" t="s">
        <v>53</v>
      </c>
      <c r="Q16" s="219">
        <v>25.47883142169573</v>
      </c>
      <c r="R16" s="220">
        <v>57.382734580348775</v>
      </c>
      <c r="S16" s="220">
        <v>68.966765737649723</v>
      </c>
      <c r="T16" s="220">
        <v>82.584552070694045</v>
      </c>
      <c r="U16" s="220">
        <v>87.284605740314674</v>
      </c>
      <c r="V16" s="76">
        <f t="shared" si="1"/>
        <v>5.6912019884751475E-2</v>
      </c>
      <c r="W16" s="219">
        <v>24.79</v>
      </c>
      <c r="X16" s="220">
        <v>53.48</v>
      </c>
      <c r="Y16" s="220">
        <v>53.65</v>
      </c>
      <c r="Z16" s="220">
        <v>67.52</v>
      </c>
      <c r="AA16" s="220">
        <v>73.47</v>
      </c>
      <c r="AB16" s="76">
        <f t="shared" si="2"/>
        <v>8.8122037914692086E-2</v>
      </c>
      <c r="AD16" s="19" t="s">
        <v>53</v>
      </c>
      <c r="AE16" s="221">
        <v>3242170.21</v>
      </c>
      <c r="AF16" s="53">
        <v>9235271.0299999993</v>
      </c>
      <c r="AG16" s="53">
        <v>12608925.98</v>
      </c>
      <c r="AH16" s="53">
        <v>14690021.879999999</v>
      </c>
      <c r="AI16" s="53">
        <v>14747578.059999999</v>
      </c>
      <c r="AJ16" s="76">
        <f t="shared" si="3"/>
        <v>3.9180459001466605E-3</v>
      </c>
      <c r="AK16" s="53">
        <f t="shared" si="4"/>
        <v>57556.179999999702</v>
      </c>
      <c r="AL16" s="100">
        <f t="shared" si="5"/>
        <v>1.9628034776358359E-2</v>
      </c>
      <c r="AM16" s="222">
        <v>930378.21</v>
      </c>
      <c r="AN16" s="223">
        <v>2246107.6800000002</v>
      </c>
      <c r="AO16" s="223">
        <v>2453024.0299999998</v>
      </c>
      <c r="AP16" s="223">
        <v>2977849.61</v>
      </c>
      <c r="AQ16" s="223">
        <v>3103330.61</v>
      </c>
      <c r="AR16" s="76">
        <f t="shared" si="6"/>
        <v>4.2138125303111007E-2</v>
      </c>
      <c r="AS16" s="53">
        <f t="shared" si="7"/>
        <v>125481</v>
      </c>
      <c r="AT16" s="76">
        <f t="shared" si="8"/>
        <v>2.3355581382328374</v>
      </c>
      <c r="AU16" s="53">
        <f t="shared" si="9"/>
        <v>2172952.4</v>
      </c>
      <c r="AV16" s="100">
        <f t="shared" si="10"/>
        <v>1.8922376708753626E-2</v>
      </c>
    </row>
    <row r="17" spans="2:48" x14ac:dyDescent="0.25">
      <c r="B17" s="19" t="s">
        <v>54</v>
      </c>
      <c r="C17" s="219">
        <v>85.997134235558178</v>
      </c>
      <c r="D17" s="220">
        <v>111.64872110673139</v>
      </c>
      <c r="E17" s="220">
        <v>127.35297791593524</v>
      </c>
      <c r="F17" s="220">
        <v>141.89089766522235</v>
      </c>
      <c r="G17" s="220">
        <v>121.13211758674434</v>
      </c>
      <c r="H17" s="76">
        <f t="shared" si="11"/>
        <v>-0.14630099900739446</v>
      </c>
      <c r="I17" s="219">
        <v>79.87</v>
      </c>
      <c r="J17" s="220">
        <v>119.88</v>
      </c>
      <c r="K17" s="220">
        <v>135.06</v>
      </c>
      <c r="L17" s="220">
        <v>134.41999999999999</v>
      </c>
      <c r="M17" s="220">
        <v>120.03</v>
      </c>
      <c r="N17" s="76">
        <f t="shared" si="0"/>
        <v>-0.1070525219461389</v>
      </c>
      <c r="P17" s="19" t="s">
        <v>54</v>
      </c>
      <c r="Q17" s="219">
        <v>24.489947270547862</v>
      </c>
      <c r="R17" s="220">
        <v>81.086972187217526</v>
      </c>
      <c r="S17" s="220">
        <v>108.03544046060486</v>
      </c>
      <c r="T17" s="220">
        <v>124.71863496727984</v>
      </c>
      <c r="U17" s="220">
        <v>105.40114047121686</v>
      </c>
      <c r="V17" s="76">
        <f t="shared" si="1"/>
        <v>-0.15488859785172404</v>
      </c>
      <c r="W17" s="219">
        <v>24.62</v>
      </c>
      <c r="X17" s="220">
        <v>88.41</v>
      </c>
      <c r="Y17" s="220">
        <v>102.34</v>
      </c>
      <c r="Z17" s="220">
        <v>104.71</v>
      </c>
      <c r="AA17" s="220">
        <v>95.11</v>
      </c>
      <c r="AB17" s="76">
        <f t="shared" si="2"/>
        <v>-9.1681787794861913E-2</v>
      </c>
      <c r="AD17" s="19" t="s">
        <v>54</v>
      </c>
      <c r="AE17" s="221">
        <v>3276284.6900000004</v>
      </c>
      <c r="AF17" s="53">
        <v>26475929.59</v>
      </c>
      <c r="AG17" s="53">
        <v>34912913.400000006</v>
      </c>
      <c r="AH17" s="53">
        <v>41076956.300000004</v>
      </c>
      <c r="AI17" s="53">
        <v>34667813.229999997</v>
      </c>
      <c r="AJ17" s="76">
        <f t="shared" si="3"/>
        <v>-0.156027701351378</v>
      </c>
      <c r="AK17" s="53">
        <f t="shared" si="4"/>
        <v>-6409143.0700000077</v>
      </c>
      <c r="AL17" s="100">
        <f t="shared" si="5"/>
        <v>4.6140528358643344E-2</v>
      </c>
      <c r="AM17" s="222">
        <v>724543.83</v>
      </c>
      <c r="AN17" s="223">
        <v>7216600.6299999999</v>
      </c>
      <c r="AO17" s="223">
        <v>8000648.9800000004</v>
      </c>
      <c r="AP17" s="223">
        <v>8550404.7100000009</v>
      </c>
      <c r="AQ17" s="223">
        <v>7820928.0800000001</v>
      </c>
      <c r="AR17" s="76">
        <f t="shared" si="6"/>
        <v>-8.5314865756804692E-2</v>
      </c>
      <c r="AS17" s="53">
        <f t="shared" si="7"/>
        <v>-729476.63000000082</v>
      </c>
      <c r="AT17" s="76">
        <f t="shared" si="8"/>
        <v>9.7942787670968094</v>
      </c>
      <c r="AU17" s="53">
        <f t="shared" si="9"/>
        <v>7096384.25</v>
      </c>
      <c r="AV17" s="100">
        <f t="shared" si="10"/>
        <v>4.7687651088463699E-2</v>
      </c>
    </row>
    <row r="18" spans="2:48" x14ac:dyDescent="0.25">
      <c r="B18" s="23" t="s">
        <v>55</v>
      </c>
      <c r="C18" s="219">
        <v>79.223179811833091</v>
      </c>
      <c r="D18" s="220">
        <v>64.379854400943501</v>
      </c>
      <c r="E18" s="220">
        <v>75.008276742047869</v>
      </c>
      <c r="F18" s="220">
        <v>81.909484497778678</v>
      </c>
      <c r="G18" s="220">
        <v>77.891413721430183</v>
      </c>
      <c r="H18" s="76">
        <f t="shared" si="11"/>
        <v>-4.9055012383303009E-2</v>
      </c>
      <c r="I18" s="219">
        <v>75.790000000000006</v>
      </c>
      <c r="J18" s="220">
        <v>55.68</v>
      </c>
      <c r="K18" s="220">
        <v>63.88</v>
      </c>
      <c r="L18" s="220">
        <v>65.540000000000006</v>
      </c>
      <c r="M18" s="220">
        <v>66.459999999999994</v>
      </c>
      <c r="N18" s="76">
        <f t="shared" si="0"/>
        <v>1.4037229173023968E-2</v>
      </c>
      <c r="P18" s="23" t="s">
        <v>55</v>
      </c>
      <c r="Q18" s="219">
        <v>13.880185928421083</v>
      </c>
      <c r="R18" s="220">
        <v>43.792971994046155</v>
      </c>
      <c r="S18" s="220">
        <v>63.035098959434535</v>
      </c>
      <c r="T18" s="220">
        <v>69.813497585225505</v>
      </c>
      <c r="U18" s="220">
        <v>63.233994191168023</v>
      </c>
      <c r="V18" s="76">
        <f t="shared" si="1"/>
        <v>-9.4244001828235113E-2</v>
      </c>
      <c r="W18" s="219">
        <v>16.86</v>
      </c>
      <c r="X18" s="220">
        <v>40.869999999999997</v>
      </c>
      <c r="Y18" s="220">
        <v>48.01</v>
      </c>
      <c r="Z18" s="220">
        <v>50.45</v>
      </c>
      <c r="AA18" s="220">
        <v>47.62</v>
      </c>
      <c r="AB18" s="76">
        <f t="shared" si="2"/>
        <v>-5.6095143706640371E-2</v>
      </c>
      <c r="AD18" s="23" t="s">
        <v>55</v>
      </c>
      <c r="AE18" s="221">
        <v>1867671.01</v>
      </c>
      <c r="AF18" s="53">
        <v>7604354.8499999996</v>
      </c>
      <c r="AG18" s="53">
        <v>9273793.5500000007</v>
      </c>
      <c r="AH18" s="53">
        <v>10716266.550000001</v>
      </c>
      <c r="AI18" s="53">
        <v>9663251.3699999992</v>
      </c>
      <c r="AJ18" s="76">
        <f t="shared" si="3"/>
        <v>-9.8263250086850551E-2</v>
      </c>
      <c r="AK18" s="53">
        <f t="shared" si="4"/>
        <v>-1053015.1800000016</v>
      </c>
      <c r="AL18" s="100">
        <f t="shared" si="5"/>
        <v>1.2861137820148114E-2</v>
      </c>
      <c r="AM18" s="222">
        <v>567457.06999999995</v>
      </c>
      <c r="AN18" s="223">
        <v>1774301.71</v>
      </c>
      <c r="AO18" s="223">
        <v>1765753.7</v>
      </c>
      <c r="AP18" s="223">
        <v>1931151.84</v>
      </c>
      <c r="AQ18" s="223">
        <v>1804345.33</v>
      </c>
      <c r="AR18" s="76">
        <f t="shared" si="6"/>
        <v>-6.5663666301868817E-2</v>
      </c>
      <c r="AS18" s="53">
        <f t="shared" si="7"/>
        <v>-126806.51000000001</v>
      </c>
      <c r="AT18" s="76">
        <f t="shared" si="8"/>
        <v>2.1797036734426452</v>
      </c>
      <c r="AU18" s="53">
        <f t="shared" si="9"/>
        <v>1236888.2600000002</v>
      </c>
      <c r="AV18" s="100">
        <f t="shared" si="10"/>
        <v>1.1001890013562034E-2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4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81" t="s">
        <v>166</v>
      </c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P21" s="281" t="s">
        <v>167</v>
      </c>
      <c r="Q21" s="281"/>
      <c r="R21" s="281"/>
      <c r="S21" s="281"/>
      <c r="T21" s="281"/>
      <c r="U21" s="281"/>
      <c r="V21" s="281"/>
      <c r="W21" s="281"/>
      <c r="X21" s="225"/>
      <c r="Y21" s="225"/>
      <c r="Z21" s="225"/>
      <c r="AA21" s="225"/>
      <c r="AB21" s="225"/>
      <c r="AD21" s="319" t="s">
        <v>168</v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</row>
    <row r="22" spans="2:48" ht="24" customHeight="1" x14ac:dyDescent="0.25">
      <c r="B22" s="281" t="s">
        <v>169</v>
      </c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P22" s="320" t="s">
        <v>170</v>
      </c>
      <c r="Q22" s="320"/>
      <c r="R22" s="320"/>
      <c r="S22" s="320"/>
      <c r="T22" s="320"/>
      <c r="U22" s="320"/>
      <c r="V22" s="320"/>
      <c r="W22" s="320"/>
      <c r="X22" s="226"/>
      <c r="Y22" s="226"/>
      <c r="Z22" s="226"/>
      <c r="AA22" s="226"/>
      <c r="AB22" s="226"/>
      <c r="AQ22" s="53">
        <f>AQ11/M11</f>
        <v>7887.0908625281709</v>
      </c>
    </row>
    <row r="23" spans="2:48" x14ac:dyDescent="0.25"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</row>
    <row r="27" spans="2:48" ht="50.25" customHeight="1" thickBot="1" x14ac:dyDescent="0.3">
      <c r="B27" s="283" t="s">
        <v>171</v>
      </c>
      <c r="C27" s="283"/>
      <c r="D27" s="283"/>
      <c r="E27" s="283"/>
      <c r="F27" s="283"/>
      <c r="G27" s="283"/>
      <c r="H27" s="283"/>
      <c r="I27" s="146"/>
      <c r="P27" s="283" t="s">
        <v>172</v>
      </c>
      <c r="Q27" s="283"/>
      <c r="R27" s="283"/>
      <c r="S27" s="283"/>
      <c r="T27" s="283"/>
      <c r="U27" s="283"/>
      <c r="V27" s="283"/>
      <c r="W27" s="283"/>
      <c r="AE27" s="283" t="s">
        <v>173</v>
      </c>
      <c r="AF27" s="283"/>
      <c r="AG27" s="283"/>
      <c r="AH27" s="283"/>
      <c r="AI27" s="283"/>
      <c r="AJ27" s="283"/>
      <c r="AK27" s="283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9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9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9" t="str">
        <f>CONCATENATE("dif. ",RIGHT(AJ29,2),"/",RIGHT(AI29,2))</f>
        <v>dif. 24/23</v>
      </c>
    </row>
    <row r="30" spans="2:48" ht="15.75" x14ac:dyDescent="0.25">
      <c r="B30" s="211" t="s">
        <v>45</v>
      </c>
      <c r="C30" s="212">
        <v>95.05</v>
      </c>
      <c r="D30" s="212">
        <v>99.07</v>
      </c>
      <c r="E30" s="212">
        <v>105.63</v>
      </c>
      <c r="F30" s="212">
        <v>113.88</v>
      </c>
      <c r="G30" s="212">
        <v>125.25</v>
      </c>
      <c r="H30" s="136">
        <f>G30/F30-1</f>
        <v>9.984193888303472E-2</v>
      </c>
      <c r="I30" s="212">
        <f>G30-F30</f>
        <v>11.370000000000005</v>
      </c>
      <c r="P30" s="211" t="s">
        <v>45</v>
      </c>
      <c r="Q30" s="212">
        <v>47.83</v>
      </c>
      <c r="R30" s="212">
        <v>53</v>
      </c>
      <c r="S30" s="212">
        <v>80.58</v>
      </c>
      <c r="T30" s="212">
        <v>93.24</v>
      </c>
      <c r="U30" s="212">
        <v>104.71</v>
      </c>
      <c r="V30" s="136">
        <f>U30/T30-1</f>
        <v>0.12301587301587302</v>
      </c>
      <c r="W30" s="212">
        <f>U30-T30</f>
        <v>11.469999999999999</v>
      </c>
      <c r="AE30" s="211" t="s">
        <v>45</v>
      </c>
      <c r="AF30" s="217">
        <v>477122731.20999998</v>
      </c>
      <c r="AG30" s="217">
        <v>651901800.17999995</v>
      </c>
      <c r="AH30" s="217">
        <v>1528879517.8</v>
      </c>
      <c r="AI30" s="217">
        <v>1797799676.5999999</v>
      </c>
      <c r="AJ30" s="217">
        <v>2045218052.5</v>
      </c>
      <c r="AK30" s="136">
        <f>AJ30/AI30-1</f>
        <v>0.13762288375082909</v>
      </c>
      <c r="AL30" s="135">
        <f>AJ30-AI30</f>
        <v>247418375.9000001</v>
      </c>
    </row>
    <row r="31" spans="2:48" ht="15.75" customHeight="1" x14ac:dyDescent="0.25">
      <c r="B31" s="15" t="s">
        <v>46</v>
      </c>
      <c r="C31" s="219">
        <v>119.42</v>
      </c>
      <c r="D31" s="219">
        <v>126.49</v>
      </c>
      <c r="E31" s="219">
        <v>131.02000000000001</v>
      </c>
      <c r="F31" s="219">
        <v>139.02000000000001</v>
      </c>
      <c r="G31" s="219">
        <v>151.54</v>
      </c>
      <c r="H31" s="76">
        <f t="shared" ref="H31:H35" si="12">G31/F31-1</f>
        <v>9.0058984318802882E-2</v>
      </c>
      <c r="I31" s="220">
        <f t="shared" ref="I31:I40" si="13">G31-F31</f>
        <v>12.519999999999982</v>
      </c>
      <c r="P31" s="15" t="s">
        <v>46</v>
      </c>
      <c r="Q31" s="219">
        <v>61.17</v>
      </c>
      <c r="R31" s="220">
        <v>72.88</v>
      </c>
      <c r="S31" s="220">
        <v>107.72</v>
      </c>
      <c r="T31" s="220">
        <v>119.35</v>
      </c>
      <c r="U31" s="220">
        <v>131.18</v>
      </c>
      <c r="V31" s="76">
        <f t="shared" ref="V31:V40" si="14">U31/T31-1</f>
        <v>9.9120234604105573E-2</v>
      </c>
      <c r="W31" s="220">
        <f t="shared" ref="W31:W40" si="15">U31-T31</f>
        <v>11.830000000000013</v>
      </c>
      <c r="AE31" s="15" t="s">
        <v>46</v>
      </c>
      <c r="AF31" s="222">
        <v>217815325.03999999</v>
      </c>
      <c r="AG31" s="223">
        <v>333738906.93000001</v>
      </c>
      <c r="AH31" s="223">
        <v>743382276.49000001</v>
      </c>
      <c r="AI31" s="223">
        <v>857710368.34000003</v>
      </c>
      <c r="AJ31" s="223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9">
        <v>89.5</v>
      </c>
      <c r="D32" s="219">
        <v>85.87</v>
      </c>
      <c r="E32" s="219">
        <v>93.47</v>
      </c>
      <c r="F32" s="219">
        <v>101.28999999999999</v>
      </c>
      <c r="G32" s="219">
        <v>115.79999999999998</v>
      </c>
      <c r="H32" s="76">
        <f t="shared" si="12"/>
        <v>0.14325204857340301</v>
      </c>
      <c r="I32" s="220">
        <f t="shared" si="13"/>
        <v>14.509999999999991</v>
      </c>
      <c r="P32" s="19" t="s">
        <v>47</v>
      </c>
      <c r="Q32" s="219">
        <v>44.55</v>
      </c>
      <c r="R32" s="220">
        <v>43.14</v>
      </c>
      <c r="S32" s="220">
        <v>71.23</v>
      </c>
      <c r="T32" s="220">
        <v>83.79</v>
      </c>
      <c r="U32" s="220">
        <v>97.120000000000019</v>
      </c>
      <c r="V32" s="76">
        <f t="shared" si="14"/>
        <v>0.15908819668218177</v>
      </c>
      <c r="W32" s="220">
        <f t="shared" si="15"/>
        <v>13.330000000000013</v>
      </c>
      <c r="AE32" s="19" t="s">
        <v>47</v>
      </c>
      <c r="AF32" s="222">
        <v>122348722.31</v>
      </c>
      <c r="AG32" s="223">
        <v>137154616.22</v>
      </c>
      <c r="AH32" s="223">
        <v>381071528.48000002</v>
      </c>
      <c r="AI32" s="223">
        <v>437636228.67000002</v>
      </c>
      <c r="AJ32" s="223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9">
        <v>70.819999999999993</v>
      </c>
      <c r="D33" s="219">
        <v>66.41</v>
      </c>
      <c r="E33" s="219">
        <v>77.45</v>
      </c>
      <c r="F33" s="219">
        <v>80.180000000000007</v>
      </c>
      <c r="G33" s="219">
        <v>89.86</v>
      </c>
      <c r="H33" s="76">
        <f t="shared" si="12"/>
        <v>0.12072836118732844</v>
      </c>
      <c r="I33" s="220">
        <f t="shared" si="13"/>
        <v>9.6799999999999926</v>
      </c>
      <c r="P33" s="19" t="s">
        <v>48</v>
      </c>
      <c r="Q33" s="219">
        <v>38.090000000000003</v>
      </c>
      <c r="R33" s="220">
        <v>36.92</v>
      </c>
      <c r="S33" s="220">
        <v>53.920000000000009</v>
      </c>
      <c r="T33" s="220">
        <v>54.70000000000001</v>
      </c>
      <c r="U33" s="220">
        <v>64.64</v>
      </c>
      <c r="V33" s="76">
        <f t="shared" si="14"/>
        <v>0.18171846435100525</v>
      </c>
      <c r="W33" s="220">
        <f t="shared" si="15"/>
        <v>9.9399999999999906</v>
      </c>
      <c r="AE33" s="19" t="s">
        <v>48</v>
      </c>
      <c r="AF33" s="222">
        <v>2812428.07</v>
      </c>
      <c r="AG33" s="223">
        <v>4381169.17</v>
      </c>
      <c r="AH33" s="223">
        <v>8179727.9699999997</v>
      </c>
      <c r="AI33" s="223">
        <v>8858381.8200000003</v>
      </c>
      <c r="AJ33" s="223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9">
        <v>135.87</v>
      </c>
      <c r="D34" s="219">
        <v>154.08000000000001</v>
      </c>
      <c r="E34" s="219">
        <v>185.51</v>
      </c>
      <c r="F34" s="219">
        <v>208.15999999999997</v>
      </c>
      <c r="G34" s="219">
        <v>202.39</v>
      </c>
      <c r="H34" s="76">
        <f t="shared" si="12"/>
        <v>-2.7719062259800031E-2</v>
      </c>
      <c r="I34" s="220">
        <f t="shared" si="13"/>
        <v>-5.7699999999999818</v>
      </c>
      <c r="P34" s="19" t="s">
        <v>49</v>
      </c>
      <c r="Q34" s="219">
        <v>44.86</v>
      </c>
      <c r="R34" s="220">
        <v>46.13</v>
      </c>
      <c r="S34" s="220">
        <v>94.79</v>
      </c>
      <c r="T34" s="220">
        <v>114.31</v>
      </c>
      <c r="U34" s="220">
        <v>127.83</v>
      </c>
      <c r="V34" s="76">
        <f t="shared" si="14"/>
        <v>0.11827486659084951</v>
      </c>
      <c r="W34" s="220">
        <f t="shared" si="15"/>
        <v>13.519999999999996</v>
      </c>
      <c r="AE34" s="19" t="s">
        <v>49</v>
      </c>
      <c r="AF34" s="222">
        <v>19929247.640000001</v>
      </c>
      <c r="AG34" s="223">
        <v>22694182.550000001</v>
      </c>
      <c r="AH34" s="223">
        <v>56687870.049999997</v>
      </c>
      <c r="AI34" s="223">
        <v>62672686.409999996</v>
      </c>
      <c r="AJ34" s="223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9">
        <v>53.52</v>
      </c>
      <c r="D35" s="219">
        <v>51.25</v>
      </c>
      <c r="E35" s="219">
        <v>59.12</v>
      </c>
      <c r="F35" s="219">
        <v>65.87</v>
      </c>
      <c r="G35" s="219">
        <v>74.569999999999993</v>
      </c>
      <c r="H35" s="76">
        <f t="shared" si="12"/>
        <v>0.13207833611659314</v>
      </c>
      <c r="I35" s="220">
        <f t="shared" si="13"/>
        <v>8.6999999999999886</v>
      </c>
      <c r="P35" s="19" t="s">
        <v>50</v>
      </c>
      <c r="Q35" s="219">
        <v>28.760000000000005</v>
      </c>
      <c r="R35" s="220">
        <v>28.24</v>
      </c>
      <c r="S35" s="220">
        <v>42.01</v>
      </c>
      <c r="T35" s="220">
        <v>51.99</v>
      </c>
      <c r="U35" s="220">
        <v>61.31</v>
      </c>
      <c r="V35" s="76">
        <f t="shared" si="14"/>
        <v>0.17926524331602223</v>
      </c>
      <c r="W35" s="220">
        <f t="shared" si="15"/>
        <v>9.32</v>
      </c>
      <c r="AE35" s="19" t="s">
        <v>50</v>
      </c>
      <c r="AF35" s="222">
        <v>46497100.399999999</v>
      </c>
      <c r="AG35" s="223">
        <v>54944687.289999999</v>
      </c>
      <c r="AH35" s="223">
        <v>136922674.63999999</v>
      </c>
      <c r="AI35" s="223">
        <v>177625996.66999999</v>
      </c>
      <c r="AJ35" s="223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9">
        <v>86.79</v>
      </c>
      <c r="D36" s="219">
        <v>84.44</v>
      </c>
      <c r="E36" s="219">
        <v>89.45</v>
      </c>
      <c r="F36" s="219">
        <v>98.5</v>
      </c>
      <c r="G36" s="219">
        <v>108.5</v>
      </c>
      <c r="H36" s="76">
        <f>G36/F36-1</f>
        <v>0.10152284263959399</v>
      </c>
      <c r="I36" s="220">
        <f t="shared" si="13"/>
        <v>10</v>
      </c>
      <c r="P36" s="19" t="s">
        <v>51</v>
      </c>
      <c r="Q36" s="219">
        <v>49.1</v>
      </c>
      <c r="R36" s="220">
        <v>45.63</v>
      </c>
      <c r="S36" s="220">
        <v>64.64</v>
      </c>
      <c r="T36" s="220">
        <v>73.62</v>
      </c>
      <c r="U36" s="220">
        <v>81.849999999999994</v>
      </c>
      <c r="V36" s="76">
        <f t="shared" si="14"/>
        <v>0.11179027438196121</v>
      </c>
      <c r="W36" s="220">
        <f t="shared" si="15"/>
        <v>8.2299999999999898</v>
      </c>
      <c r="AE36" s="19" t="s">
        <v>51</v>
      </c>
      <c r="AF36" s="222">
        <v>3114952.08</v>
      </c>
      <c r="AG36" s="223">
        <v>4498900.47</v>
      </c>
      <c r="AH36" s="223">
        <v>7864755.4299999997</v>
      </c>
      <c r="AI36" s="223">
        <v>9097368.0999999996</v>
      </c>
      <c r="AJ36" s="223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9">
        <v>106.13</v>
      </c>
      <c r="D37" s="219">
        <v>125.31</v>
      </c>
      <c r="E37" s="219">
        <v>128.06</v>
      </c>
      <c r="F37" s="219">
        <v>149.08000000000001</v>
      </c>
      <c r="G37" s="219">
        <v>167.62</v>
      </c>
      <c r="H37" s="76">
        <f t="shared" ref="H37:H40" si="18">G37/F37-1</f>
        <v>0.12436275825060372</v>
      </c>
      <c r="I37" s="220">
        <f t="shared" si="13"/>
        <v>18.539999999999992</v>
      </c>
      <c r="P37" s="19" t="s">
        <v>52</v>
      </c>
      <c r="Q37" s="219">
        <v>64.31</v>
      </c>
      <c r="R37" s="220">
        <v>82.55</v>
      </c>
      <c r="S37" s="220">
        <v>96.70999999999998</v>
      </c>
      <c r="T37" s="220">
        <v>122.12</v>
      </c>
      <c r="U37" s="220">
        <v>143.97</v>
      </c>
      <c r="V37" s="76">
        <f t="shared" si="14"/>
        <v>0.17892237143792977</v>
      </c>
      <c r="W37" s="220">
        <f t="shared" si="15"/>
        <v>21.849999999999994</v>
      </c>
      <c r="AE37" s="19" t="s">
        <v>52</v>
      </c>
      <c r="AF37" s="222">
        <v>18804870.850000001</v>
      </c>
      <c r="AG37" s="223">
        <v>30921945.879999999</v>
      </c>
      <c r="AH37" s="223">
        <v>58482134.030000001</v>
      </c>
      <c r="AI37" s="223">
        <v>79534420.480000004</v>
      </c>
      <c r="AJ37" s="223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9">
        <v>64.19</v>
      </c>
      <c r="D38" s="219">
        <v>68.989999999999995</v>
      </c>
      <c r="E38" s="219">
        <v>76.34</v>
      </c>
      <c r="F38" s="219">
        <v>86.65</v>
      </c>
      <c r="G38" s="219">
        <v>96.86</v>
      </c>
      <c r="H38" s="76">
        <f t="shared" si="18"/>
        <v>0.1178303519907673</v>
      </c>
      <c r="I38" s="220">
        <f t="shared" si="13"/>
        <v>10.209999999999994</v>
      </c>
      <c r="P38" s="19" t="s">
        <v>53</v>
      </c>
      <c r="Q38" s="219">
        <v>33.54</v>
      </c>
      <c r="R38" s="220">
        <v>37.840000000000003</v>
      </c>
      <c r="S38" s="220">
        <v>53.16</v>
      </c>
      <c r="T38" s="220">
        <v>62.04999999999999</v>
      </c>
      <c r="U38" s="220">
        <v>69.75</v>
      </c>
      <c r="V38" s="76">
        <f t="shared" si="14"/>
        <v>0.12409347300564089</v>
      </c>
      <c r="W38" s="220">
        <f t="shared" si="15"/>
        <v>7.7000000000000099</v>
      </c>
      <c r="AE38" s="19" t="s">
        <v>53</v>
      </c>
      <c r="AF38" s="222">
        <v>10173605.369999999</v>
      </c>
      <c r="AG38" s="223">
        <v>16610861.380000001</v>
      </c>
      <c r="AH38" s="223">
        <v>27747259.210000001</v>
      </c>
      <c r="AI38" s="223">
        <v>33504230.199999999</v>
      </c>
      <c r="AJ38" s="223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9">
        <v>102.24</v>
      </c>
      <c r="D39" s="219">
        <v>98.71</v>
      </c>
      <c r="E39" s="219">
        <v>114.5</v>
      </c>
      <c r="F39" s="219">
        <v>129.04</v>
      </c>
      <c r="G39" s="219">
        <v>138.44999999999999</v>
      </c>
      <c r="H39" s="76">
        <f t="shared" si="18"/>
        <v>7.292312461252326E-2</v>
      </c>
      <c r="I39" s="220">
        <f t="shared" si="13"/>
        <v>9.4099999999999966</v>
      </c>
      <c r="P39" s="19" t="s">
        <v>54</v>
      </c>
      <c r="Q39" s="219">
        <v>50.94</v>
      </c>
      <c r="R39" s="220">
        <v>53.72</v>
      </c>
      <c r="S39" s="220">
        <v>88.72</v>
      </c>
      <c r="T39" s="220">
        <v>108.87</v>
      </c>
      <c r="U39" s="220">
        <v>119.53</v>
      </c>
      <c r="V39" s="76">
        <f t="shared" si="14"/>
        <v>9.791494442913562E-2</v>
      </c>
      <c r="W39" s="220">
        <f t="shared" si="15"/>
        <v>10.659999999999997</v>
      </c>
      <c r="AE39" s="19" t="s">
        <v>54</v>
      </c>
      <c r="AF39" s="222">
        <v>28411183</v>
      </c>
      <c r="AG39" s="223">
        <v>34127770.07</v>
      </c>
      <c r="AH39" s="223">
        <v>88124626.280000001</v>
      </c>
      <c r="AI39" s="223">
        <v>107018992.04000001</v>
      </c>
      <c r="AJ39" s="223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9">
        <v>58.1</v>
      </c>
      <c r="D40" s="219">
        <v>74.28</v>
      </c>
      <c r="E40" s="219">
        <v>64.23</v>
      </c>
      <c r="F40" s="219">
        <v>69.86</v>
      </c>
      <c r="G40" s="219">
        <v>72.739999999999995</v>
      </c>
      <c r="H40" s="76">
        <f t="shared" si="18"/>
        <v>4.1225307758373742E-2</v>
      </c>
      <c r="I40" s="220">
        <f t="shared" si="13"/>
        <v>2.8799999999999955</v>
      </c>
      <c r="P40" s="23" t="s">
        <v>55</v>
      </c>
      <c r="Q40" s="219">
        <v>22.7</v>
      </c>
      <c r="R40" s="220">
        <v>29.35</v>
      </c>
      <c r="S40" s="220">
        <v>43.18</v>
      </c>
      <c r="T40" s="220">
        <v>54</v>
      </c>
      <c r="U40" s="220">
        <v>56.57</v>
      </c>
      <c r="V40" s="76">
        <f t="shared" si="14"/>
        <v>4.7592592592592631E-2</v>
      </c>
      <c r="W40" s="220">
        <f t="shared" si="15"/>
        <v>2.5700000000000003</v>
      </c>
      <c r="AE40" s="23" t="s">
        <v>55</v>
      </c>
      <c r="AF40" s="222">
        <v>7215296.4500000002</v>
      </c>
      <c r="AG40" s="223">
        <v>12828760.220000001</v>
      </c>
      <c r="AH40" s="223">
        <v>20416665.23</v>
      </c>
      <c r="AI40" s="223">
        <v>24141003.859999999</v>
      </c>
      <c r="AJ40" s="223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8" t="s">
        <v>57</v>
      </c>
      <c r="C42" s="318"/>
      <c r="D42" s="318"/>
      <c r="E42" s="318"/>
      <c r="F42" s="318"/>
      <c r="G42" s="318"/>
      <c r="H42" s="318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81" t="s">
        <v>166</v>
      </c>
      <c r="C43" s="281"/>
      <c r="D43" s="281"/>
      <c r="E43" s="281"/>
      <c r="F43" s="281"/>
      <c r="G43" s="281"/>
      <c r="H43" s="281"/>
      <c r="P43" s="281" t="s">
        <v>167</v>
      </c>
      <c r="Q43" s="281"/>
      <c r="R43" s="281"/>
      <c r="S43" s="281"/>
      <c r="T43" s="281"/>
      <c r="U43" s="281"/>
      <c r="V43" s="281"/>
      <c r="W43" s="281"/>
      <c r="AE43" s="319" t="s">
        <v>168</v>
      </c>
      <c r="AF43" s="319"/>
      <c r="AG43" s="319"/>
      <c r="AH43" s="319"/>
      <c r="AI43" s="319"/>
      <c r="AJ43" s="319"/>
      <c r="AK43" s="319"/>
      <c r="AL43" s="319"/>
      <c r="AM43" s="319"/>
    </row>
    <row r="44" spans="2:39" ht="24" customHeight="1" x14ac:dyDescent="0.25">
      <c r="B44" s="281" t="s">
        <v>169</v>
      </c>
      <c r="C44" s="281"/>
      <c r="D44" s="281"/>
      <c r="E44" s="281"/>
      <c r="F44" s="281"/>
      <c r="G44" s="281"/>
      <c r="H44" s="281"/>
      <c r="P44" s="320" t="s">
        <v>170</v>
      </c>
      <c r="Q44" s="320"/>
      <c r="R44" s="320"/>
      <c r="S44" s="320"/>
      <c r="T44" s="320"/>
      <c r="U44" s="320"/>
      <c r="V44" s="320"/>
      <c r="W44" s="320"/>
      <c r="AF44" s="125"/>
      <c r="AG44" s="125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6D939-37F6-4985-9BAE-71147E73634F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225</v>
      </c>
      <c r="L5" s="92" t="s">
        <v>226</v>
      </c>
      <c r="M5" s="92" t="s">
        <v>227</v>
      </c>
      <c r="N5" s="92" t="s">
        <v>228</v>
      </c>
      <c r="O5" s="92" t="s">
        <v>229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8">
        <v>87.94</v>
      </c>
      <c r="D6" s="228">
        <v>95.05</v>
      </c>
      <c r="E6" s="228">
        <v>99.07</v>
      </c>
      <c r="F6" s="228">
        <v>105.63</v>
      </c>
      <c r="G6" s="228">
        <v>113.88</v>
      </c>
      <c r="H6" s="228">
        <v>125.25</v>
      </c>
      <c r="I6" s="95">
        <f t="shared" ref="I6:I51" si="0">IFERROR(H6/G6-1,"-")</f>
        <v>9.984193888303472E-2</v>
      </c>
      <c r="J6" s="228">
        <f t="shared" ref="J6:J51" si="1">IFERROR(H6-G6,"-")</f>
        <v>11.370000000000005</v>
      </c>
      <c r="K6" s="229">
        <v>92.87</v>
      </c>
      <c r="L6" s="229">
        <v>114.11</v>
      </c>
      <c r="M6" s="229">
        <v>113.04</v>
      </c>
      <c r="N6" s="229">
        <v>117.79</v>
      </c>
      <c r="O6" s="229">
        <v>136.43</v>
      </c>
      <c r="P6" s="95">
        <f t="shared" ref="P6:P51" si="2">IFERROR(O6/N6-1,"-")</f>
        <v>0.15824772900925366</v>
      </c>
      <c r="Q6" s="228">
        <f t="shared" ref="Q6:Q51" si="3">IFERROR(O6-N6,"-")</f>
        <v>18.64</v>
      </c>
    </row>
    <row r="7" spans="2:17" x14ac:dyDescent="0.25">
      <c r="B7" s="96" t="s">
        <v>62</v>
      </c>
      <c r="C7" s="230">
        <v>95.42</v>
      </c>
      <c r="D7" s="230">
        <v>103.69</v>
      </c>
      <c r="E7" s="230">
        <v>107.45</v>
      </c>
      <c r="F7" s="230">
        <v>114.17</v>
      </c>
      <c r="G7" s="230">
        <v>123.5</v>
      </c>
      <c r="H7" s="230">
        <v>135.84</v>
      </c>
      <c r="I7" s="98">
        <f t="shared" si="0"/>
        <v>9.991902834008104E-2</v>
      </c>
      <c r="J7" s="230">
        <f t="shared" si="1"/>
        <v>12.340000000000003</v>
      </c>
      <c r="K7" s="231">
        <v>103.37</v>
      </c>
      <c r="L7" s="231">
        <v>123.98</v>
      </c>
      <c r="M7" s="231">
        <v>123.27</v>
      </c>
      <c r="N7" s="231">
        <v>129.35</v>
      </c>
      <c r="O7" s="231">
        <v>149.05000000000001</v>
      </c>
      <c r="P7" s="98">
        <f t="shared" si="2"/>
        <v>0.15229996134518764</v>
      </c>
      <c r="Q7" s="230">
        <f t="shared" si="3"/>
        <v>19.700000000000017</v>
      </c>
    </row>
    <row r="8" spans="2:17" x14ac:dyDescent="0.25">
      <c r="B8" s="99" t="s">
        <v>63</v>
      </c>
      <c r="C8" s="232">
        <v>104.04</v>
      </c>
      <c r="D8" s="232">
        <v>113.97</v>
      </c>
      <c r="E8" s="232">
        <v>117.1</v>
      </c>
      <c r="F8" s="232">
        <v>123.96</v>
      </c>
      <c r="G8" s="232">
        <v>133.38999999999999</v>
      </c>
      <c r="H8" s="232">
        <v>146.27000000000001</v>
      </c>
      <c r="I8" s="100">
        <f t="shared" si="0"/>
        <v>9.6558962440962848E-2</v>
      </c>
      <c r="J8" s="232">
        <f t="shared" si="1"/>
        <v>12.880000000000024</v>
      </c>
      <c r="K8" s="233">
        <v>114.13</v>
      </c>
      <c r="L8" s="233">
        <v>135.49</v>
      </c>
      <c r="M8" s="233">
        <v>133.59</v>
      </c>
      <c r="N8" s="233">
        <v>140.05000000000001</v>
      </c>
      <c r="O8" s="233">
        <v>161.33000000000001</v>
      </c>
      <c r="P8" s="100">
        <f t="shared" si="2"/>
        <v>0.15194573366654773</v>
      </c>
      <c r="Q8" s="232">
        <f t="shared" si="3"/>
        <v>21.28</v>
      </c>
    </row>
    <row r="9" spans="2:17" x14ac:dyDescent="0.25">
      <c r="B9" s="99" t="s">
        <v>64</v>
      </c>
      <c r="C9" s="232">
        <v>59.74</v>
      </c>
      <c r="D9" s="232">
        <v>59.3</v>
      </c>
      <c r="E9" s="232">
        <v>59.54</v>
      </c>
      <c r="F9" s="232">
        <v>65.25</v>
      </c>
      <c r="G9" s="232">
        <v>72.41</v>
      </c>
      <c r="H9" s="232">
        <v>79.900000000000006</v>
      </c>
      <c r="I9" s="100">
        <f t="shared" si="0"/>
        <v>0.10343875155365301</v>
      </c>
      <c r="J9" s="232">
        <f t="shared" si="1"/>
        <v>7.4900000000000091</v>
      </c>
      <c r="K9" s="233">
        <v>54.82</v>
      </c>
      <c r="L9" s="233">
        <v>64.260000000000005</v>
      </c>
      <c r="M9" s="233">
        <v>70.16</v>
      </c>
      <c r="N9" s="233">
        <v>72.12</v>
      </c>
      <c r="O9" s="233">
        <v>82.92</v>
      </c>
      <c r="P9" s="100">
        <f t="shared" si="2"/>
        <v>0.14975041597337757</v>
      </c>
      <c r="Q9" s="232">
        <f t="shared" si="3"/>
        <v>10.799999999999997</v>
      </c>
    </row>
    <row r="10" spans="2:17" x14ac:dyDescent="0.25">
      <c r="B10" s="96" t="s">
        <v>65</v>
      </c>
      <c r="C10" s="230">
        <v>66.08</v>
      </c>
      <c r="D10" s="230">
        <v>69.31</v>
      </c>
      <c r="E10" s="230">
        <v>67.12</v>
      </c>
      <c r="F10" s="230">
        <v>73.13</v>
      </c>
      <c r="G10" s="230">
        <v>78.930000000000007</v>
      </c>
      <c r="H10" s="230">
        <v>86.89</v>
      </c>
      <c r="I10" s="98">
        <f t="shared" si="0"/>
        <v>0.10084885341441785</v>
      </c>
      <c r="J10" s="230">
        <f t="shared" si="1"/>
        <v>7.9599999999999937</v>
      </c>
      <c r="K10" s="231">
        <v>63.82</v>
      </c>
      <c r="L10" s="231">
        <v>73.58</v>
      </c>
      <c r="M10" s="231">
        <v>74.14</v>
      </c>
      <c r="N10" s="231">
        <v>75.400000000000006</v>
      </c>
      <c r="O10" s="231">
        <v>93.59</v>
      </c>
      <c r="P10" s="98">
        <f t="shared" si="2"/>
        <v>0.24124668435013263</v>
      </c>
      <c r="Q10" s="230">
        <f t="shared" si="3"/>
        <v>18.189999999999998</v>
      </c>
    </row>
    <row r="11" spans="2:17" x14ac:dyDescent="0.25">
      <c r="B11" s="93" t="s">
        <v>46</v>
      </c>
      <c r="C11" s="234">
        <v>107.11</v>
      </c>
      <c r="D11" s="234">
        <v>119.42</v>
      </c>
      <c r="E11" s="234">
        <v>126.49</v>
      </c>
      <c r="F11" s="234">
        <v>131.02000000000001</v>
      </c>
      <c r="G11" s="234">
        <v>139.02000000000001</v>
      </c>
      <c r="H11" s="234">
        <v>151.54</v>
      </c>
      <c r="I11" s="102">
        <f t="shared" si="0"/>
        <v>9.0058984318802882E-2</v>
      </c>
      <c r="J11" s="234">
        <f t="shared" si="1"/>
        <v>12.519999999999982</v>
      </c>
      <c r="K11" s="235">
        <v>124.76</v>
      </c>
      <c r="L11" s="235">
        <v>140.06</v>
      </c>
      <c r="M11" s="235">
        <v>137.96</v>
      </c>
      <c r="N11" s="235">
        <v>145.12</v>
      </c>
      <c r="O11" s="235">
        <v>166.89</v>
      </c>
      <c r="P11" s="102">
        <f t="shared" si="2"/>
        <v>0.15001378169790502</v>
      </c>
      <c r="Q11" s="234">
        <f t="shared" si="3"/>
        <v>21.769999999999982</v>
      </c>
    </row>
    <row r="12" spans="2:17" x14ac:dyDescent="0.25">
      <c r="B12" s="96" t="s">
        <v>62</v>
      </c>
      <c r="C12" s="230">
        <v>115.8</v>
      </c>
      <c r="D12" s="230">
        <v>130.44999999999999</v>
      </c>
      <c r="E12" s="230">
        <v>134.97</v>
      </c>
      <c r="F12" s="230">
        <v>140.36000000000001</v>
      </c>
      <c r="G12" s="230">
        <v>150.84</v>
      </c>
      <c r="H12" s="230">
        <v>166.04</v>
      </c>
      <c r="I12" s="98">
        <f t="shared" si="0"/>
        <v>0.10076902678334654</v>
      </c>
      <c r="J12" s="230">
        <f t="shared" si="1"/>
        <v>15.199999999999989</v>
      </c>
      <c r="K12" s="231">
        <v>137.03</v>
      </c>
      <c r="L12" s="231">
        <v>150.01</v>
      </c>
      <c r="M12" s="231">
        <v>151.30000000000001</v>
      </c>
      <c r="N12" s="231">
        <v>160.65</v>
      </c>
      <c r="O12" s="231">
        <v>184.85</v>
      </c>
      <c r="P12" s="98">
        <f t="shared" si="2"/>
        <v>0.150638032990974</v>
      </c>
      <c r="Q12" s="230">
        <f t="shared" si="3"/>
        <v>24.199999999999989</v>
      </c>
    </row>
    <row r="13" spans="2:17" x14ac:dyDescent="0.25">
      <c r="B13" s="99" t="s">
        <v>63</v>
      </c>
      <c r="C13" s="232">
        <v>125.04</v>
      </c>
      <c r="D13" s="232">
        <v>138.85</v>
      </c>
      <c r="E13" s="232">
        <v>143.38999999999999</v>
      </c>
      <c r="F13" s="232">
        <v>150.34</v>
      </c>
      <c r="G13" s="232">
        <v>161.43</v>
      </c>
      <c r="H13" s="232">
        <v>176.82</v>
      </c>
      <c r="I13" s="100">
        <f t="shared" si="0"/>
        <v>9.5335439509384834E-2</v>
      </c>
      <c r="J13" s="232">
        <f t="shared" si="1"/>
        <v>15.389999999999986</v>
      </c>
      <c r="K13" s="233">
        <v>142.5</v>
      </c>
      <c r="L13" s="233">
        <v>160.4</v>
      </c>
      <c r="M13" s="233">
        <v>161.69999999999999</v>
      </c>
      <c r="N13" s="233">
        <v>171.79</v>
      </c>
      <c r="O13" s="233">
        <v>197.65</v>
      </c>
      <c r="P13" s="100">
        <f t="shared" si="2"/>
        <v>0.15053262704464765</v>
      </c>
      <c r="Q13" s="232">
        <f t="shared" si="3"/>
        <v>25.860000000000014</v>
      </c>
    </row>
    <row r="14" spans="2:17" x14ac:dyDescent="0.25">
      <c r="B14" s="99" t="s">
        <v>64</v>
      </c>
      <c r="C14" s="232">
        <v>63.73</v>
      </c>
      <c r="D14" s="232">
        <v>65.55</v>
      </c>
      <c r="E14" s="232">
        <v>60.97</v>
      </c>
      <c r="F14" s="232">
        <v>62.16</v>
      </c>
      <c r="G14" s="232">
        <v>63.03</v>
      </c>
      <c r="H14" s="232">
        <v>64.42</v>
      </c>
      <c r="I14" s="100">
        <f t="shared" si="0"/>
        <v>2.2052990639378045E-2</v>
      </c>
      <c r="J14" s="232">
        <f t="shared" si="1"/>
        <v>1.3900000000000006</v>
      </c>
      <c r="K14" s="233">
        <v>35.58</v>
      </c>
      <c r="L14" s="233">
        <v>60.7</v>
      </c>
      <c r="M14" s="233">
        <v>59.84</v>
      </c>
      <c r="N14" s="233">
        <v>60.52</v>
      </c>
      <c r="O14" s="233">
        <v>72.55</v>
      </c>
      <c r="P14" s="100">
        <f t="shared" si="2"/>
        <v>0.19877726371447446</v>
      </c>
      <c r="Q14" s="232">
        <f t="shared" si="3"/>
        <v>12.029999999999994</v>
      </c>
    </row>
    <row r="15" spans="2:17" x14ac:dyDescent="0.25">
      <c r="B15" s="96" t="s">
        <v>65</v>
      </c>
      <c r="C15" s="230">
        <v>72.42</v>
      </c>
      <c r="D15" s="230">
        <v>76.66</v>
      </c>
      <c r="E15" s="230">
        <v>74.13</v>
      </c>
      <c r="F15" s="230">
        <v>78.930000000000007</v>
      </c>
      <c r="G15" s="230">
        <v>83.06</v>
      </c>
      <c r="H15" s="230">
        <v>86.47</v>
      </c>
      <c r="I15" s="98">
        <f t="shared" si="0"/>
        <v>4.1054659282446337E-2</v>
      </c>
      <c r="J15" s="230">
        <f t="shared" si="1"/>
        <v>3.4099999999999966</v>
      </c>
      <c r="K15" s="231">
        <v>73.010000000000005</v>
      </c>
      <c r="L15" s="231">
        <v>79.77</v>
      </c>
      <c r="M15" s="231">
        <v>72.72</v>
      </c>
      <c r="N15" s="231">
        <v>72.650000000000006</v>
      </c>
      <c r="O15" s="231">
        <v>91.78</v>
      </c>
      <c r="P15" s="98">
        <f t="shared" si="2"/>
        <v>0.2633172746042669</v>
      </c>
      <c r="Q15" s="230">
        <f t="shared" si="3"/>
        <v>19.129999999999995</v>
      </c>
    </row>
    <row r="16" spans="2:17" x14ac:dyDescent="0.25">
      <c r="B16" s="93" t="s">
        <v>52</v>
      </c>
      <c r="C16" s="234">
        <v>85.19</v>
      </c>
      <c r="D16" s="234">
        <v>106.13</v>
      </c>
      <c r="E16" s="234">
        <v>125.31</v>
      </c>
      <c r="F16" s="234">
        <v>128.06</v>
      </c>
      <c r="G16" s="234">
        <v>149.08000000000001</v>
      </c>
      <c r="H16" s="234">
        <v>167.62</v>
      </c>
      <c r="I16" s="102">
        <f t="shared" si="0"/>
        <v>0.12436275825060372</v>
      </c>
      <c r="J16" s="234">
        <f t="shared" si="1"/>
        <v>18.539999999999992</v>
      </c>
      <c r="K16" s="235">
        <v>93.66</v>
      </c>
      <c r="L16" s="235">
        <v>125.05</v>
      </c>
      <c r="M16" s="235">
        <v>149.37</v>
      </c>
      <c r="N16" s="235">
        <v>162.44</v>
      </c>
      <c r="O16" s="235">
        <v>188.6</v>
      </c>
      <c r="P16" s="102">
        <f t="shared" si="2"/>
        <v>0.1610440778133464</v>
      </c>
      <c r="Q16" s="234">
        <f t="shared" si="3"/>
        <v>26.159999999999997</v>
      </c>
    </row>
    <row r="17" spans="2:17" x14ac:dyDescent="0.25">
      <c r="B17" s="96" t="s">
        <v>62</v>
      </c>
      <c r="C17" s="230">
        <v>112.85</v>
      </c>
      <c r="D17" s="230">
        <v>133.72</v>
      </c>
      <c r="E17" s="230">
        <v>131.41999999999999</v>
      </c>
      <c r="F17" s="230">
        <v>137.6</v>
      </c>
      <c r="G17" s="230">
        <v>157.49</v>
      </c>
      <c r="H17" s="230">
        <v>177.79</v>
      </c>
      <c r="I17" s="98">
        <f t="shared" si="0"/>
        <v>0.12889707283002094</v>
      </c>
      <c r="J17" s="230">
        <f t="shared" si="1"/>
        <v>20.299999999999983</v>
      </c>
      <c r="K17" s="231">
        <v>93.72</v>
      </c>
      <c r="L17" s="231">
        <v>137.63</v>
      </c>
      <c r="M17" s="231">
        <v>159.21</v>
      </c>
      <c r="N17" s="231">
        <v>175.63</v>
      </c>
      <c r="O17" s="231">
        <v>207.84</v>
      </c>
      <c r="P17" s="98">
        <f t="shared" si="2"/>
        <v>0.18339691396686231</v>
      </c>
      <c r="Q17" s="230">
        <f t="shared" si="3"/>
        <v>32.210000000000008</v>
      </c>
    </row>
    <row r="18" spans="2:17" x14ac:dyDescent="0.25">
      <c r="B18" s="99" t="s">
        <v>63</v>
      </c>
      <c r="C18" s="232">
        <v>112.85</v>
      </c>
      <c r="D18" s="232">
        <v>0</v>
      </c>
      <c r="E18" s="232">
        <v>0</v>
      </c>
      <c r="F18" s="232">
        <v>0</v>
      </c>
      <c r="G18" s="232">
        <v>0</v>
      </c>
      <c r="H18" s="232">
        <v>0</v>
      </c>
      <c r="I18" s="100" t="str">
        <f t="shared" si="0"/>
        <v>-</v>
      </c>
      <c r="J18" s="232">
        <f t="shared" si="1"/>
        <v>0</v>
      </c>
      <c r="K18" s="233">
        <v>0</v>
      </c>
      <c r="L18" s="233">
        <v>0</v>
      </c>
      <c r="M18" s="233">
        <v>0</v>
      </c>
      <c r="N18" s="233">
        <v>0</v>
      </c>
      <c r="O18" s="233">
        <v>0</v>
      </c>
      <c r="P18" s="100" t="str">
        <f t="shared" si="2"/>
        <v>-</v>
      </c>
      <c r="Q18" s="232">
        <f t="shared" si="3"/>
        <v>0</v>
      </c>
    </row>
    <row r="19" spans="2:17" x14ac:dyDescent="0.25">
      <c r="B19" s="99" t="s">
        <v>64</v>
      </c>
      <c r="C19" s="232">
        <v>0</v>
      </c>
      <c r="D19" s="232">
        <v>0</v>
      </c>
      <c r="E19" s="232">
        <v>0</v>
      </c>
      <c r="F19" s="232">
        <v>0</v>
      </c>
      <c r="G19" s="232">
        <v>0</v>
      </c>
      <c r="H19" s="232">
        <v>0</v>
      </c>
      <c r="I19" s="100" t="str">
        <f t="shared" si="0"/>
        <v>-</v>
      </c>
      <c r="J19" s="232">
        <f t="shared" si="1"/>
        <v>0</v>
      </c>
      <c r="K19" s="233">
        <v>0</v>
      </c>
      <c r="L19" s="233">
        <v>0</v>
      </c>
      <c r="M19" s="233">
        <v>0</v>
      </c>
      <c r="N19" s="233">
        <v>0</v>
      </c>
      <c r="O19" s="233">
        <v>0</v>
      </c>
      <c r="P19" s="100" t="str">
        <f t="shared" si="2"/>
        <v>-</v>
      </c>
      <c r="Q19" s="232">
        <f t="shared" si="3"/>
        <v>0</v>
      </c>
    </row>
    <row r="20" spans="2:17" x14ac:dyDescent="0.25">
      <c r="B20" s="96" t="s">
        <v>65</v>
      </c>
      <c r="C20" s="230">
        <v>55.99</v>
      </c>
      <c r="D20" s="230">
        <v>41.89</v>
      </c>
      <c r="E20" s="230">
        <v>74.180000000000007</v>
      </c>
      <c r="F20" s="230">
        <v>78.69</v>
      </c>
      <c r="G20" s="230">
        <v>104.15</v>
      </c>
      <c r="H20" s="230">
        <v>109.88</v>
      </c>
      <c r="I20" s="98">
        <f t="shared" si="0"/>
        <v>5.5016802688430122E-2</v>
      </c>
      <c r="J20" s="230">
        <f t="shared" si="1"/>
        <v>5.7299999999999898</v>
      </c>
      <c r="K20" s="231">
        <v>56.78</v>
      </c>
      <c r="L20" s="231">
        <v>59.08</v>
      </c>
      <c r="M20" s="231">
        <v>96.41</v>
      </c>
      <c r="N20" s="231">
        <v>88.48</v>
      </c>
      <c r="O20" s="231">
        <v>85.61</v>
      </c>
      <c r="P20" s="98">
        <f t="shared" si="2"/>
        <v>-3.2436708860759556E-2</v>
      </c>
      <c r="Q20" s="230">
        <f t="shared" si="3"/>
        <v>-2.8700000000000045</v>
      </c>
    </row>
    <row r="21" spans="2:17" x14ac:dyDescent="0.25">
      <c r="B21" s="93" t="s">
        <v>48</v>
      </c>
      <c r="C21" s="234">
        <v>67.28</v>
      </c>
      <c r="D21" s="234">
        <v>70.819999999999993</v>
      </c>
      <c r="E21" s="234">
        <v>66.41</v>
      </c>
      <c r="F21" s="234">
        <v>77.45</v>
      </c>
      <c r="G21" s="234">
        <v>80.180000000000007</v>
      </c>
      <c r="H21" s="234">
        <v>89.86</v>
      </c>
      <c r="I21" s="102">
        <f t="shared" si="0"/>
        <v>0.12072836118732844</v>
      </c>
      <c r="J21" s="234">
        <f t="shared" si="1"/>
        <v>9.6799999999999926</v>
      </c>
      <c r="K21" s="235">
        <v>55.03</v>
      </c>
      <c r="L21" s="235">
        <v>62.74</v>
      </c>
      <c r="M21" s="235">
        <v>67.989999999999995</v>
      </c>
      <c r="N21" s="235">
        <v>74.209999999999994</v>
      </c>
      <c r="O21" s="235">
        <v>97.62</v>
      </c>
      <c r="P21" s="102">
        <f t="shared" si="2"/>
        <v>0.31545613798679439</v>
      </c>
      <c r="Q21" s="234">
        <f t="shared" si="3"/>
        <v>23.410000000000011</v>
      </c>
    </row>
    <row r="22" spans="2:17" x14ac:dyDescent="0.25">
      <c r="B22" s="96" t="s">
        <v>62</v>
      </c>
      <c r="C22" s="230">
        <v>65.45</v>
      </c>
      <c r="D22" s="230">
        <v>68.510000000000005</v>
      </c>
      <c r="E22" s="230">
        <v>66.41</v>
      </c>
      <c r="F22" s="230">
        <v>77.510000000000005</v>
      </c>
      <c r="G22" s="230">
        <v>80.34</v>
      </c>
      <c r="H22" s="230">
        <v>89.98</v>
      </c>
      <c r="I22" s="98">
        <f t="shared" si="0"/>
        <v>0.11999004232013943</v>
      </c>
      <c r="J22" s="230">
        <f t="shared" si="1"/>
        <v>9.64</v>
      </c>
      <c r="K22" s="231">
        <v>55.03</v>
      </c>
      <c r="L22" s="231">
        <v>62.74</v>
      </c>
      <c r="M22" s="231">
        <v>67.95</v>
      </c>
      <c r="N22" s="231">
        <v>74.12</v>
      </c>
      <c r="O22" s="231">
        <v>97.76</v>
      </c>
      <c r="P22" s="98">
        <f t="shared" si="2"/>
        <v>0.31894225580140301</v>
      </c>
      <c r="Q22" s="230">
        <f t="shared" si="3"/>
        <v>23.64</v>
      </c>
    </row>
    <row r="23" spans="2:17" x14ac:dyDescent="0.25">
      <c r="B23" s="96" t="s">
        <v>65</v>
      </c>
      <c r="C23" s="230">
        <v>81.73</v>
      </c>
      <c r="D23" s="230">
        <v>91.3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49</v>
      </c>
      <c r="C24" s="234">
        <v>145.08000000000001</v>
      </c>
      <c r="D24" s="234">
        <v>135.87</v>
      </c>
      <c r="E24" s="234">
        <v>154.08000000000001</v>
      </c>
      <c r="F24" s="234">
        <v>185.51</v>
      </c>
      <c r="G24" s="234">
        <v>208.16</v>
      </c>
      <c r="H24" s="234">
        <v>202.39</v>
      </c>
      <c r="I24" s="102">
        <f t="shared" si="0"/>
        <v>-2.7719062259800253E-2</v>
      </c>
      <c r="J24" s="234">
        <f t="shared" si="1"/>
        <v>-5.7700000000000102</v>
      </c>
      <c r="K24" s="235">
        <v>141.9</v>
      </c>
      <c r="L24" s="235">
        <v>388.77</v>
      </c>
      <c r="M24" s="235">
        <v>256.33</v>
      </c>
      <c r="N24" s="235">
        <v>174.59</v>
      </c>
      <c r="O24" s="235">
        <v>262.77</v>
      </c>
      <c r="P24" s="102">
        <f t="shared" si="2"/>
        <v>0.50506901884414912</v>
      </c>
      <c r="Q24" s="234">
        <f t="shared" si="3"/>
        <v>88.179999999999978</v>
      </c>
    </row>
    <row r="25" spans="2:17" x14ac:dyDescent="0.25">
      <c r="B25" s="96" t="s">
        <v>62</v>
      </c>
      <c r="C25" s="230">
        <v>146.07</v>
      </c>
      <c r="D25" s="230">
        <v>134.66999999999999</v>
      </c>
      <c r="E25" s="230">
        <v>151.52000000000001</v>
      </c>
      <c r="F25" s="230">
        <v>180.18</v>
      </c>
      <c r="G25" s="230">
        <v>200.83</v>
      </c>
      <c r="H25" s="230">
        <v>207.41</v>
      </c>
      <c r="I25" s="98">
        <f t="shared" si="0"/>
        <v>3.2764029278494089E-2</v>
      </c>
      <c r="J25" s="230">
        <f t="shared" si="1"/>
        <v>6.5799999999999841</v>
      </c>
      <c r="K25" s="231">
        <v>135.5</v>
      </c>
      <c r="L25" s="231">
        <v>393.3</v>
      </c>
      <c r="M25" s="231">
        <v>249.8</v>
      </c>
      <c r="N25" s="231">
        <v>174.59</v>
      </c>
      <c r="O25" s="231">
        <v>282.81</v>
      </c>
      <c r="P25" s="98">
        <f t="shared" si="2"/>
        <v>0.61985222521335692</v>
      </c>
      <c r="Q25" s="230">
        <f t="shared" si="3"/>
        <v>108.22</v>
      </c>
    </row>
    <row r="26" spans="2:17" x14ac:dyDescent="0.25">
      <c r="B26" s="99" t="s">
        <v>63</v>
      </c>
      <c r="C26" s="232">
        <v>159.44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135.5</v>
      </c>
      <c r="L26" s="233">
        <v>0</v>
      </c>
      <c r="M26" s="233">
        <v>0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64</v>
      </c>
      <c r="C27" s="232">
        <v>38.79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50</v>
      </c>
      <c r="C28" s="234">
        <v>53.05</v>
      </c>
      <c r="D28" s="234">
        <v>53.52</v>
      </c>
      <c r="E28" s="234">
        <v>51.25</v>
      </c>
      <c r="F28" s="234">
        <v>59.12</v>
      </c>
      <c r="G28" s="234">
        <v>65.87</v>
      </c>
      <c r="H28" s="234">
        <v>74.569999999999993</v>
      </c>
      <c r="I28" s="102">
        <f t="shared" si="0"/>
        <v>0.13207833611659314</v>
      </c>
      <c r="J28" s="234">
        <f t="shared" si="1"/>
        <v>8.6999999999999886</v>
      </c>
      <c r="K28" s="235">
        <v>36.06</v>
      </c>
      <c r="L28" s="235">
        <v>59.35</v>
      </c>
      <c r="M28" s="235">
        <v>60.84</v>
      </c>
      <c r="N28" s="235">
        <v>67.150000000000006</v>
      </c>
      <c r="O28" s="235">
        <v>79.09</v>
      </c>
      <c r="P28" s="102">
        <f t="shared" si="2"/>
        <v>0.17781087118391659</v>
      </c>
      <c r="Q28" s="234">
        <f t="shared" si="3"/>
        <v>11.939999999999998</v>
      </c>
    </row>
    <row r="29" spans="2:17" x14ac:dyDescent="0.25">
      <c r="B29" s="96" t="s">
        <v>62</v>
      </c>
      <c r="C29" s="230">
        <v>55.71</v>
      </c>
      <c r="D29" s="230">
        <v>56.97</v>
      </c>
      <c r="E29" s="230">
        <v>54.03</v>
      </c>
      <c r="F29" s="230">
        <v>62.9</v>
      </c>
      <c r="G29" s="230">
        <v>69.91</v>
      </c>
      <c r="H29" s="230">
        <v>78.73</v>
      </c>
      <c r="I29" s="98">
        <f t="shared" si="0"/>
        <v>0.12616220855385496</v>
      </c>
      <c r="J29" s="230">
        <f t="shared" si="1"/>
        <v>8.8200000000000074</v>
      </c>
      <c r="K29" s="231">
        <v>40.69</v>
      </c>
      <c r="L29" s="231">
        <v>63.31</v>
      </c>
      <c r="M29" s="231">
        <v>64.540000000000006</v>
      </c>
      <c r="N29" s="231">
        <v>70.790000000000006</v>
      </c>
      <c r="O29" s="231">
        <v>83.6</v>
      </c>
      <c r="P29" s="98">
        <f t="shared" si="2"/>
        <v>0.18095776239581851</v>
      </c>
      <c r="Q29" s="230">
        <f t="shared" si="3"/>
        <v>12.809999999999988</v>
      </c>
    </row>
    <row r="30" spans="2:17" x14ac:dyDescent="0.25">
      <c r="B30" s="99" t="s">
        <v>63</v>
      </c>
      <c r="C30" s="232">
        <v>59.21</v>
      </c>
      <c r="D30" s="232">
        <v>59.93</v>
      </c>
      <c r="E30" s="232">
        <v>57.07</v>
      </c>
      <c r="F30" s="232">
        <v>65.52</v>
      </c>
      <c r="G30" s="232">
        <v>72.760000000000005</v>
      </c>
      <c r="H30" s="232">
        <v>81.77</v>
      </c>
      <c r="I30" s="100">
        <f t="shared" si="0"/>
        <v>0.1238317757009344</v>
      </c>
      <c r="J30" s="232">
        <f t="shared" si="1"/>
        <v>9.0099999999999909</v>
      </c>
      <c r="K30" s="233">
        <v>42.07</v>
      </c>
      <c r="L30" s="233">
        <v>66.319999999999993</v>
      </c>
      <c r="M30" s="233">
        <v>67.25</v>
      </c>
      <c r="N30" s="233">
        <v>73.510000000000005</v>
      </c>
      <c r="O30" s="233">
        <v>87.4</v>
      </c>
      <c r="P30" s="100">
        <f t="shared" si="2"/>
        <v>0.18895388382532996</v>
      </c>
      <c r="Q30" s="232">
        <f t="shared" si="3"/>
        <v>13.89</v>
      </c>
    </row>
    <row r="31" spans="2:17" x14ac:dyDescent="0.25">
      <c r="B31" s="99" t="s">
        <v>64</v>
      </c>
      <c r="C31" s="232">
        <v>40.03</v>
      </c>
      <c r="D31" s="232">
        <v>42.61</v>
      </c>
      <c r="E31" s="232">
        <v>41.43</v>
      </c>
      <c r="F31" s="232">
        <v>46.25</v>
      </c>
      <c r="G31" s="232">
        <v>50.96</v>
      </c>
      <c r="H31" s="232">
        <v>58.4</v>
      </c>
      <c r="I31" s="100">
        <f t="shared" si="0"/>
        <v>0.14599686028257453</v>
      </c>
      <c r="J31" s="232">
        <f t="shared" si="1"/>
        <v>7.4399999999999977</v>
      </c>
      <c r="K31" s="233">
        <v>35.520000000000003</v>
      </c>
      <c r="L31" s="233">
        <v>47.06</v>
      </c>
      <c r="M31" s="233">
        <v>47.79</v>
      </c>
      <c r="N31" s="233">
        <v>52.47</v>
      </c>
      <c r="O31" s="233">
        <v>59.81</v>
      </c>
      <c r="P31" s="100">
        <f t="shared" si="2"/>
        <v>0.13988946064417762</v>
      </c>
      <c r="Q31" s="232">
        <f t="shared" si="3"/>
        <v>7.3400000000000034</v>
      </c>
    </row>
    <row r="32" spans="2:17" x14ac:dyDescent="0.25">
      <c r="B32" s="96" t="s">
        <v>65</v>
      </c>
      <c r="C32" s="230">
        <v>43</v>
      </c>
      <c r="D32" s="230">
        <v>43.27</v>
      </c>
      <c r="E32" s="230">
        <v>41.41</v>
      </c>
      <c r="F32" s="230">
        <v>43.49</v>
      </c>
      <c r="G32" s="230">
        <v>48.39</v>
      </c>
      <c r="H32" s="230">
        <v>55.8</v>
      </c>
      <c r="I32" s="98">
        <f t="shared" si="0"/>
        <v>0.15313081215127089</v>
      </c>
      <c r="J32" s="230">
        <f t="shared" si="1"/>
        <v>7.4099999999999966</v>
      </c>
      <c r="K32" s="231">
        <v>30.53</v>
      </c>
      <c r="L32" s="231">
        <v>41.35</v>
      </c>
      <c r="M32" s="231">
        <v>44.17</v>
      </c>
      <c r="N32" s="231">
        <v>49.69</v>
      </c>
      <c r="O32" s="231">
        <v>61.61</v>
      </c>
      <c r="P32" s="98">
        <f t="shared" si="2"/>
        <v>0.23988730126786084</v>
      </c>
      <c r="Q32" s="230">
        <f t="shared" si="3"/>
        <v>11.920000000000002</v>
      </c>
    </row>
    <row r="33" spans="2:17" x14ac:dyDescent="0.25">
      <c r="B33" s="93" t="s">
        <v>51</v>
      </c>
      <c r="C33" s="234">
        <v>81.38</v>
      </c>
      <c r="D33" s="234">
        <v>86.79</v>
      </c>
      <c r="E33" s="234">
        <v>84.44</v>
      </c>
      <c r="F33" s="234">
        <v>89.45</v>
      </c>
      <c r="G33" s="234">
        <v>98.5</v>
      </c>
      <c r="H33" s="234">
        <v>108.5</v>
      </c>
      <c r="I33" s="102">
        <f t="shared" si="0"/>
        <v>0.10152284263959399</v>
      </c>
      <c r="J33" s="234">
        <f t="shared" si="1"/>
        <v>10</v>
      </c>
      <c r="K33" s="235">
        <v>81.34</v>
      </c>
      <c r="L33" s="235">
        <v>87.8</v>
      </c>
      <c r="M33" s="235">
        <v>96.52</v>
      </c>
      <c r="N33" s="235">
        <v>100.61</v>
      </c>
      <c r="O33" s="235">
        <v>117.69</v>
      </c>
      <c r="P33" s="102">
        <f t="shared" si="2"/>
        <v>0.16976443693469823</v>
      </c>
      <c r="Q33" s="234">
        <f t="shared" si="3"/>
        <v>17.079999999999998</v>
      </c>
    </row>
    <row r="34" spans="2:17" x14ac:dyDescent="0.25">
      <c r="B34" s="96" t="s">
        <v>62</v>
      </c>
      <c r="C34" s="230">
        <v>81.38</v>
      </c>
      <c r="D34" s="230">
        <v>86.79</v>
      </c>
      <c r="E34" s="230">
        <v>84.44</v>
      </c>
      <c r="F34" s="230">
        <v>89.45</v>
      </c>
      <c r="G34" s="230">
        <v>98.5</v>
      </c>
      <c r="H34" s="230">
        <v>108.5</v>
      </c>
      <c r="I34" s="98">
        <f t="shared" si="0"/>
        <v>0.10152284263959399</v>
      </c>
      <c r="J34" s="230">
        <f t="shared" si="1"/>
        <v>10</v>
      </c>
      <c r="K34" s="231">
        <v>81.34</v>
      </c>
      <c r="L34" s="231">
        <v>87.8</v>
      </c>
      <c r="M34" s="231">
        <v>96.52</v>
      </c>
      <c r="N34" s="231">
        <v>100.61</v>
      </c>
      <c r="O34" s="231">
        <v>117.69</v>
      </c>
      <c r="P34" s="98">
        <f t="shared" si="2"/>
        <v>0.16976443693469823</v>
      </c>
      <c r="Q34" s="230">
        <f t="shared" si="3"/>
        <v>17.079999999999998</v>
      </c>
    </row>
    <row r="35" spans="2:17" x14ac:dyDescent="0.25">
      <c r="B35" s="93" t="s">
        <v>52</v>
      </c>
      <c r="C35" s="234">
        <v>85.19</v>
      </c>
      <c r="D35" s="234">
        <v>106.13</v>
      </c>
      <c r="E35" s="234">
        <v>125.31</v>
      </c>
      <c r="F35" s="234">
        <v>128.06</v>
      </c>
      <c r="G35" s="234">
        <v>149.08000000000001</v>
      </c>
      <c r="H35" s="234">
        <v>167.62</v>
      </c>
      <c r="I35" s="102">
        <f t="shared" si="0"/>
        <v>0.12436275825060372</v>
      </c>
      <c r="J35" s="234">
        <f t="shared" si="1"/>
        <v>18.539999999999992</v>
      </c>
      <c r="K35" s="235">
        <v>93.66</v>
      </c>
      <c r="L35" s="235">
        <v>125.05</v>
      </c>
      <c r="M35" s="235">
        <v>149.37</v>
      </c>
      <c r="N35" s="235">
        <v>162.44</v>
      </c>
      <c r="O35" s="235">
        <v>188.6</v>
      </c>
      <c r="P35" s="102">
        <f t="shared" si="2"/>
        <v>0.1610440778133464</v>
      </c>
      <c r="Q35" s="234">
        <f t="shared" si="3"/>
        <v>26.159999999999997</v>
      </c>
    </row>
    <row r="36" spans="2:17" x14ac:dyDescent="0.25">
      <c r="B36" s="96" t="s">
        <v>62</v>
      </c>
      <c r="C36" s="230">
        <v>112.85</v>
      </c>
      <c r="D36" s="230">
        <v>133.72</v>
      </c>
      <c r="E36" s="230">
        <v>131.41999999999999</v>
      </c>
      <c r="F36" s="230">
        <v>137.6</v>
      </c>
      <c r="G36" s="230">
        <v>157.49</v>
      </c>
      <c r="H36" s="230">
        <v>177.79</v>
      </c>
      <c r="I36" s="98">
        <f t="shared" si="0"/>
        <v>0.12889707283002094</v>
      </c>
      <c r="J36" s="230">
        <f t="shared" si="1"/>
        <v>20.299999999999983</v>
      </c>
      <c r="K36" s="231">
        <v>93.72</v>
      </c>
      <c r="L36" s="231">
        <v>137.63</v>
      </c>
      <c r="M36" s="231">
        <v>159.21</v>
      </c>
      <c r="N36" s="231">
        <v>175.63</v>
      </c>
      <c r="O36" s="231">
        <v>207.84</v>
      </c>
      <c r="P36" s="98">
        <f t="shared" si="2"/>
        <v>0.18339691396686231</v>
      </c>
      <c r="Q36" s="230">
        <f t="shared" si="3"/>
        <v>32.210000000000008</v>
      </c>
    </row>
    <row r="37" spans="2:17" x14ac:dyDescent="0.25">
      <c r="B37" s="96" t="s">
        <v>65</v>
      </c>
      <c r="C37" s="230">
        <v>55.99</v>
      </c>
      <c r="D37" s="230">
        <v>41.89</v>
      </c>
      <c r="E37" s="230">
        <v>74.180000000000007</v>
      </c>
      <c r="F37" s="230">
        <v>78.69</v>
      </c>
      <c r="G37" s="230">
        <v>104.15</v>
      </c>
      <c r="H37" s="230">
        <v>109.88</v>
      </c>
      <c r="I37" s="98">
        <f t="shared" si="0"/>
        <v>5.5016802688430122E-2</v>
      </c>
      <c r="J37" s="230">
        <f t="shared" si="1"/>
        <v>5.7299999999999898</v>
      </c>
      <c r="K37" s="231">
        <v>56.78</v>
      </c>
      <c r="L37" s="231">
        <v>59.08</v>
      </c>
      <c r="M37" s="231">
        <v>96.41</v>
      </c>
      <c r="N37" s="231">
        <v>88.48</v>
      </c>
      <c r="O37" s="231">
        <v>85.61</v>
      </c>
      <c r="P37" s="98">
        <f t="shared" si="2"/>
        <v>-3.2436708860759556E-2</v>
      </c>
      <c r="Q37" s="230">
        <f t="shared" si="3"/>
        <v>-2.8700000000000045</v>
      </c>
    </row>
    <row r="38" spans="2:17" x14ac:dyDescent="0.25">
      <c r="B38" s="93" t="s">
        <v>53</v>
      </c>
      <c r="C38" s="234">
        <v>63.43</v>
      </c>
      <c r="D38" s="234">
        <v>64.19</v>
      </c>
      <c r="E38" s="234">
        <v>68.989999999999995</v>
      </c>
      <c r="F38" s="234">
        <v>76.34</v>
      </c>
      <c r="G38" s="234">
        <v>86.65</v>
      </c>
      <c r="H38" s="234">
        <v>96.86</v>
      </c>
      <c r="I38" s="102">
        <f t="shared" si="0"/>
        <v>0.1178303519907673</v>
      </c>
      <c r="J38" s="234">
        <f t="shared" si="1"/>
        <v>10.209999999999994</v>
      </c>
      <c r="K38" s="235">
        <v>63.7</v>
      </c>
      <c r="L38" s="235">
        <v>76.17</v>
      </c>
      <c r="M38" s="235">
        <v>83.36</v>
      </c>
      <c r="N38" s="235">
        <v>92.62</v>
      </c>
      <c r="O38" s="235">
        <v>103.36</v>
      </c>
      <c r="P38" s="102">
        <f t="shared" si="2"/>
        <v>0.11595767652774769</v>
      </c>
      <c r="Q38" s="234">
        <f t="shared" si="3"/>
        <v>10.739999999999995</v>
      </c>
    </row>
    <row r="39" spans="2:17" x14ac:dyDescent="0.25">
      <c r="B39" s="96" t="s">
        <v>62</v>
      </c>
      <c r="C39" s="230">
        <v>63.43</v>
      </c>
      <c r="D39" s="230">
        <v>64.19</v>
      </c>
      <c r="E39" s="230">
        <v>68.989999999999995</v>
      </c>
      <c r="F39" s="230">
        <v>76.34</v>
      </c>
      <c r="G39" s="230">
        <v>86.65</v>
      </c>
      <c r="H39" s="230">
        <v>96.86</v>
      </c>
      <c r="I39" s="98">
        <f t="shared" si="0"/>
        <v>0.1178303519907673</v>
      </c>
      <c r="J39" s="230">
        <f t="shared" si="1"/>
        <v>10.209999999999994</v>
      </c>
      <c r="K39" s="231">
        <v>63.7</v>
      </c>
      <c r="L39" s="231">
        <v>76.17</v>
      </c>
      <c r="M39" s="231">
        <v>83.36</v>
      </c>
      <c r="N39" s="231">
        <v>92.62</v>
      </c>
      <c r="O39" s="231">
        <v>103.36</v>
      </c>
      <c r="P39" s="98">
        <f t="shared" si="2"/>
        <v>0.11595767652774769</v>
      </c>
      <c r="Q39" s="230">
        <f t="shared" si="3"/>
        <v>10.739999999999995</v>
      </c>
    </row>
    <row r="40" spans="2:17" x14ac:dyDescent="0.25">
      <c r="B40" s="99" t="s">
        <v>63</v>
      </c>
      <c r="C40" s="232">
        <v>80.7</v>
      </c>
      <c r="D40" s="232">
        <v>76.319999999999993</v>
      </c>
      <c r="E40" s="232">
        <v>76.47</v>
      </c>
      <c r="F40" s="232">
        <v>90.03</v>
      </c>
      <c r="G40" s="232">
        <v>101.46</v>
      </c>
      <c r="H40" s="232">
        <v>115.08</v>
      </c>
      <c r="I40" s="100">
        <f t="shared" si="0"/>
        <v>0.13424009461856889</v>
      </c>
      <c r="J40" s="232">
        <f t="shared" si="1"/>
        <v>13.620000000000005</v>
      </c>
      <c r="K40" s="233">
        <v>70.209999999999994</v>
      </c>
      <c r="L40" s="233">
        <v>87.94</v>
      </c>
      <c r="M40" s="233">
        <v>96.93</v>
      </c>
      <c r="N40" s="233">
        <v>109.19</v>
      </c>
      <c r="O40" s="233">
        <v>122.86</v>
      </c>
      <c r="P40" s="100">
        <f t="shared" si="2"/>
        <v>0.12519461489147354</v>
      </c>
      <c r="Q40" s="232">
        <f t="shared" si="3"/>
        <v>13.670000000000002</v>
      </c>
    </row>
    <row r="41" spans="2:17" x14ac:dyDescent="0.25">
      <c r="B41" s="99" t="s">
        <v>64</v>
      </c>
      <c r="C41" s="232">
        <v>47.71</v>
      </c>
      <c r="D41" s="232">
        <v>52.19</v>
      </c>
      <c r="E41" s="232">
        <v>57.98</v>
      </c>
      <c r="F41" s="232">
        <v>57.94</v>
      </c>
      <c r="G41" s="232">
        <v>67.42</v>
      </c>
      <c r="H41" s="232">
        <v>70.06</v>
      </c>
      <c r="I41" s="100">
        <f t="shared" si="0"/>
        <v>3.915752002373174E-2</v>
      </c>
      <c r="J41" s="232">
        <f t="shared" si="1"/>
        <v>2.6400000000000006</v>
      </c>
      <c r="K41" s="233">
        <v>53.88</v>
      </c>
      <c r="L41" s="233">
        <v>57.45</v>
      </c>
      <c r="M41" s="233">
        <v>66.069999999999993</v>
      </c>
      <c r="N41" s="233">
        <v>69.36</v>
      </c>
      <c r="O41" s="233">
        <v>68.47</v>
      </c>
      <c r="P41" s="100">
        <f t="shared" si="2"/>
        <v>-1.2831603229527144E-2</v>
      </c>
      <c r="Q41" s="232">
        <f t="shared" si="3"/>
        <v>-0.89000000000000057</v>
      </c>
    </row>
    <row r="42" spans="2:17" x14ac:dyDescent="0.25">
      <c r="B42" s="93" t="s">
        <v>54</v>
      </c>
      <c r="C42" s="234">
        <v>92.8</v>
      </c>
      <c r="D42" s="234">
        <v>102.24</v>
      </c>
      <c r="E42" s="234">
        <v>98.71</v>
      </c>
      <c r="F42" s="234">
        <v>114.5</v>
      </c>
      <c r="G42" s="234">
        <v>129.04</v>
      </c>
      <c r="H42" s="234">
        <v>138.44999999999999</v>
      </c>
      <c r="I42" s="102">
        <f t="shared" si="0"/>
        <v>7.292312461252326E-2</v>
      </c>
      <c r="J42" s="234">
        <f t="shared" si="1"/>
        <v>9.4099999999999966</v>
      </c>
      <c r="K42" s="235">
        <v>79.87</v>
      </c>
      <c r="L42" s="235">
        <v>119.88</v>
      </c>
      <c r="M42" s="235">
        <v>135.06</v>
      </c>
      <c r="N42" s="235">
        <v>134.41999999999999</v>
      </c>
      <c r="O42" s="235">
        <v>120.03</v>
      </c>
      <c r="P42" s="102">
        <f t="shared" si="2"/>
        <v>-0.1070525219461389</v>
      </c>
      <c r="Q42" s="234">
        <f t="shared" si="3"/>
        <v>-14.389999999999986</v>
      </c>
    </row>
    <row r="43" spans="2:17" x14ac:dyDescent="0.25">
      <c r="B43" s="96" t="s">
        <v>62</v>
      </c>
      <c r="C43" s="230">
        <v>97.8</v>
      </c>
      <c r="D43" s="230">
        <v>108.14</v>
      </c>
      <c r="E43" s="230">
        <v>104.52</v>
      </c>
      <c r="F43" s="230">
        <v>121.1</v>
      </c>
      <c r="G43" s="230">
        <v>137.22999999999999</v>
      </c>
      <c r="H43" s="230">
        <v>145.38999999999999</v>
      </c>
      <c r="I43" s="98">
        <f t="shared" si="0"/>
        <v>5.9462216716461347E-2</v>
      </c>
      <c r="J43" s="230">
        <f t="shared" si="1"/>
        <v>8.1599999999999966</v>
      </c>
      <c r="K43" s="231">
        <v>91.94</v>
      </c>
      <c r="L43" s="231">
        <v>126.55</v>
      </c>
      <c r="M43" s="231">
        <v>144.83000000000001</v>
      </c>
      <c r="N43" s="231">
        <v>142.44</v>
      </c>
      <c r="O43" s="231">
        <v>123.71</v>
      </c>
      <c r="P43" s="98">
        <f t="shared" si="2"/>
        <v>-0.13149396237012079</v>
      </c>
      <c r="Q43" s="230">
        <f t="shared" si="3"/>
        <v>-18.730000000000004</v>
      </c>
    </row>
    <row r="44" spans="2:17" x14ac:dyDescent="0.25">
      <c r="B44" s="99" t="s">
        <v>63</v>
      </c>
      <c r="C44" s="232">
        <v>101.92</v>
      </c>
      <c r="D44" s="232">
        <v>0</v>
      </c>
      <c r="E44" s="232">
        <v>111.35</v>
      </c>
      <c r="F44" s="232">
        <v>128.75</v>
      </c>
      <c r="G44" s="232">
        <v>146.41</v>
      </c>
      <c r="H44" s="232">
        <v>153.15</v>
      </c>
      <c r="I44" s="100">
        <f t="shared" si="0"/>
        <v>4.6035106891605837E-2</v>
      </c>
      <c r="J44" s="232">
        <f t="shared" si="1"/>
        <v>6.7400000000000091</v>
      </c>
      <c r="K44" s="233">
        <v>0</v>
      </c>
      <c r="L44" s="233">
        <v>133.66999999999999</v>
      </c>
      <c r="M44" s="233">
        <v>154.77000000000001</v>
      </c>
      <c r="N44" s="233">
        <v>151.1</v>
      </c>
      <c r="O44" s="233">
        <v>128.06</v>
      </c>
      <c r="P44" s="100">
        <f t="shared" si="2"/>
        <v>-0.15248180013236268</v>
      </c>
      <c r="Q44" s="232">
        <f t="shared" si="3"/>
        <v>-23.039999999999992</v>
      </c>
    </row>
    <row r="45" spans="2:17" x14ac:dyDescent="0.25">
      <c r="B45" s="99" t="s">
        <v>64</v>
      </c>
      <c r="C45" s="232">
        <v>81.52</v>
      </c>
      <c r="D45" s="232">
        <v>0</v>
      </c>
      <c r="E45" s="232">
        <v>79.67</v>
      </c>
      <c r="F45" s="232">
        <v>92.67</v>
      </c>
      <c r="G45" s="232">
        <v>100.97</v>
      </c>
      <c r="H45" s="232">
        <v>114.46</v>
      </c>
      <c r="I45" s="100">
        <f t="shared" si="0"/>
        <v>0.13360404080419919</v>
      </c>
      <c r="J45" s="232">
        <f t="shared" si="1"/>
        <v>13.489999999999995</v>
      </c>
      <c r="K45" s="233">
        <v>0</v>
      </c>
      <c r="L45" s="233">
        <v>96.15</v>
      </c>
      <c r="M45" s="233">
        <v>100.87</v>
      </c>
      <c r="N45" s="233">
        <v>100.8</v>
      </c>
      <c r="O45" s="233">
        <v>103.7</v>
      </c>
      <c r="P45" s="100">
        <f t="shared" si="2"/>
        <v>2.876984126984139E-2</v>
      </c>
      <c r="Q45" s="232">
        <f t="shared" si="3"/>
        <v>2.9000000000000057</v>
      </c>
    </row>
    <row r="46" spans="2:17" x14ac:dyDescent="0.25">
      <c r="B46" s="96" t="s">
        <v>65</v>
      </c>
      <c r="C46" s="230">
        <v>74.09</v>
      </c>
      <c r="D46" s="230">
        <v>76.39</v>
      </c>
      <c r="E46" s="230">
        <v>66.930000000000007</v>
      </c>
      <c r="F46" s="230">
        <v>72.900000000000006</v>
      </c>
      <c r="G46" s="230">
        <v>77.459999999999994</v>
      </c>
      <c r="H46" s="230">
        <v>94.86</v>
      </c>
      <c r="I46" s="98">
        <f t="shared" si="0"/>
        <v>0.22463206816421377</v>
      </c>
      <c r="J46" s="230">
        <f t="shared" si="1"/>
        <v>17.400000000000006</v>
      </c>
      <c r="K46" s="231">
        <v>47.58</v>
      </c>
      <c r="L46" s="231">
        <v>76.239999999999995</v>
      </c>
      <c r="M46" s="231">
        <v>73.42</v>
      </c>
      <c r="N46" s="231">
        <v>81.95</v>
      </c>
      <c r="O46" s="231">
        <v>96.72</v>
      </c>
      <c r="P46" s="98">
        <f t="shared" si="2"/>
        <v>0.18023184868822439</v>
      </c>
      <c r="Q46" s="230">
        <f t="shared" si="3"/>
        <v>14.769999999999996</v>
      </c>
    </row>
    <row r="47" spans="2:17" x14ac:dyDescent="0.25">
      <c r="B47" s="93" t="s">
        <v>55</v>
      </c>
      <c r="C47" s="234">
        <v>55.1</v>
      </c>
      <c r="D47" s="234">
        <v>58.1</v>
      </c>
      <c r="E47" s="234">
        <v>74.28</v>
      </c>
      <c r="F47" s="234">
        <v>64.23</v>
      </c>
      <c r="G47" s="234">
        <v>69.86</v>
      </c>
      <c r="H47" s="234">
        <v>72.739999999999995</v>
      </c>
      <c r="I47" s="102">
        <f t="shared" si="0"/>
        <v>4.1225307758373742E-2</v>
      </c>
      <c r="J47" s="234">
        <f t="shared" si="1"/>
        <v>2.8799999999999955</v>
      </c>
      <c r="K47" s="235">
        <v>75.790000000000006</v>
      </c>
      <c r="L47" s="235">
        <v>55.68</v>
      </c>
      <c r="M47" s="235">
        <v>63.88</v>
      </c>
      <c r="N47" s="235">
        <v>65.540000000000006</v>
      </c>
      <c r="O47" s="235">
        <v>66.459999999999994</v>
      </c>
      <c r="P47" s="102">
        <f t="shared" si="2"/>
        <v>1.4037229173023968E-2</v>
      </c>
      <c r="Q47" s="234">
        <f t="shared" si="3"/>
        <v>0.91999999999998749</v>
      </c>
    </row>
    <row r="48" spans="2:17" x14ac:dyDescent="0.25">
      <c r="B48" s="96" t="s">
        <v>62</v>
      </c>
      <c r="C48" s="230">
        <v>55.02</v>
      </c>
      <c r="D48" s="230">
        <v>57.83</v>
      </c>
      <c r="E48" s="230">
        <v>74.63</v>
      </c>
      <c r="F48" s="230">
        <v>64.650000000000006</v>
      </c>
      <c r="G48" s="230">
        <v>69.94</v>
      </c>
      <c r="H48" s="230">
        <v>73.959999999999994</v>
      </c>
      <c r="I48" s="98">
        <f t="shared" si="0"/>
        <v>5.7477838146983151E-2</v>
      </c>
      <c r="J48" s="230">
        <f t="shared" si="1"/>
        <v>4.019999999999996</v>
      </c>
      <c r="K48" s="231">
        <v>76.19</v>
      </c>
      <c r="L48" s="231">
        <v>55.69</v>
      </c>
      <c r="M48" s="231">
        <v>63</v>
      </c>
      <c r="N48" s="231">
        <v>66.59</v>
      </c>
      <c r="O48" s="231">
        <v>66.36</v>
      </c>
      <c r="P48" s="98">
        <f t="shared" si="2"/>
        <v>-3.4539720678781194E-3</v>
      </c>
      <c r="Q48" s="230">
        <f t="shared" si="3"/>
        <v>-0.23000000000000398</v>
      </c>
    </row>
    <row r="49" spans="2:17" x14ac:dyDescent="0.25">
      <c r="B49" s="99" t="s">
        <v>63</v>
      </c>
      <c r="C49" s="232">
        <v>58.12</v>
      </c>
      <c r="D49" s="232">
        <v>59.72</v>
      </c>
      <c r="E49" s="232">
        <v>75.540000000000006</v>
      </c>
      <c r="F49" s="232">
        <v>69.69</v>
      </c>
      <c r="G49" s="232">
        <v>76.47</v>
      </c>
      <c r="H49" s="232">
        <v>79.3</v>
      </c>
      <c r="I49" s="100">
        <f t="shared" si="0"/>
        <v>3.7007976984438251E-2</v>
      </c>
      <c r="J49" s="232">
        <f t="shared" si="1"/>
        <v>2.8299999999999983</v>
      </c>
      <c r="K49" s="233">
        <v>73.59</v>
      </c>
      <c r="L49" s="233">
        <v>59.67</v>
      </c>
      <c r="M49" s="233">
        <v>70.23</v>
      </c>
      <c r="N49" s="233">
        <v>72.739999999999995</v>
      </c>
      <c r="O49" s="233">
        <v>70.34</v>
      </c>
      <c r="P49" s="100">
        <f t="shared" si="2"/>
        <v>-3.2994226010448102E-2</v>
      </c>
      <c r="Q49" s="232">
        <f t="shared" si="3"/>
        <v>-2.3999999999999915</v>
      </c>
    </row>
    <row r="50" spans="2:17" x14ac:dyDescent="0.25">
      <c r="B50" s="99" t="s">
        <v>64</v>
      </c>
      <c r="C50" s="232">
        <v>43.08</v>
      </c>
      <c r="D50" s="232">
        <v>52.07</v>
      </c>
      <c r="E50" s="232">
        <v>70.77</v>
      </c>
      <c r="F50" s="232">
        <v>51.36</v>
      </c>
      <c r="G50" s="232">
        <v>51.21</v>
      </c>
      <c r="H50" s="232">
        <v>60.22</v>
      </c>
      <c r="I50" s="100">
        <f t="shared" si="0"/>
        <v>0.17594219878929884</v>
      </c>
      <c r="J50" s="232">
        <f t="shared" si="1"/>
        <v>9.009999999999998</v>
      </c>
      <c r="K50" s="233">
        <v>86.17</v>
      </c>
      <c r="L50" s="233">
        <v>44.36</v>
      </c>
      <c r="M50" s="233">
        <v>44.69</v>
      </c>
      <c r="N50" s="233">
        <v>51.71</v>
      </c>
      <c r="O50" s="233">
        <v>56.24</v>
      </c>
      <c r="P50" s="100">
        <f t="shared" si="2"/>
        <v>8.7603945078321477E-2</v>
      </c>
      <c r="Q50" s="232">
        <f t="shared" si="3"/>
        <v>4.5300000000000011</v>
      </c>
    </row>
    <row r="51" spans="2:17" x14ac:dyDescent="0.25">
      <c r="B51" s="96" t="s">
        <v>65</v>
      </c>
      <c r="C51" s="230">
        <v>56.8</v>
      </c>
      <c r="D51" s="230">
        <v>83.93</v>
      </c>
      <c r="E51" s="230">
        <v>154.72</v>
      </c>
      <c r="F51" s="230">
        <v>191.76</v>
      </c>
      <c r="G51" s="230">
        <v>163.5</v>
      </c>
      <c r="H51" s="230">
        <v>87.87</v>
      </c>
      <c r="I51" s="98">
        <f t="shared" si="0"/>
        <v>-0.46256880733944949</v>
      </c>
      <c r="J51" s="230">
        <f t="shared" si="1"/>
        <v>-75.63</v>
      </c>
      <c r="K51" s="231">
        <v>273.22000000000003</v>
      </c>
      <c r="L51" s="231">
        <v>245.74</v>
      </c>
      <c r="M51" s="231">
        <v>190.52</v>
      </c>
      <c r="N51" s="231">
        <v>54.31</v>
      </c>
      <c r="O51" s="231">
        <v>79.680000000000007</v>
      </c>
      <c r="P51" s="98">
        <f t="shared" si="2"/>
        <v>0.46713312465475987</v>
      </c>
      <c r="Q51" s="230">
        <f t="shared" si="3"/>
        <v>25.370000000000005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BCA57-DC8C-4B60-9755-50251AA833AB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225</v>
      </c>
      <c r="L5" s="92" t="s">
        <v>226</v>
      </c>
      <c r="M5" s="92" t="s">
        <v>227</v>
      </c>
      <c r="N5" s="92" t="s">
        <v>228</v>
      </c>
      <c r="O5" s="92" t="s">
        <v>229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8">
        <v>70.459999999999994</v>
      </c>
      <c r="D6" s="228">
        <v>47.83</v>
      </c>
      <c r="E6" s="228">
        <v>53</v>
      </c>
      <c r="F6" s="228">
        <v>80.58</v>
      </c>
      <c r="G6" s="228">
        <v>93.24</v>
      </c>
      <c r="H6" s="228">
        <v>104.71</v>
      </c>
      <c r="I6" s="95">
        <f t="shared" ref="I6:I51" si="0">IFERROR(H6/G6-1,"-")</f>
        <v>0.12301587301587302</v>
      </c>
      <c r="J6" s="228">
        <f t="shared" ref="J6:J51" si="1">IFERROR(H6-G6,"-")</f>
        <v>11.469999999999999</v>
      </c>
      <c r="K6" s="229">
        <v>29.18</v>
      </c>
      <c r="L6" s="229">
        <v>84.83</v>
      </c>
      <c r="M6" s="229">
        <v>86.09</v>
      </c>
      <c r="N6" s="229">
        <v>93.88</v>
      </c>
      <c r="O6" s="229">
        <v>104.41</v>
      </c>
      <c r="P6" s="95">
        <f t="shared" ref="P6:P51" si="2">IFERROR(O6/N6-1,"-")</f>
        <v>0.11216446527481883</v>
      </c>
      <c r="Q6" s="228">
        <f t="shared" ref="Q6:Q51" si="3">IFERROR(O6-N6,"-")</f>
        <v>10.530000000000001</v>
      </c>
    </row>
    <row r="7" spans="2:17" x14ac:dyDescent="0.25">
      <c r="B7" s="96" t="s">
        <v>62</v>
      </c>
      <c r="C7" s="230">
        <v>77.33</v>
      </c>
      <c r="D7" s="230">
        <v>53.19</v>
      </c>
      <c r="E7" s="230">
        <v>60.01</v>
      </c>
      <c r="F7" s="230">
        <v>88.2</v>
      </c>
      <c r="G7" s="230">
        <v>102.89</v>
      </c>
      <c r="H7" s="230">
        <v>114.62</v>
      </c>
      <c r="I7" s="98">
        <f t="shared" si="0"/>
        <v>0.11400524832345238</v>
      </c>
      <c r="J7" s="230">
        <f t="shared" si="1"/>
        <v>11.730000000000004</v>
      </c>
      <c r="K7" s="231">
        <v>36.119999999999997</v>
      </c>
      <c r="L7" s="231">
        <v>94.43</v>
      </c>
      <c r="M7" s="231">
        <v>96.67</v>
      </c>
      <c r="N7" s="231">
        <v>104.71</v>
      </c>
      <c r="O7" s="231">
        <v>114.64</v>
      </c>
      <c r="P7" s="98">
        <f t="shared" si="2"/>
        <v>9.4833349250310395E-2</v>
      </c>
      <c r="Q7" s="230">
        <f t="shared" si="3"/>
        <v>9.9300000000000068</v>
      </c>
    </row>
    <row r="8" spans="2:17" x14ac:dyDescent="0.25">
      <c r="B8" s="99" t="s">
        <v>63</v>
      </c>
      <c r="C8" s="232">
        <v>85.32</v>
      </c>
      <c r="D8" s="232">
        <v>58.8</v>
      </c>
      <c r="E8" s="232">
        <v>66.349999999999994</v>
      </c>
      <c r="F8" s="232">
        <v>96.91</v>
      </c>
      <c r="G8" s="232">
        <v>111.61</v>
      </c>
      <c r="H8" s="232">
        <v>124.26</v>
      </c>
      <c r="I8" s="100">
        <f t="shared" si="0"/>
        <v>0.11334109846787932</v>
      </c>
      <c r="J8" s="232">
        <f t="shared" si="1"/>
        <v>12.650000000000006</v>
      </c>
      <c r="K8" s="233">
        <v>41.34</v>
      </c>
      <c r="L8" s="233">
        <v>105.4</v>
      </c>
      <c r="M8" s="233">
        <v>105.84</v>
      </c>
      <c r="N8" s="233">
        <v>114.61</v>
      </c>
      <c r="O8" s="233">
        <v>124.35</v>
      </c>
      <c r="P8" s="100">
        <f t="shared" si="2"/>
        <v>8.4983858302067894E-2</v>
      </c>
      <c r="Q8" s="232">
        <f t="shared" si="3"/>
        <v>9.7399999999999949</v>
      </c>
    </row>
    <row r="9" spans="2:17" x14ac:dyDescent="0.25">
      <c r="B9" s="99" t="s">
        <v>64</v>
      </c>
      <c r="C9" s="232">
        <v>46.17</v>
      </c>
      <c r="D9" s="232">
        <v>29.69</v>
      </c>
      <c r="E9" s="232">
        <v>31.06</v>
      </c>
      <c r="F9" s="232">
        <v>47.58</v>
      </c>
      <c r="G9" s="232">
        <v>59.03</v>
      </c>
      <c r="H9" s="232">
        <v>65.099999999999994</v>
      </c>
      <c r="I9" s="100">
        <f t="shared" si="0"/>
        <v>0.10282906996442476</v>
      </c>
      <c r="J9" s="232">
        <f t="shared" si="1"/>
        <v>6.0699999999999932</v>
      </c>
      <c r="K9" s="233">
        <v>16.52</v>
      </c>
      <c r="L9" s="233">
        <v>44.14</v>
      </c>
      <c r="M9" s="233">
        <v>52.28</v>
      </c>
      <c r="N9" s="233">
        <v>55.23</v>
      </c>
      <c r="O9" s="233">
        <v>63.03</v>
      </c>
      <c r="P9" s="100">
        <f t="shared" si="2"/>
        <v>0.14122759369907678</v>
      </c>
      <c r="Q9" s="232">
        <f t="shared" si="3"/>
        <v>7.8000000000000043</v>
      </c>
    </row>
    <row r="10" spans="2:17" x14ac:dyDescent="0.25">
      <c r="B10" s="96" t="s">
        <v>65</v>
      </c>
      <c r="C10" s="230">
        <v>51.25</v>
      </c>
      <c r="D10" s="230">
        <v>33.86</v>
      </c>
      <c r="E10" s="230">
        <v>30.93</v>
      </c>
      <c r="F10" s="230">
        <v>53.23</v>
      </c>
      <c r="G10" s="230">
        <v>60.79</v>
      </c>
      <c r="H10" s="230">
        <v>70.290000000000006</v>
      </c>
      <c r="I10" s="98">
        <f t="shared" si="0"/>
        <v>0.15627570324066475</v>
      </c>
      <c r="J10" s="230">
        <f t="shared" si="1"/>
        <v>9.5000000000000071</v>
      </c>
      <c r="K10" s="231">
        <v>15.67</v>
      </c>
      <c r="L10" s="231">
        <v>49.81</v>
      </c>
      <c r="M10" s="231">
        <v>50.88</v>
      </c>
      <c r="N10" s="231">
        <v>56.87</v>
      </c>
      <c r="O10" s="231">
        <v>70.45</v>
      </c>
      <c r="P10" s="98">
        <f t="shared" si="2"/>
        <v>0.2387902233163357</v>
      </c>
      <c r="Q10" s="230">
        <f t="shared" si="3"/>
        <v>13.580000000000005</v>
      </c>
    </row>
    <row r="11" spans="2:17" x14ac:dyDescent="0.25">
      <c r="B11" s="93" t="s">
        <v>46</v>
      </c>
      <c r="C11" s="234">
        <v>89.94</v>
      </c>
      <c r="D11" s="234">
        <v>61.17</v>
      </c>
      <c r="E11" s="234">
        <v>72.88</v>
      </c>
      <c r="F11" s="234">
        <v>107.72</v>
      </c>
      <c r="G11" s="234">
        <v>119.35</v>
      </c>
      <c r="H11" s="234">
        <v>131.18</v>
      </c>
      <c r="I11" s="102">
        <f t="shared" si="0"/>
        <v>9.9120234604105573E-2</v>
      </c>
      <c r="J11" s="234">
        <f t="shared" si="1"/>
        <v>11.830000000000013</v>
      </c>
      <c r="K11" s="235">
        <v>43.61</v>
      </c>
      <c r="L11" s="235">
        <v>114.11</v>
      </c>
      <c r="M11" s="235">
        <v>113.69</v>
      </c>
      <c r="N11" s="235">
        <v>122.55</v>
      </c>
      <c r="O11" s="235">
        <v>137.08000000000001</v>
      </c>
      <c r="P11" s="102">
        <f t="shared" si="2"/>
        <v>0.11856385148918824</v>
      </c>
      <c r="Q11" s="234">
        <f t="shared" si="3"/>
        <v>14.530000000000015</v>
      </c>
    </row>
    <row r="12" spans="2:17" x14ac:dyDescent="0.25">
      <c r="B12" s="96" t="s">
        <v>62</v>
      </c>
      <c r="C12" s="230">
        <v>98.21</v>
      </c>
      <c r="D12" s="230">
        <v>66.36</v>
      </c>
      <c r="E12" s="230">
        <v>79.650000000000006</v>
      </c>
      <c r="F12" s="230">
        <v>116.54</v>
      </c>
      <c r="G12" s="230">
        <v>130.88999999999999</v>
      </c>
      <c r="H12" s="230">
        <v>144.94</v>
      </c>
      <c r="I12" s="98">
        <f t="shared" si="0"/>
        <v>0.10734204293681726</v>
      </c>
      <c r="J12" s="230">
        <f t="shared" si="1"/>
        <v>14.050000000000011</v>
      </c>
      <c r="K12" s="231">
        <v>50.28</v>
      </c>
      <c r="L12" s="231">
        <v>125.52</v>
      </c>
      <c r="M12" s="231">
        <v>127.09</v>
      </c>
      <c r="N12" s="231">
        <v>137.19999999999999</v>
      </c>
      <c r="O12" s="231">
        <v>154.09</v>
      </c>
      <c r="P12" s="98">
        <f t="shared" si="2"/>
        <v>0.1231049562682216</v>
      </c>
      <c r="Q12" s="230">
        <f t="shared" si="3"/>
        <v>16.890000000000015</v>
      </c>
    </row>
    <row r="13" spans="2:17" x14ac:dyDescent="0.25">
      <c r="B13" s="99" t="s">
        <v>63</v>
      </c>
      <c r="C13" s="232">
        <v>106.38</v>
      </c>
      <c r="D13" s="232">
        <v>71.150000000000006</v>
      </c>
      <c r="E13" s="232">
        <v>85.14</v>
      </c>
      <c r="F13" s="232">
        <v>125.38</v>
      </c>
      <c r="G13" s="232">
        <v>140.15</v>
      </c>
      <c r="H13" s="232">
        <v>154.63999999999999</v>
      </c>
      <c r="I13" s="100">
        <f t="shared" si="0"/>
        <v>0.10338922582946819</v>
      </c>
      <c r="J13" s="232">
        <f t="shared" si="1"/>
        <v>14.489999999999981</v>
      </c>
      <c r="K13" s="233">
        <v>55.65</v>
      </c>
      <c r="L13" s="233">
        <v>135.91</v>
      </c>
      <c r="M13" s="233">
        <v>136.47</v>
      </c>
      <c r="N13" s="233">
        <v>146.84</v>
      </c>
      <c r="O13" s="233">
        <v>164.92</v>
      </c>
      <c r="P13" s="100">
        <f t="shared" si="2"/>
        <v>0.1231272132933805</v>
      </c>
      <c r="Q13" s="232">
        <f t="shared" si="3"/>
        <v>18.079999999999984</v>
      </c>
    </row>
    <row r="14" spans="2:17" x14ac:dyDescent="0.25">
      <c r="B14" s="99" t="s">
        <v>64</v>
      </c>
      <c r="C14" s="232">
        <v>53.15</v>
      </c>
      <c r="D14" s="232">
        <v>31.55</v>
      </c>
      <c r="E14" s="232">
        <v>34.18</v>
      </c>
      <c r="F14" s="232">
        <v>49.88</v>
      </c>
      <c r="G14" s="232">
        <v>54.45</v>
      </c>
      <c r="H14" s="232">
        <v>55.23</v>
      </c>
      <c r="I14" s="100">
        <f t="shared" si="0"/>
        <v>1.4325068870523205E-2</v>
      </c>
      <c r="J14" s="232">
        <f t="shared" si="1"/>
        <v>0.77999999999999403</v>
      </c>
      <c r="K14" s="233">
        <v>6.16</v>
      </c>
      <c r="L14" s="233">
        <v>45.83</v>
      </c>
      <c r="M14" s="233">
        <v>48.24</v>
      </c>
      <c r="N14" s="233">
        <v>51.31</v>
      </c>
      <c r="O14" s="233">
        <v>59.97</v>
      </c>
      <c r="P14" s="100">
        <f t="shared" si="2"/>
        <v>0.16877801598129016</v>
      </c>
      <c r="Q14" s="232">
        <f t="shared" si="3"/>
        <v>8.6599999999999966</v>
      </c>
    </row>
    <row r="15" spans="2:17" x14ac:dyDescent="0.25">
      <c r="B15" s="96" t="s">
        <v>65</v>
      </c>
      <c r="C15" s="230">
        <v>58.49</v>
      </c>
      <c r="D15" s="230">
        <v>40.36</v>
      </c>
      <c r="E15" s="230">
        <v>37.26</v>
      </c>
      <c r="F15" s="230">
        <v>61.52</v>
      </c>
      <c r="G15" s="230">
        <v>67.89</v>
      </c>
      <c r="H15" s="230">
        <v>72.16</v>
      </c>
      <c r="I15" s="98">
        <f t="shared" si="0"/>
        <v>6.2895860951539095E-2</v>
      </c>
      <c r="J15" s="230">
        <f t="shared" si="1"/>
        <v>4.269999999999996</v>
      </c>
      <c r="K15" s="231">
        <v>21.27</v>
      </c>
      <c r="L15" s="231">
        <v>56.05</v>
      </c>
      <c r="M15" s="231">
        <v>54.83</v>
      </c>
      <c r="N15" s="231">
        <v>58.3</v>
      </c>
      <c r="O15" s="231">
        <v>71.010000000000005</v>
      </c>
      <c r="P15" s="98">
        <f t="shared" si="2"/>
        <v>0.21801029159519736</v>
      </c>
      <c r="Q15" s="230">
        <f t="shared" si="3"/>
        <v>12.710000000000008</v>
      </c>
    </row>
    <row r="16" spans="2:17" x14ac:dyDescent="0.25">
      <c r="B16" s="93" t="s">
        <v>52</v>
      </c>
      <c r="C16" s="234">
        <v>67.78</v>
      </c>
      <c r="D16" s="234">
        <v>64.31</v>
      </c>
      <c r="E16" s="234">
        <v>82.55</v>
      </c>
      <c r="F16" s="234">
        <v>96.71</v>
      </c>
      <c r="G16" s="234">
        <v>122.12</v>
      </c>
      <c r="H16" s="234">
        <v>143.97</v>
      </c>
      <c r="I16" s="102">
        <f t="shared" si="0"/>
        <v>0.17892237143792977</v>
      </c>
      <c r="J16" s="234">
        <f t="shared" si="1"/>
        <v>21.849999999999994</v>
      </c>
      <c r="K16" s="235">
        <v>43.4</v>
      </c>
      <c r="L16" s="235">
        <v>86.79</v>
      </c>
      <c r="M16" s="235">
        <v>115.01</v>
      </c>
      <c r="N16" s="235">
        <v>132.63</v>
      </c>
      <c r="O16" s="235">
        <v>149.19999999999999</v>
      </c>
      <c r="P16" s="102">
        <f t="shared" si="2"/>
        <v>0.12493402699238487</v>
      </c>
      <c r="Q16" s="234">
        <f t="shared" si="3"/>
        <v>16.569999999999993</v>
      </c>
    </row>
    <row r="17" spans="2:17" x14ac:dyDescent="0.25">
      <c r="B17" s="96" t="s">
        <v>62</v>
      </c>
      <c r="C17" s="230">
        <v>88.08</v>
      </c>
      <c r="D17" s="230">
        <v>75.77</v>
      </c>
      <c r="E17" s="230">
        <v>86.58</v>
      </c>
      <c r="F17" s="230">
        <v>103.27</v>
      </c>
      <c r="G17" s="230">
        <v>127.65</v>
      </c>
      <c r="H17" s="230">
        <v>152.83000000000001</v>
      </c>
      <c r="I17" s="98">
        <f t="shared" si="0"/>
        <v>0.1972581276929104</v>
      </c>
      <c r="J17" s="230">
        <f t="shared" si="1"/>
        <v>25.180000000000007</v>
      </c>
      <c r="K17" s="231">
        <v>44.76</v>
      </c>
      <c r="L17" s="231">
        <v>94.18</v>
      </c>
      <c r="M17" s="231">
        <v>121.48</v>
      </c>
      <c r="N17" s="231">
        <v>143.25</v>
      </c>
      <c r="O17" s="231">
        <v>162.71</v>
      </c>
      <c r="P17" s="98">
        <f t="shared" si="2"/>
        <v>0.13584642233856892</v>
      </c>
      <c r="Q17" s="230">
        <f t="shared" si="3"/>
        <v>19.460000000000008</v>
      </c>
    </row>
    <row r="18" spans="2:17" x14ac:dyDescent="0.25">
      <c r="B18" s="99" t="s">
        <v>63</v>
      </c>
      <c r="C18" s="232">
        <v>88.08</v>
      </c>
      <c r="D18" s="232">
        <v>0</v>
      </c>
      <c r="E18" s="232">
        <v>0</v>
      </c>
      <c r="F18" s="232">
        <v>0</v>
      </c>
      <c r="G18" s="232">
        <v>0</v>
      </c>
      <c r="H18" s="232">
        <v>0</v>
      </c>
      <c r="I18" s="100" t="str">
        <f t="shared" si="0"/>
        <v>-</v>
      </c>
      <c r="J18" s="232">
        <f t="shared" si="1"/>
        <v>0</v>
      </c>
      <c r="K18" s="233">
        <v>0</v>
      </c>
      <c r="L18" s="233">
        <v>0</v>
      </c>
      <c r="M18" s="233">
        <v>0</v>
      </c>
      <c r="N18" s="233">
        <v>0</v>
      </c>
      <c r="O18" s="233">
        <v>0</v>
      </c>
      <c r="P18" s="100" t="str">
        <f t="shared" si="2"/>
        <v>-</v>
      </c>
      <c r="Q18" s="232">
        <f t="shared" si="3"/>
        <v>0</v>
      </c>
    </row>
    <row r="19" spans="2:17" x14ac:dyDescent="0.25">
      <c r="B19" s="99" t="s">
        <v>64</v>
      </c>
      <c r="C19" s="232">
        <v>0</v>
      </c>
      <c r="D19" s="232">
        <v>0</v>
      </c>
      <c r="E19" s="232">
        <v>0</v>
      </c>
      <c r="F19" s="232">
        <v>0</v>
      </c>
      <c r="G19" s="232">
        <v>0</v>
      </c>
      <c r="H19" s="232">
        <v>0</v>
      </c>
      <c r="I19" s="100" t="str">
        <f t="shared" si="0"/>
        <v>-</v>
      </c>
      <c r="J19" s="232">
        <f t="shared" si="1"/>
        <v>0</v>
      </c>
      <c r="K19" s="233">
        <v>0</v>
      </c>
      <c r="L19" s="233">
        <v>0</v>
      </c>
      <c r="M19" s="233">
        <v>0</v>
      </c>
      <c r="N19" s="233">
        <v>0</v>
      </c>
      <c r="O19" s="233">
        <v>0</v>
      </c>
      <c r="P19" s="100" t="str">
        <f t="shared" si="2"/>
        <v>-</v>
      </c>
      <c r="Q19" s="232">
        <f t="shared" si="3"/>
        <v>0</v>
      </c>
    </row>
    <row r="20" spans="2:17" x14ac:dyDescent="0.25">
      <c r="B20" s="96" t="s">
        <v>65</v>
      </c>
      <c r="C20" s="230">
        <v>45.47</v>
      </c>
      <c r="D20" s="230">
        <v>30.29</v>
      </c>
      <c r="E20" s="230">
        <v>48.86</v>
      </c>
      <c r="F20" s="230">
        <v>61.39</v>
      </c>
      <c r="G20" s="230">
        <v>90.45</v>
      </c>
      <c r="H20" s="230">
        <v>93.94</v>
      </c>
      <c r="I20" s="98">
        <f t="shared" si="0"/>
        <v>3.8584853510226669E-2</v>
      </c>
      <c r="J20" s="230">
        <f t="shared" si="1"/>
        <v>3.4899999999999949</v>
      </c>
      <c r="K20" s="231">
        <v>1.49</v>
      </c>
      <c r="L20" s="231">
        <v>44.32</v>
      </c>
      <c r="M20" s="231">
        <v>78.12</v>
      </c>
      <c r="N20" s="231">
        <v>72.67</v>
      </c>
      <c r="O20" s="231">
        <v>71.77</v>
      </c>
      <c r="P20" s="98">
        <f t="shared" si="2"/>
        <v>-1.2384752992982029E-2</v>
      </c>
      <c r="Q20" s="230">
        <f t="shared" si="3"/>
        <v>-0.90000000000000568</v>
      </c>
    </row>
    <row r="21" spans="2:17" x14ac:dyDescent="0.25">
      <c r="B21" s="93" t="s">
        <v>48</v>
      </c>
      <c r="C21" s="234">
        <v>47.78</v>
      </c>
      <c r="D21" s="234">
        <v>38.090000000000003</v>
      </c>
      <c r="E21" s="234">
        <v>36.92</v>
      </c>
      <c r="F21" s="234">
        <v>53.92</v>
      </c>
      <c r="G21" s="234">
        <v>54.7</v>
      </c>
      <c r="H21" s="234">
        <v>64.64</v>
      </c>
      <c r="I21" s="102">
        <f t="shared" si="0"/>
        <v>0.18171846435100547</v>
      </c>
      <c r="J21" s="234">
        <f t="shared" si="1"/>
        <v>9.9399999999999977</v>
      </c>
      <c r="K21" s="235">
        <v>23.7</v>
      </c>
      <c r="L21" s="235">
        <v>40.520000000000003</v>
      </c>
      <c r="M21" s="235">
        <v>40.85</v>
      </c>
      <c r="N21" s="235">
        <v>47.78</v>
      </c>
      <c r="O21" s="235">
        <v>56.78</v>
      </c>
      <c r="P21" s="102">
        <f t="shared" si="2"/>
        <v>0.18836333193804933</v>
      </c>
      <c r="Q21" s="234">
        <f t="shared" si="3"/>
        <v>9</v>
      </c>
    </row>
    <row r="22" spans="2:17" x14ac:dyDescent="0.25">
      <c r="B22" s="96" t="s">
        <v>62</v>
      </c>
      <c r="C22" s="230">
        <v>47.3</v>
      </c>
      <c r="D22" s="230">
        <v>35.92</v>
      </c>
      <c r="E22" s="230">
        <v>36.92</v>
      </c>
      <c r="F22" s="230">
        <v>53.99</v>
      </c>
      <c r="G22" s="230">
        <v>54.87</v>
      </c>
      <c r="H22" s="230">
        <v>64.8</v>
      </c>
      <c r="I22" s="98">
        <f t="shared" si="0"/>
        <v>0.18097320940404593</v>
      </c>
      <c r="J22" s="230">
        <f t="shared" si="1"/>
        <v>9.93</v>
      </c>
      <c r="K22" s="231">
        <v>23.7</v>
      </c>
      <c r="L22" s="231">
        <v>40.520000000000003</v>
      </c>
      <c r="M22" s="231">
        <v>40.67</v>
      </c>
      <c r="N22" s="231">
        <v>47.71</v>
      </c>
      <c r="O22" s="231">
        <v>56.98</v>
      </c>
      <c r="P22" s="98">
        <f t="shared" si="2"/>
        <v>0.1942988891217774</v>
      </c>
      <c r="Q22" s="230">
        <f t="shared" si="3"/>
        <v>9.269999999999996</v>
      </c>
    </row>
    <row r="23" spans="2:17" x14ac:dyDescent="0.25">
      <c r="B23" s="96" t="s">
        <v>65</v>
      </c>
      <c r="C23" s="230">
        <v>51.12</v>
      </c>
      <c r="D23" s="230">
        <v>63.88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49</v>
      </c>
      <c r="C24" s="234">
        <v>107</v>
      </c>
      <c r="D24" s="234">
        <v>44.86</v>
      </c>
      <c r="E24" s="234">
        <v>46.13</v>
      </c>
      <c r="F24" s="234">
        <v>94.79</v>
      </c>
      <c r="G24" s="234">
        <v>114.31</v>
      </c>
      <c r="H24" s="234">
        <v>127.83</v>
      </c>
      <c r="I24" s="102">
        <f t="shared" si="0"/>
        <v>0.11827486659084951</v>
      </c>
      <c r="J24" s="234">
        <f t="shared" si="1"/>
        <v>13.519999999999996</v>
      </c>
      <c r="K24" s="235">
        <v>47.42</v>
      </c>
      <c r="L24" s="235">
        <v>223.57</v>
      </c>
      <c r="M24" s="235">
        <v>129.36000000000001</v>
      </c>
      <c r="N24" s="235">
        <v>107.03</v>
      </c>
      <c r="O24" s="235">
        <v>168.05</v>
      </c>
      <c r="P24" s="102">
        <f t="shared" si="2"/>
        <v>0.57012052695505933</v>
      </c>
      <c r="Q24" s="234">
        <f t="shared" si="3"/>
        <v>61.02000000000001</v>
      </c>
    </row>
    <row r="25" spans="2:17" x14ac:dyDescent="0.25">
      <c r="B25" s="96" t="s">
        <v>62</v>
      </c>
      <c r="C25" s="230">
        <v>107.84</v>
      </c>
      <c r="D25" s="230">
        <v>55.84</v>
      </c>
      <c r="E25" s="230">
        <v>48.11</v>
      </c>
      <c r="F25" s="230">
        <v>95.49</v>
      </c>
      <c r="G25" s="230">
        <v>114.77</v>
      </c>
      <c r="H25" s="230">
        <v>128.08000000000001</v>
      </c>
      <c r="I25" s="98">
        <f t="shared" si="0"/>
        <v>0.11597107257994255</v>
      </c>
      <c r="J25" s="230">
        <f t="shared" si="1"/>
        <v>13.310000000000016</v>
      </c>
      <c r="K25" s="231">
        <v>49.81</v>
      </c>
      <c r="L25" s="231">
        <v>233.88</v>
      </c>
      <c r="M25" s="231">
        <v>128.35</v>
      </c>
      <c r="N25" s="231">
        <v>107.03</v>
      </c>
      <c r="O25" s="231">
        <v>178.06</v>
      </c>
      <c r="P25" s="98">
        <f t="shared" si="2"/>
        <v>0.66364570681117452</v>
      </c>
      <c r="Q25" s="230">
        <f t="shared" si="3"/>
        <v>71.03</v>
      </c>
    </row>
    <row r="26" spans="2:17" x14ac:dyDescent="0.25">
      <c r="B26" s="99" t="s">
        <v>63</v>
      </c>
      <c r="C26" s="232">
        <v>117.01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49.81</v>
      </c>
      <c r="L26" s="233">
        <v>0</v>
      </c>
      <c r="M26" s="233">
        <v>0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64</v>
      </c>
      <c r="C27" s="232">
        <v>30.06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50</v>
      </c>
      <c r="C28" s="234">
        <v>41.28</v>
      </c>
      <c r="D28" s="234">
        <v>28.76</v>
      </c>
      <c r="E28" s="234">
        <v>28.24</v>
      </c>
      <c r="F28" s="234">
        <v>42.01</v>
      </c>
      <c r="G28" s="234">
        <v>51.99</v>
      </c>
      <c r="H28" s="234">
        <v>61.31</v>
      </c>
      <c r="I28" s="102">
        <f t="shared" si="0"/>
        <v>0.17926524331602223</v>
      </c>
      <c r="J28" s="234">
        <f t="shared" si="1"/>
        <v>9.32</v>
      </c>
      <c r="K28" s="235">
        <v>10.45</v>
      </c>
      <c r="L28" s="235">
        <v>40.24</v>
      </c>
      <c r="M28" s="235">
        <v>43.3</v>
      </c>
      <c r="N28" s="235">
        <v>50.47</v>
      </c>
      <c r="O28" s="235">
        <v>56.62</v>
      </c>
      <c r="P28" s="102">
        <f t="shared" si="2"/>
        <v>0.12185456706954634</v>
      </c>
      <c r="Q28" s="234">
        <f t="shared" si="3"/>
        <v>6.1499999999999986</v>
      </c>
    </row>
    <row r="29" spans="2:17" x14ac:dyDescent="0.25">
      <c r="B29" s="96" t="s">
        <v>62</v>
      </c>
      <c r="C29" s="230">
        <v>43.36</v>
      </c>
      <c r="D29" s="230">
        <v>30.7</v>
      </c>
      <c r="E29" s="230">
        <v>30.01</v>
      </c>
      <c r="F29" s="230">
        <v>44.97</v>
      </c>
      <c r="G29" s="230">
        <v>55.89</v>
      </c>
      <c r="H29" s="230">
        <v>65.510000000000005</v>
      </c>
      <c r="I29" s="98">
        <f t="shared" si="0"/>
        <v>0.1721238146358921</v>
      </c>
      <c r="J29" s="230">
        <f t="shared" si="1"/>
        <v>9.6200000000000045</v>
      </c>
      <c r="K29" s="231">
        <v>9.5500000000000007</v>
      </c>
      <c r="L29" s="231">
        <v>43.29</v>
      </c>
      <c r="M29" s="231">
        <v>46.82</v>
      </c>
      <c r="N29" s="231">
        <v>54.33</v>
      </c>
      <c r="O29" s="231">
        <v>59.29</v>
      </c>
      <c r="P29" s="98">
        <f t="shared" si="2"/>
        <v>9.1293944413767703E-2</v>
      </c>
      <c r="Q29" s="230">
        <f t="shared" si="3"/>
        <v>4.9600000000000009</v>
      </c>
    </row>
    <row r="30" spans="2:17" x14ac:dyDescent="0.25">
      <c r="B30" s="99" t="s">
        <v>63</v>
      </c>
      <c r="C30" s="232">
        <v>46.92</v>
      </c>
      <c r="D30" s="232">
        <v>32.35</v>
      </c>
      <c r="E30" s="232">
        <v>31.51</v>
      </c>
      <c r="F30" s="232">
        <v>47.15</v>
      </c>
      <c r="G30" s="232">
        <v>58.46</v>
      </c>
      <c r="H30" s="232">
        <v>68.099999999999994</v>
      </c>
      <c r="I30" s="100">
        <f t="shared" si="0"/>
        <v>0.16489907629148126</v>
      </c>
      <c r="J30" s="232">
        <f t="shared" si="1"/>
        <v>9.6399999999999935</v>
      </c>
      <c r="K30" s="233">
        <v>11.01</v>
      </c>
      <c r="L30" s="233">
        <v>45.63</v>
      </c>
      <c r="M30" s="233">
        <v>48.61</v>
      </c>
      <c r="N30" s="233">
        <v>56.42</v>
      </c>
      <c r="O30" s="233">
        <v>61.89</v>
      </c>
      <c r="P30" s="100">
        <f t="shared" si="2"/>
        <v>9.6951435661112972E-2</v>
      </c>
      <c r="Q30" s="232">
        <f t="shared" si="3"/>
        <v>5.4699999999999989</v>
      </c>
    </row>
    <row r="31" spans="2:17" x14ac:dyDescent="0.25">
      <c r="B31" s="99" t="s">
        <v>64</v>
      </c>
      <c r="C31" s="232">
        <v>28.87</v>
      </c>
      <c r="D31" s="232">
        <v>22.76</v>
      </c>
      <c r="E31" s="232">
        <v>23.58</v>
      </c>
      <c r="F31" s="232">
        <v>31.76</v>
      </c>
      <c r="G31" s="232">
        <v>39.42</v>
      </c>
      <c r="H31" s="232">
        <v>48.3</v>
      </c>
      <c r="I31" s="100">
        <f t="shared" si="0"/>
        <v>0.22526636225266339</v>
      </c>
      <c r="J31" s="232">
        <f t="shared" si="1"/>
        <v>8.8799999999999955</v>
      </c>
      <c r="K31" s="233">
        <v>5.99</v>
      </c>
      <c r="L31" s="233">
        <v>31.12</v>
      </c>
      <c r="M31" s="233">
        <v>35.479999999999997</v>
      </c>
      <c r="N31" s="233">
        <v>40.24</v>
      </c>
      <c r="O31" s="233">
        <v>42.77</v>
      </c>
      <c r="P31" s="100">
        <f t="shared" si="2"/>
        <v>6.2872763419483224E-2</v>
      </c>
      <c r="Q31" s="232">
        <f t="shared" si="3"/>
        <v>2.5300000000000011</v>
      </c>
    </row>
    <row r="32" spans="2:17" x14ac:dyDescent="0.25">
      <c r="B32" s="96" t="s">
        <v>65</v>
      </c>
      <c r="C32" s="230">
        <v>33.409999999999997</v>
      </c>
      <c r="D32" s="230">
        <v>23.06</v>
      </c>
      <c r="E32" s="230">
        <v>22.18</v>
      </c>
      <c r="F32" s="230">
        <v>30.16</v>
      </c>
      <c r="G32" s="230">
        <v>36.21</v>
      </c>
      <c r="H32" s="230">
        <v>43.56</v>
      </c>
      <c r="I32" s="98">
        <f t="shared" si="0"/>
        <v>0.20298260149130076</v>
      </c>
      <c r="J32" s="230">
        <f t="shared" si="1"/>
        <v>7.3500000000000014</v>
      </c>
      <c r="K32" s="231">
        <v>12.32</v>
      </c>
      <c r="L32" s="231">
        <v>26.99</v>
      </c>
      <c r="M32" s="231">
        <v>28.97</v>
      </c>
      <c r="N32" s="231">
        <v>33.950000000000003</v>
      </c>
      <c r="O32" s="231">
        <v>45.79</v>
      </c>
      <c r="P32" s="98">
        <f t="shared" si="2"/>
        <v>0.34874815905743728</v>
      </c>
      <c r="Q32" s="230">
        <f t="shared" si="3"/>
        <v>11.839999999999996</v>
      </c>
    </row>
    <row r="33" spans="2:17" x14ac:dyDescent="0.25">
      <c r="B33" s="93" t="s">
        <v>51</v>
      </c>
      <c r="C33" s="234">
        <v>51.62</v>
      </c>
      <c r="D33" s="234">
        <v>49.1</v>
      </c>
      <c r="E33" s="234">
        <v>45.63</v>
      </c>
      <c r="F33" s="234">
        <v>64.64</v>
      </c>
      <c r="G33" s="234">
        <v>73.62</v>
      </c>
      <c r="H33" s="234">
        <v>81.849999999999994</v>
      </c>
      <c r="I33" s="102">
        <f t="shared" si="0"/>
        <v>0.11179027438196121</v>
      </c>
      <c r="J33" s="234">
        <f t="shared" si="1"/>
        <v>8.2299999999999898</v>
      </c>
      <c r="K33" s="235">
        <v>32.31</v>
      </c>
      <c r="L33" s="235">
        <v>69.349999999999994</v>
      </c>
      <c r="M33" s="235">
        <v>75.05</v>
      </c>
      <c r="N33" s="235">
        <v>82.2</v>
      </c>
      <c r="O33" s="235">
        <v>90.08</v>
      </c>
      <c r="P33" s="102">
        <f t="shared" si="2"/>
        <v>9.5863746958637419E-2</v>
      </c>
      <c r="Q33" s="234">
        <f t="shared" si="3"/>
        <v>7.8799999999999955</v>
      </c>
    </row>
    <row r="34" spans="2:17" x14ac:dyDescent="0.25">
      <c r="B34" s="96" t="s">
        <v>62</v>
      </c>
      <c r="C34" s="230">
        <v>51.62</v>
      </c>
      <c r="D34" s="230">
        <v>49.1</v>
      </c>
      <c r="E34" s="230">
        <v>45.63</v>
      </c>
      <c r="F34" s="230">
        <v>64.64</v>
      </c>
      <c r="G34" s="230">
        <v>73.62</v>
      </c>
      <c r="H34" s="230">
        <v>81.849999999999994</v>
      </c>
      <c r="I34" s="98">
        <f t="shared" si="0"/>
        <v>0.11179027438196121</v>
      </c>
      <c r="J34" s="230">
        <f t="shared" si="1"/>
        <v>8.2299999999999898</v>
      </c>
      <c r="K34" s="231">
        <v>32.31</v>
      </c>
      <c r="L34" s="231">
        <v>69.349999999999994</v>
      </c>
      <c r="M34" s="231">
        <v>75.05</v>
      </c>
      <c r="N34" s="231">
        <v>82.2</v>
      </c>
      <c r="O34" s="231">
        <v>90.08</v>
      </c>
      <c r="P34" s="98">
        <f t="shared" si="2"/>
        <v>9.5863746958637419E-2</v>
      </c>
      <c r="Q34" s="230">
        <f t="shared" si="3"/>
        <v>7.8799999999999955</v>
      </c>
    </row>
    <row r="35" spans="2:17" x14ac:dyDescent="0.25">
      <c r="B35" s="93" t="s">
        <v>52</v>
      </c>
      <c r="C35" s="234">
        <v>67.78</v>
      </c>
      <c r="D35" s="234">
        <v>64.31</v>
      </c>
      <c r="E35" s="234">
        <v>82.55</v>
      </c>
      <c r="F35" s="234">
        <v>96.71</v>
      </c>
      <c r="G35" s="234">
        <v>122.12</v>
      </c>
      <c r="H35" s="234">
        <v>143.97</v>
      </c>
      <c r="I35" s="102">
        <f t="shared" si="0"/>
        <v>0.17892237143792977</v>
      </c>
      <c r="J35" s="234">
        <f t="shared" si="1"/>
        <v>21.849999999999994</v>
      </c>
      <c r="K35" s="235">
        <v>43.4</v>
      </c>
      <c r="L35" s="235">
        <v>86.79</v>
      </c>
      <c r="M35" s="235">
        <v>115.01</v>
      </c>
      <c r="N35" s="235">
        <v>132.63</v>
      </c>
      <c r="O35" s="235">
        <v>149.19999999999999</v>
      </c>
      <c r="P35" s="102">
        <f t="shared" si="2"/>
        <v>0.12493402699238487</v>
      </c>
      <c r="Q35" s="234">
        <f t="shared" si="3"/>
        <v>16.569999999999993</v>
      </c>
    </row>
    <row r="36" spans="2:17" x14ac:dyDescent="0.25">
      <c r="B36" s="96" t="s">
        <v>62</v>
      </c>
      <c r="C36" s="230">
        <v>88.08</v>
      </c>
      <c r="D36" s="230">
        <v>75.77</v>
      </c>
      <c r="E36" s="230">
        <v>86.58</v>
      </c>
      <c r="F36" s="230">
        <v>103.27</v>
      </c>
      <c r="G36" s="230">
        <v>127.65</v>
      </c>
      <c r="H36" s="230">
        <v>152.83000000000001</v>
      </c>
      <c r="I36" s="98">
        <f t="shared" si="0"/>
        <v>0.1972581276929104</v>
      </c>
      <c r="J36" s="230">
        <f t="shared" si="1"/>
        <v>25.180000000000007</v>
      </c>
      <c r="K36" s="231">
        <v>44.76</v>
      </c>
      <c r="L36" s="231">
        <v>94.18</v>
      </c>
      <c r="M36" s="231">
        <v>121.48</v>
      </c>
      <c r="N36" s="231">
        <v>143.25</v>
      </c>
      <c r="O36" s="231">
        <v>162.71</v>
      </c>
      <c r="P36" s="98">
        <f t="shared" si="2"/>
        <v>0.13584642233856892</v>
      </c>
      <c r="Q36" s="230">
        <f t="shared" si="3"/>
        <v>19.460000000000008</v>
      </c>
    </row>
    <row r="37" spans="2:17" x14ac:dyDescent="0.25">
      <c r="B37" s="96" t="s">
        <v>65</v>
      </c>
      <c r="C37" s="230">
        <v>45.47</v>
      </c>
      <c r="D37" s="230">
        <v>30.29</v>
      </c>
      <c r="E37" s="230">
        <v>48.86</v>
      </c>
      <c r="F37" s="230">
        <v>61.39</v>
      </c>
      <c r="G37" s="230">
        <v>90.45</v>
      </c>
      <c r="H37" s="230">
        <v>93.94</v>
      </c>
      <c r="I37" s="98">
        <f t="shared" si="0"/>
        <v>3.8584853510226669E-2</v>
      </c>
      <c r="J37" s="230">
        <f t="shared" si="1"/>
        <v>3.4899999999999949</v>
      </c>
      <c r="K37" s="231">
        <v>1.49</v>
      </c>
      <c r="L37" s="231">
        <v>44.32</v>
      </c>
      <c r="M37" s="231">
        <v>78.12</v>
      </c>
      <c r="N37" s="231">
        <v>72.67</v>
      </c>
      <c r="O37" s="231">
        <v>71.77</v>
      </c>
      <c r="P37" s="98">
        <f t="shared" si="2"/>
        <v>-1.2384752992982029E-2</v>
      </c>
      <c r="Q37" s="230">
        <f t="shared" si="3"/>
        <v>-0.90000000000000568</v>
      </c>
    </row>
    <row r="38" spans="2:17" x14ac:dyDescent="0.25">
      <c r="B38" s="93" t="s">
        <v>53</v>
      </c>
      <c r="C38" s="234">
        <v>43.26</v>
      </c>
      <c r="D38" s="234">
        <v>33.54</v>
      </c>
      <c r="E38" s="234">
        <v>37.840000000000003</v>
      </c>
      <c r="F38" s="234">
        <v>53.16</v>
      </c>
      <c r="G38" s="234">
        <v>62.05</v>
      </c>
      <c r="H38" s="234">
        <v>69.75</v>
      </c>
      <c r="I38" s="102">
        <f t="shared" si="0"/>
        <v>0.12409347300564066</v>
      </c>
      <c r="J38" s="234">
        <f t="shared" si="1"/>
        <v>7.7000000000000028</v>
      </c>
      <c r="K38" s="235">
        <v>24.79</v>
      </c>
      <c r="L38" s="235">
        <v>53.48</v>
      </c>
      <c r="M38" s="235">
        <v>53.65</v>
      </c>
      <c r="N38" s="235">
        <v>67.52</v>
      </c>
      <c r="O38" s="235">
        <v>73.47</v>
      </c>
      <c r="P38" s="102">
        <f t="shared" si="2"/>
        <v>8.8122037914692086E-2</v>
      </c>
      <c r="Q38" s="234">
        <f t="shared" si="3"/>
        <v>5.9500000000000028</v>
      </c>
    </row>
    <row r="39" spans="2:17" x14ac:dyDescent="0.25">
      <c r="B39" s="96" t="s">
        <v>62</v>
      </c>
      <c r="C39" s="230">
        <v>43.26</v>
      </c>
      <c r="D39" s="230">
        <v>33.54</v>
      </c>
      <c r="E39" s="230">
        <v>37.840000000000003</v>
      </c>
      <c r="F39" s="230">
        <v>53.16</v>
      </c>
      <c r="G39" s="230">
        <v>62.05</v>
      </c>
      <c r="H39" s="230">
        <v>69.75</v>
      </c>
      <c r="I39" s="98">
        <f t="shared" si="0"/>
        <v>0.12409347300564066</v>
      </c>
      <c r="J39" s="230">
        <f t="shared" si="1"/>
        <v>7.7000000000000028</v>
      </c>
      <c r="K39" s="231">
        <v>24.79</v>
      </c>
      <c r="L39" s="231">
        <v>53.48</v>
      </c>
      <c r="M39" s="231">
        <v>53.65</v>
      </c>
      <c r="N39" s="231">
        <v>67.52</v>
      </c>
      <c r="O39" s="231">
        <v>73.47</v>
      </c>
      <c r="P39" s="98">
        <f t="shared" si="2"/>
        <v>8.8122037914692086E-2</v>
      </c>
      <c r="Q39" s="230">
        <f t="shared" si="3"/>
        <v>5.9500000000000028</v>
      </c>
    </row>
    <row r="40" spans="2:17" x14ac:dyDescent="0.25">
      <c r="B40" s="99" t="s">
        <v>63</v>
      </c>
      <c r="C40" s="232">
        <v>56.68</v>
      </c>
      <c r="D40" s="232">
        <v>39.090000000000003</v>
      </c>
      <c r="E40" s="232">
        <v>40.1</v>
      </c>
      <c r="F40" s="232">
        <v>62.85</v>
      </c>
      <c r="G40" s="232">
        <v>73.61</v>
      </c>
      <c r="H40" s="232">
        <v>84.16</v>
      </c>
      <c r="I40" s="100">
        <f t="shared" si="0"/>
        <v>0.14332291808178232</v>
      </c>
      <c r="J40" s="232">
        <f t="shared" si="1"/>
        <v>10.549999999999997</v>
      </c>
      <c r="K40" s="233">
        <v>25.16</v>
      </c>
      <c r="L40" s="233">
        <v>64.73</v>
      </c>
      <c r="M40" s="233">
        <v>64.58</v>
      </c>
      <c r="N40" s="233">
        <v>82.73</v>
      </c>
      <c r="O40" s="233">
        <v>86.77</v>
      </c>
      <c r="P40" s="100">
        <f t="shared" si="2"/>
        <v>4.8833554937749213E-2</v>
      </c>
      <c r="Q40" s="232">
        <f t="shared" si="3"/>
        <v>4.039999999999992</v>
      </c>
    </row>
    <row r="41" spans="2:17" x14ac:dyDescent="0.25">
      <c r="B41" s="99" t="s">
        <v>64</v>
      </c>
      <c r="C41" s="232">
        <v>31.7</v>
      </c>
      <c r="D41" s="232">
        <v>27.82</v>
      </c>
      <c r="E41" s="232">
        <v>34.1</v>
      </c>
      <c r="F41" s="232">
        <v>40.229999999999997</v>
      </c>
      <c r="G41" s="232">
        <v>47.48</v>
      </c>
      <c r="H41" s="232">
        <v>49.35</v>
      </c>
      <c r="I41" s="100">
        <f t="shared" si="0"/>
        <v>3.9385004212300068E-2</v>
      </c>
      <c r="J41" s="232">
        <f t="shared" si="1"/>
        <v>1.8700000000000045</v>
      </c>
      <c r="K41" s="233">
        <v>24.09</v>
      </c>
      <c r="L41" s="233">
        <v>37.58</v>
      </c>
      <c r="M41" s="233">
        <v>40.75</v>
      </c>
      <c r="N41" s="233">
        <v>48.02</v>
      </c>
      <c r="O41" s="233">
        <v>49.23</v>
      </c>
      <c r="P41" s="100">
        <f t="shared" si="2"/>
        <v>2.5197834235735073E-2</v>
      </c>
      <c r="Q41" s="232">
        <f t="shared" si="3"/>
        <v>1.2099999999999937</v>
      </c>
    </row>
    <row r="42" spans="2:17" x14ac:dyDescent="0.25">
      <c r="B42" s="93" t="s">
        <v>54</v>
      </c>
      <c r="C42" s="234">
        <v>71.48</v>
      </c>
      <c r="D42" s="234">
        <v>50.94</v>
      </c>
      <c r="E42" s="234">
        <v>53.72</v>
      </c>
      <c r="F42" s="234">
        <v>88.72</v>
      </c>
      <c r="G42" s="234">
        <v>108.87</v>
      </c>
      <c r="H42" s="234">
        <v>119.53</v>
      </c>
      <c r="I42" s="102">
        <f t="shared" si="0"/>
        <v>9.791494442913562E-2</v>
      </c>
      <c r="J42" s="234">
        <f t="shared" si="1"/>
        <v>10.659999999999997</v>
      </c>
      <c r="K42" s="235">
        <v>24.62</v>
      </c>
      <c r="L42" s="235">
        <v>88.41</v>
      </c>
      <c r="M42" s="235">
        <v>102.34</v>
      </c>
      <c r="N42" s="235">
        <v>104.71</v>
      </c>
      <c r="O42" s="235">
        <v>95.11</v>
      </c>
      <c r="P42" s="102">
        <f t="shared" si="2"/>
        <v>-9.1681787794861913E-2</v>
      </c>
      <c r="Q42" s="234">
        <f t="shared" si="3"/>
        <v>-9.5999999999999943</v>
      </c>
    </row>
    <row r="43" spans="2:17" x14ac:dyDescent="0.25">
      <c r="B43" s="96" t="s">
        <v>62</v>
      </c>
      <c r="C43" s="230">
        <v>77.83</v>
      </c>
      <c r="D43" s="230">
        <v>56.41</v>
      </c>
      <c r="E43" s="230">
        <v>62.75</v>
      </c>
      <c r="F43" s="230">
        <v>96.52</v>
      </c>
      <c r="G43" s="230">
        <v>119.31</v>
      </c>
      <c r="H43" s="230">
        <v>129.19999999999999</v>
      </c>
      <c r="I43" s="98">
        <f t="shared" si="0"/>
        <v>8.2893303159835563E-2</v>
      </c>
      <c r="J43" s="230">
        <f t="shared" si="1"/>
        <v>9.8899999999999864</v>
      </c>
      <c r="K43" s="231">
        <v>33.4</v>
      </c>
      <c r="L43" s="231">
        <v>96.48</v>
      </c>
      <c r="M43" s="231">
        <v>113.86</v>
      </c>
      <c r="N43" s="231">
        <v>114.71</v>
      </c>
      <c r="O43" s="231">
        <v>101.6</v>
      </c>
      <c r="P43" s="98">
        <f t="shared" si="2"/>
        <v>-0.11428820503879344</v>
      </c>
      <c r="Q43" s="230">
        <f t="shared" si="3"/>
        <v>-13.11</v>
      </c>
    </row>
    <row r="44" spans="2:17" x14ac:dyDescent="0.25">
      <c r="B44" s="99" t="s">
        <v>63</v>
      </c>
      <c r="C44" s="232">
        <v>81.78</v>
      </c>
      <c r="D44" s="232">
        <v>0</v>
      </c>
      <c r="E44" s="232">
        <v>65.540000000000006</v>
      </c>
      <c r="F44" s="232">
        <v>100.75</v>
      </c>
      <c r="G44" s="232">
        <v>126.98</v>
      </c>
      <c r="H44" s="232">
        <v>135.56</v>
      </c>
      <c r="I44" s="100">
        <f t="shared" si="0"/>
        <v>6.7569696015120417E-2</v>
      </c>
      <c r="J44" s="232">
        <f t="shared" si="1"/>
        <v>8.5799999999999983</v>
      </c>
      <c r="K44" s="233">
        <v>0</v>
      </c>
      <c r="L44" s="233">
        <v>102.9</v>
      </c>
      <c r="M44" s="233">
        <v>125.3</v>
      </c>
      <c r="N44" s="233">
        <v>125.52</v>
      </c>
      <c r="O44" s="233">
        <v>107.65</v>
      </c>
      <c r="P44" s="100">
        <f t="shared" si="2"/>
        <v>-0.14236775015933711</v>
      </c>
      <c r="Q44" s="232">
        <f t="shared" si="3"/>
        <v>-17.86999999999999</v>
      </c>
    </row>
    <row r="45" spans="2:17" x14ac:dyDescent="0.25">
      <c r="B45" s="99" t="s">
        <v>64</v>
      </c>
      <c r="C45" s="232">
        <v>62.86</v>
      </c>
      <c r="D45" s="232">
        <v>0</v>
      </c>
      <c r="E45" s="232">
        <v>51.57</v>
      </c>
      <c r="F45" s="232">
        <v>79.3</v>
      </c>
      <c r="G45" s="232">
        <v>88.65</v>
      </c>
      <c r="H45" s="232">
        <v>103.35</v>
      </c>
      <c r="I45" s="100">
        <f t="shared" si="0"/>
        <v>0.16582064297800314</v>
      </c>
      <c r="J45" s="232">
        <f t="shared" si="1"/>
        <v>14.699999999999989</v>
      </c>
      <c r="K45" s="233">
        <v>0</v>
      </c>
      <c r="L45" s="233">
        <v>70.400000000000006</v>
      </c>
      <c r="M45" s="233">
        <v>70.31</v>
      </c>
      <c r="N45" s="233">
        <v>70.760000000000005</v>
      </c>
      <c r="O45" s="233">
        <v>77.010000000000005</v>
      </c>
      <c r="P45" s="100">
        <f t="shared" si="2"/>
        <v>8.8326738270209093E-2</v>
      </c>
      <c r="Q45" s="232">
        <f t="shared" si="3"/>
        <v>6.25</v>
      </c>
    </row>
    <row r="46" spans="2:17" x14ac:dyDescent="0.25">
      <c r="B46" s="96" t="s">
        <v>65</v>
      </c>
      <c r="C46" s="230">
        <v>50.93</v>
      </c>
      <c r="D46" s="230">
        <v>31.82</v>
      </c>
      <c r="E46" s="230">
        <v>24.11</v>
      </c>
      <c r="F46" s="230">
        <v>48.07</v>
      </c>
      <c r="G46" s="230">
        <v>55.12</v>
      </c>
      <c r="H46" s="230">
        <v>69.489999999999995</v>
      </c>
      <c r="I46" s="98">
        <f t="shared" si="0"/>
        <v>0.26070391872278664</v>
      </c>
      <c r="J46" s="230">
        <f t="shared" si="1"/>
        <v>14.369999999999997</v>
      </c>
      <c r="K46" s="231">
        <v>10.43</v>
      </c>
      <c r="L46" s="231">
        <v>46.34</v>
      </c>
      <c r="M46" s="231">
        <v>45.29</v>
      </c>
      <c r="N46" s="231">
        <v>52.56</v>
      </c>
      <c r="O46" s="231">
        <v>62.67</v>
      </c>
      <c r="P46" s="98">
        <f t="shared" si="2"/>
        <v>0.19235159817351599</v>
      </c>
      <c r="Q46" s="230">
        <f t="shared" si="3"/>
        <v>10.11</v>
      </c>
    </row>
    <row r="47" spans="2:17" x14ac:dyDescent="0.25">
      <c r="B47" s="93" t="s">
        <v>55</v>
      </c>
      <c r="C47" s="234">
        <v>39.85</v>
      </c>
      <c r="D47" s="234">
        <v>22.7</v>
      </c>
      <c r="E47" s="234">
        <v>29.35</v>
      </c>
      <c r="F47" s="234">
        <v>43.18</v>
      </c>
      <c r="G47" s="234">
        <v>54</v>
      </c>
      <c r="H47" s="234">
        <v>56.57</v>
      </c>
      <c r="I47" s="102">
        <f t="shared" si="0"/>
        <v>4.7592592592592631E-2</v>
      </c>
      <c r="J47" s="234">
        <f t="shared" si="1"/>
        <v>2.5700000000000003</v>
      </c>
      <c r="K47" s="235">
        <v>16.86</v>
      </c>
      <c r="L47" s="235">
        <v>40.869999999999997</v>
      </c>
      <c r="M47" s="235">
        <v>48.01</v>
      </c>
      <c r="N47" s="235">
        <v>50.45</v>
      </c>
      <c r="O47" s="235">
        <v>47.62</v>
      </c>
      <c r="P47" s="102">
        <f t="shared" si="2"/>
        <v>-5.6095143706640371E-2</v>
      </c>
      <c r="Q47" s="234">
        <f t="shared" si="3"/>
        <v>-2.8300000000000054</v>
      </c>
    </row>
    <row r="48" spans="2:17" x14ac:dyDescent="0.25">
      <c r="B48" s="96" t="s">
        <v>62</v>
      </c>
      <c r="C48" s="230">
        <v>40.090000000000003</v>
      </c>
      <c r="D48" s="230">
        <v>22.26</v>
      </c>
      <c r="E48" s="230">
        <v>29.29</v>
      </c>
      <c r="F48" s="230">
        <v>43.74</v>
      </c>
      <c r="G48" s="230">
        <v>54.6</v>
      </c>
      <c r="H48" s="230">
        <v>58.13</v>
      </c>
      <c r="I48" s="98">
        <f t="shared" si="0"/>
        <v>6.4652014652014644E-2</v>
      </c>
      <c r="J48" s="230">
        <f t="shared" si="1"/>
        <v>3.5300000000000011</v>
      </c>
      <c r="K48" s="231">
        <v>16.899999999999999</v>
      </c>
      <c r="L48" s="231">
        <v>41.46</v>
      </c>
      <c r="M48" s="231">
        <v>48.04</v>
      </c>
      <c r="N48" s="231">
        <v>52.71</v>
      </c>
      <c r="O48" s="231">
        <v>48.46</v>
      </c>
      <c r="P48" s="98">
        <f t="shared" si="2"/>
        <v>-8.0629861506355538E-2</v>
      </c>
      <c r="Q48" s="230">
        <f t="shared" si="3"/>
        <v>-4.25</v>
      </c>
    </row>
    <row r="49" spans="2:17" x14ac:dyDescent="0.25">
      <c r="B49" s="99" t="s">
        <v>63</v>
      </c>
      <c r="C49" s="232">
        <v>43.4</v>
      </c>
      <c r="D49" s="232">
        <v>22.57</v>
      </c>
      <c r="E49" s="232">
        <v>31.13</v>
      </c>
      <c r="F49" s="232">
        <v>47.77</v>
      </c>
      <c r="G49" s="232">
        <v>59.8</v>
      </c>
      <c r="H49" s="232">
        <v>61.8</v>
      </c>
      <c r="I49" s="100">
        <f t="shared" si="0"/>
        <v>3.3444816053511683E-2</v>
      </c>
      <c r="J49" s="232">
        <f t="shared" si="1"/>
        <v>2</v>
      </c>
      <c r="K49" s="233">
        <v>17.149999999999999</v>
      </c>
      <c r="L49" s="233">
        <v>44.15</v>
      </c>
      <c r="M49" s="233">
        <v>51.85</v>
      </c>
      <c r="N49" s="233">
        <v>56.42</v>
      </c>
      <c r="O49" s="233">
        <v>50.48</v>
      </c>
      <c r="P49" s="100">
        <f t="shared" si="2"/>
        <v>-0.10528181495923439</v>
      </c>
      <c r="Q49" s="232">
        <f t="shared" si="3"/>
        <v>-5.9400000000000048</v>
      </c>
    </row>
    <row r="50" spans="2:17" x14ac:dyDescent="0.25">
      <c r="B50" s="99" t="s">
        <v>64</v>
      </c>
      <c r="C50" s="232">
        <v>28.7</v>
      </c>
      <c r="D50" s="232">
        <v>21.23</v>
      </c>
      <c r="E50" s="232">
        <v>23.12</v>
      </c>
      <c r="F50" s="232">
        <v>33.61</v>
      </c>
      <c r="G50" s="232">
        <v>39.770000000000003</v>
      </c>
      <c r="H50" s="232">
        <v>48.41</v>
      </c>
      <c r="I50" s="100">
        <f t="shared" si="0"/>
        <v>0.21724918280110628</v>
      </c>
      <c r="J50" s="232">
        <f t="shared" si="1"/>
        <v>8.6399999999999935</v>
      </c>
      <c r="K50" s="233">
        <v>16.12</v>
      </c>
      <c r="L50" s="233">
        <v>33.630000000000003</v>
      </c>
      <c r="M50" s="233">
        <v>37.17</v>
      </c>
      <c r="N50" s="233">
        <v>43.07</v>
      </c>
      <c r="O50" s="233">
        <v>43</v>
      </c>
      <c r="P50" s="100">
        <f t="shared" si="2"/>
        <v>-1.6252612026933511E-3</v>
      </c>
      <c r="Q50" s="232">
        <f t="shared" si="3"/>
        <v>-7.0000000000000284E-2</v>
      </c>
    </row>
    <row r="51" spans="2:17" x14ac:dyDescent="0.25">
      <c r="B51" s="96" t="s">
        <v>65</v>
      </c>
      <c r="C51" s="230">
        <v>35.76</v>
      </c>
      <c r="D51" s="230">
        <v>16.5</v>
      </c>
      <c r="E51" s="230">
        <v>23.32</v>
      </c>
      <c r="F51" s="230">
        <v>71.760000000000005</v>
      </c>
      <c r="G51" s="230">
        <v>82.76</v>
      </c>
      <c r="H51" s="230">
        <v>68.41</v>
      </c>
      <c r="I51" s="98">
        <f t="shared" si="0"/>
        <v>-0.17339294345094258</v>
      </c>
      <c r="J51" s="230">
        <f t="shared" si="1"/>
        <v>-14.350000000000009</v>
      </c>
      <c r="K51" s="231">
        <v>29.5</v>
      </c>
      <c r="L51" s="231">
        <v>97.11</v>
      </c>
      <c r="M51" s="231">
        <v>98.78</v>
      </c>
      <c r="N51" s="231">
        <v>32.36</v>
      </c>
      <c r="O51" s="231">
        <v>53.88</v>
      </c>
      <c r="P51" s="98">
        <f t="shared" si="2"/>
        <v>0.66501854140914718</v>
      </c>
      <c r="Q51" s="230">
        <f t="shared" si="3"/>
        <v>21.520000000000003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20D68-ED85-4346-A610-78FFEF57D59C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162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2116A-91F6-41B3-A774-7AAABE284332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306</v>
      </c>
      <c r="C1" s="1"/>
      <c r="D1" s="1"/>
      <c r="F1" s="236"/>
      <c r="G1" s="236"/>
      <c r="H1" s="236"/>
      <c r="J1" s="236"/>
    </row>
    <row r="3" spans="1:31" s="4" customFormat="1" ht="25.5" customHeight="1" thickBot="1" x14ac:dyDescent="0.3">
      <c r="B3" s="66" t="s">
        <v>307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260</v>
      </c>
      <c r="D5" s="174" t="s">
        <v>261</v>
      </c>
      <c r="E5" s="174" t="s">
        <v>262</v>
      </c>
      <c r="F5" s="174" t="s">
        <v>263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264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265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7" t="s">
        <v>174</v>
      </c>
      <c r="C6" s="238">
        <v>36009</v>
      </c>
      <c r="D6" s="238">
        <v>13358</v>
      </c>
      <c r="E6" s="238">
        <v>62525</v>
      </c>
      <c r="F6" s="238">
        <v>83965</v>
      </c>
      <c r="G6" s="239">
        <f t="shared" ref="G6:G11" si="0">F6/E6-1</f>
        <v>0.34290283886445416</v>
      </c>
      <c r="H6" s="238">
        <f t="shared" ref="H6:H11" si="1">F6-E6</f>
        <v>21440</v>
      </c>
      <c r="I6" s="239"/>
      <c r="J6" s="238">
        <v>76840</v>
      </c>
      <c r="K6" s="239">
        <f t="shared" ref="K6:K11" si="2">J6/F6-1</f>
        <v>-8.4856785565414206E-2</v>
      </c>
      <c r="L6" s="238">
        <f t="shared" ref="L6:L11" si="3">J6-F6</f>
        <v>-7125</v>
      </c>
      <c r="M6" s="239"/>
      <c r="N6" s="238">
        <v>85109</v>
      </c>
      <c r="O6" s="239">
        <f t="shared" ref="O6:O11" si="4">N6/J6-1</f>
        <v>0.10761322228006254</v>
      </c>
      <c r="P6" s="238">
        <f t="shared" ref="P6:P11" si="5">N6-J6</f>
        <v>8269</v>
      </c>
      <c r="Q6" s="239">
        <f>N6/C6-1</f>
        <v>1.3635480018884167</v>
      </c>
      <c r="R6" s="238">
        <f>N6-C6</f>
        <v>49100</v>
      </c>
      <c r="S6" s="239"/>
      <c r="T6" s="239"/>
      <c r="V6" s="29"/>
      <c r="AE6" s="1"/>
    </row>
    <row r="7" spans="1:31" ht="18.75" x14ac:dyDescent="0.3">
      <c r="A7" s="4"/>
      <c r="B7" s="237" t="s">
        <v>175</v>
      </c>
      <c r="C7" s="238">
        <v>7208</v>
      </c>
      <c r="D7" s="238">
        <v>7891</v>
      </c>
      <c r="E7" s="238">
        <v>11080</v>
      </c>
      <c r="F7" s="238">
        <v>15306</v>
      </c>
      <c r="G7" s="239">
        <f t="shared" si="0"/>
        <v>0.38140794223826724</v>
      </c>
      <c r="H7" s="238">
        <f t="shared" si="1"/>
        <v>4226</v>
      </c>
      <c r="I7" s="239">
        <f>F7/$F$7</f>
        <v>1</v>
      </c>
      <c r="J7" s="238">
        <v>11583</v>
      </c>
      <c r="K7" s="239">
        <f t="shared" si="2"/>
        <v>-0.24323794590356718</v>
      </c>
      <c r="L7" s="238">
        <f t="shared" si="3"/>
        <v>-3723</v>
      </c>
      <c r="M7" s="239">
        <f>J7/$J$7</f>
        <v>1</v>
      </c>
      <c r="N7" s="238">
        <v>13516</v>
      </c>
      <c r="O7" s="239">
        <f t="shared" si="4"/>
        <v>0.16688250021583362</v>
      </c>
      <c r="P7" s="238">
        <f t="shared" si="5"/>
        <v>1933</v>
      </c>
      <c r="Q7" s="239">
        <f t="shared" ref="Q7:Q11" si="6">N7/C7-1</f>
        <v>0.87513873473917858</v>
      </c>
      <c r="R7" s="238">
        <f t="shared" ref="R7:R11" si="7">N7-C7</f>
        <v>6308</v>
      </c>
      <c r="S7" s="239">
        <f>N7/$N$7</f>
        <v>1</v>
      </c>
      <c r="T7" s="239">
        <f>N7/$N$6</f>
        <v>0.158808116650413</v>
      </c>
      <c r="V7" s="29"/>
      <c r="W7" s="81"/>
      <c r="AE7" s="1" t="s">
        <v>176</v>
      </c>
    </row>
    <row r="8" spans="1:31" ht="15.75" x14ac:dyDescent="0.25">
      <c r="A8" s="4"/>
      <c r="B8" s="240" t="s">
        <v>102</v>
      </c>
      <c r="C8" s="241">
        <v>5757</v>
      </c>
      <c r="D8" s="241">
        <v>345</v>
      </c>
      <c r="E8" s="241">
        <v>6079</v>
      </c>
      <c r="F8" s="241">
        <v>8471</v>
      </c>
      <c r="G8" s="242">
        <f t="shared" si="0"/>
        <v>0.39348577068596802</v>
      </c>
      <c r="H8" s="241">
        <f t="shared" si="1"/>
        <v>2392</v>
      </c>
      <c r="I8" s="242">
        <f>F8/$F$7</f>
        <v>0.55344309421142035</v>
      </c>
      <c r="J8" s="241">
        <v>8394</v>
      </c>
      <c r="K8" s="242">
        <f t="shared" si="2"/>
        <v>-9.0898359107542959E-3</v>
      </c>
      <c r="L8" s="241">
        <f t="shared" si="3"/>
        <v>-77</v>
      </c>
      <c r="M8" s="242">
        <f>J8/$J$7</f>
        <v>0.72468272468272465</v>
      </c>
      <c r="N8" s="241">
        <v>9343</v>
      </c>
      <c r="O8" s="242">
        <f t="shared" si="4"/>
        <v>0.113056945437217</v>
      </c>
      <c r="P8" s="241">
        <f t="shared" si="5"/>
        <v>949</v>
      </c>
      <c r="Q8" s="242">
        <f t="shared" si="6"/>
        <v>0.62289386833420179</v>
      </c>
      <c r="R8" s="241">
        <f t="shared" si="7"/>
        <v>3586</v>
      </c>
      <c r="S8" s="242">
        <f>N8/$N$7</f>
        <v>0.69125480911512283</v>
      </c>
      <c r="T8" s="242">
        <f>N8/$N$6</f>
        <v>0.1097768743611134</v>
      </c>
      <c r="V8" s="29"/>
      <c r="W8" s="81"/>
      <c r="AE8" s="1" t="s">
        <v>177</v>
      </c>
    </row>
    <row r="9" spans="1:31" s="4" customFormat="1" x14ac:dyDescent="0.25">
      <c r="B9" s="243" t="s">
        <v>105</v>
      </c>
      <c r="C9" s="244">
        <v>1451</v>
      </c>
      <c r="D9" s="244">
        <v>7546</v>
      </c>
      <c r="E9" s="244">
        <v>5001</v>
      </c>
      <c r="F9" s="244">
        <v>6835</v>
      </c>
      <c r="G9" s="245">
        <f t="shared" si="0"/>
        <v>0.36672665466906618</v>
      </c>
      <c r="H9" s="246">
        <f t="shared" si="1"/>
        <v>1834</v>
      </c>
      <c r="I9" s="247">
        <f>F9/$F$7</f>
        <v>0.44655690578857965</v>
      </c>
      <c r="J9" s="244">
        <v>3189</v>
      </c>
      <c r="K9" s="245">
        <f t="shared" si="2"/>
        <v>-0.53343087051938554</v>
      </c>
      <c r="L9" s="246">
        <f t="shared" si="3"/>
        <v>-3646</v>
      </c>
      <c r="M9" s="247">
        <f>J9/$J$7</f>
        <v>0.27531727531727529</v>
      </c>
      <c r="N9" s="244">
        <v>4173</v>
      </c>
      <c r="O9" s="245">
        <f t="shared" si="4"/>
        <v>0.30856067732831605</v>
      </c>
      <c r="P9" s="246">
        <f t="shared" si="5"/>
        <v>984</v>
      </c>
      <c r="Q9" s="245">
        <f t="shared" si="6"/>
        <v>1.875947622329428</v>
      </c>
      <c r="R9" s="246">
        <f t="shared" si="7"/>
        <v>2722</v>
      </c>
      <c r="S9" s="247">
        <f>N9/$N$7</f>
        <v>0.30874519088487717</v>
      </c>
      <c r="T9" s="247">
        <f>N9/$N$6</f>
        <v>4.9031242289299601E-2</v>
      </c>
      <c r="V9" s="29"/>
      <c r="W9" s="81"/>
      <c r="AE9" s="1" t="s">
        <v>178</v>
      </c>
    </row>
    <row r="10" spans="1:31" s="4" customFormat="1" x14ac:dyDescent="0.25">
      <c r="B10" s="248" t="s">
        <v>179</v>
      </c>
      <c r="C10" s="29">
        <v>1230</v>
      </c>
      <c r="D10" s="29">
        <v>7541</v>
      </c>
      <c r="E10" s="29">
        <v>1304</v>
      </c>
      <c r="F10" s="29">
        <v>6348</v>
      </c>
      <c r="G10" s="22">
        <f t="shared" si="0"/>
        <v>3.8680981595092021</v>
      </c>
      <c r="H10" s="20">
        <f t="shared" si="1"/>
        <v>5044</v>
      </c>
      <c r="I10" s="31">
        <f>F10/$F$7</f>
        <v>0.41473931791454333</v>
      </c>
      <c r="J10" s="29">
        <v>951</v>
      </c>
      <c r="K10" s="22">
        <f t="shared" si="2"/>
        <v>-0.85018903591682427</v>
      </c>
      <c r="L10" s="20">
        <f t="shared" si="3"/>
        <v>-5397</v>
      </c>
      <c r="M10" s="31">
        <f>J10/$J$7</f>
        <v>8.2103082103082106E-2</v>
      </c>
      <c r="N10" s="29">
        <v>3429</v>
      </c>
      <c r="O10" s="22">
        <f t="shared" si="4"/>
        <v>2.6056782334384856</v>
      </c>
      <c r="P10" s="20">
        <f t="shared" si="5"/>
        <v>2478</v>
      </c>
      <c r="Q10" s="22">
        <f t="shared" si="6"/>
        <v>1.7878048780487803</v>
      </c>
      <c r="R10" s="20">
        <f t="shared" si="7"/>
        <v>2199</v>
      </c>
      <c r="S10" s="31">
        <f>N10/$N$7</f>
        <v>0.25369931932524414</v>
      </c>
      <c r="T10" s="31">
        <f>N10/$N$6</f>
        <v>4.0289511097533752E-2</v>
      </c>
      <c r="V10" s="29"/>
      <c r="W10" s="81"/>
      <c r="AE10" s="1" t="s">
        <v>180</v>
      </c>
    </row>
    <row r="11" spans="1:31" s="4" customFormat="1" x14ac:dyDescent="0.25">
      <c r="B11" s="248" t="s">
        <v>181</v>
      </c>
      <c r="C11" s="29">
        <f>C9-C10</f>
        <v>221</v>
      </c>
      <c r="D11" s="29">
        <f>D9-D10</f>
        <v>5</v>
      </c>
      <c r="E11" s="29">
        <f>E9-E10</f>
        <v>3697</v>
      </c>
      <c r="F11" s="29">
        <f>F9-F10</f>
        <v>487</v>
      </c>
      <c r="G11" s="22">
        <f t="shared" si="0"/>
        <v>-0.86827157154449552</v>
      </c>
      <c r="H11" s="20">
        <f t="shared" si="1"/>
        <v>-3210</v>
      </c>
      <c r="I11" s="31">
        <f>F11/$F$7</f>
        <v>3.1817587874036324E-2</v>
      </c>
      <c r="J11" s="29">
        <f>J9-J10</f>
        <v>2238</v>
      </c>
      <c r="K11" s="22">
        <f t="shared" si="2"/>
        <v>3.5954825462012323</v>
      </c>
      <c r="L11" s="20">
        <f t="shared" si="3"/>
        <v>1751</v>
      </c>
      <c r="M11" s="31">
        <f>J11/$J$7</f>
        <v>0.19321419321419323</v>
      </c>
      <c r="N11" s="29">
        <f>N9-N10</f>
        <v>744</v>
      </c>
      <c r="O11" s="22">
        <f t="shared" si="4"/>
        <v>-0.66756032171581769</v>
      </c>
      <c r="P11" s="20">
        <f t="shared" si="5"/>
        <v>-1494</v>
      </c>
      <c r="Q11" s="22">
        <f t="shared" si="6"/>
        <v>2.3665158371040724</v>
      </c>
      <c r="R11" s="20">
        <f t="shared" si="7"/>
        <v>523</v>
      </c>
      <c r="S11" s="31">
        <f>N11/$N$7</f>
        <v>5.5045871559633031E-2</v>
      </c>
      <c r="T11" s="31">
        <f>N11/$N$6</f>
        <v>8.741731191765854E-3</v>
      </c>
      <c r="V11" s="29"/>
      <c r="W11" s="81"/>
      <c r="AE11" s="1" t="s">
        <v>182</v>
      </c>
    </row>
    <row r="12" spans="1:31" s="4" customFormat="1" ht="7.5" customHeight="1" x14ac:dyDescent="0.25"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AE12" s="1" t="s">
        <v>183</v>
      </c>
    </row>
    <row r="13" spans="1:31" s="4" customFormat="1" x14ac:dyDescent="0.25">
      <c r="B13" s="173" t="s">
        <v>184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185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83" t="s">
        <v>186</v>
      </c>
      <c r="C37" s="283"/>
      <c r="D37" s="28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187</v>
      </c>
      <c r="N39" s="14">
        <v>2021</v>
      </c>
      <c r="O39" s="14" t="s">
        <v>187</v>
      </c>
      <c r="P39" s="14" t="s">
        <v>188</v>
      </c>
      <c r="Q39" s="14" t="s">
        <v>189</v>
      </c>
      <c r="R39" s="14" t="s">
        <v>190</v>
      </c>
      <c r="S39" s="89"/>
      <c r="T39" s="89"/>
      <c r="AE39" s="1"/>
    </row>
    <row r="40" spans="2:31" s="4" customFormat="1" ht="18.75" hidden="1" x14ac:dyDescent="0.3">
      <c r="B40" s="237" t="s">
        <v>174</v>
      </c>
      <c r="C40" s="237"/>
      <c r="D40" s="237"/>
      <c r="E40" s="238"/>
      <c r="F40" s="238"/>
      <c r="G40" s="238"/>
      <c r="H40" s="238"/>
      <c r="I40" s="238"/>
      <c r="J40" s="238">
        <v>1824653</v>
      </c>
      <c r="K40" s="238"/>
      <c r="L40" s="238"/>
      <c r="M40" s="239"/>
      <c r="N40" s="238">
        <v>2354005</v>
      </c>
      <c r="O40" s="239"/>
      <c r="P40" s="239">
        <v>1</v>
      </c>
      <c r="Q40" s="239">
        <v>0.2901110512519367</v>
      </c>
      <c r="R40" s="238">
        <v>529352</v>
      </c>
      <c r="S40" s="250"/>
      <c r="T40" s="250"/>
      <c r="AE40" s="1"/>
    </row>
    <row r="41" spans="2:31" ht="18.75" hidden="1" x14ac:dyDescent="0.3">
      <c r="B41" s="237" t="s">
        <v>175</v>
      </c>
      <c r="C41" s="237"/>
      <c r="D41" s="237"/>
      <c r="E41" s="238"/>
      <c r="F41" s="238"/>
      <c r="G41" s="238"/>
      <c r="H41" s="238"/>
      <c r="I41" s="238"/>
      <c r="J41" s="238">
        <v>603938</v>
      </c>
      <c r="K41" s="238"/>
      <c r="L41" s="238"/>
      <c r="M41" s="239">
        <v>1</v>
      </c>
      <c r="N41" s="238">
        <v>936181</v>
      </c>
      <c r="O41" s="239">
        <v>1</v>
      </c>
      <c r="P41" s="239">
        <v>0.39769711619134201</v>
      </c>
      <c r="Q41" s="239">
        <v>0.55012766211101138</v>
      </c>
      <c r="R41" s="238">
        <v>332243</v>
      </c>
      <c r="S41" s="250"/>
      <c r="T41" s="250"/>
      <c r="AE41" s="1" t="s">
        <v>176</v>
      </c>
    </row>
    <row r="42" spans="2:31" ht="15.75" hidden="1" x14ac:dyDescent="0.25">
      <c r="B42" s="240" t="s">
        <v>102</v>
      </c>
      <c r="C42" s="240"/>
      <c r="D42" s="240"/>
      <c r="E42" s="241"/>
      <c r="F42" s="241"/>
      <c r="G42" s="241"/>
      <c r="H42" s="241"/>
      <c r="I42" s="241"/>
      <c r="J42" s="241">
        <v>276550.36166633503</v>
      </c>
      <c r="K42" s="241"/>
      <c r="L42" s="241"/>
      <c r="M42" s="242">
        <v>0.45791184139155844</v>
      </c>
      <c r="N42" s="241">
        <v>430252.45635520399</v>
      </c>
      <c r="O42" s="242">
        <v>0.4595825554622493</v>
      </c>
      <c r="P42" s="242">
        <v>0.18277465695918402</v>
      </c>
      <c r="Q42" s="242">
        <v>0.55578337978930015</v>
      </c>
      <c r="R42" s="241">
        <v>153702.09468886897</v>
      </c>
      <c r="S42" s="251"/>
      <c r="T42" s="251"/>
      <c r="AE42" s="1" t="s">
        <v>177</v>
      </c>
    </row>
    <row r="43" spans="2:31" s="4" customFormat="1" hidden="1" x14ac:dyDescent="0.25">
      <c r="B43" s="243" t="s">
        <v>105</v>
      </c>
      <c r="C43" s="252"/>
      <c r="D43" s="252"/>
      <c r="E43" s="244"/>
      <c r="F43" s="244"/>
      <c r="G43" s="244"/>
      <c r="H43" s="244"/>
      <c r="I43" s="244"/>
      <c r="J43" s="244">
        <v>327387.63833385095</v>
      </c>
      <c r="K43" s="244"/>
      <c r="L43" s="244"/>
      <c r="M43" s="247">
        <v>0.54208815860874948</v>
      </c>
      <c r="N43" s="244">
        <v>505927.5436448183</v>
      </c>
      <c r="O43" s="247">
        <v>0.54041637636826456</v>
      </c>
      <c r="P43" s="247">
        <v>0.21492203442423372</v>
      </c>
      <c r="Q43" s="245">
        <v>0.54534711884540576</v>
      </c>
      <c r="R43" s="246">
        <v>178539.90531096736</v>
      </c>
      <c r="S43" s="253"/>
      <c r="T43" s="253"/>
      <c r="AE43" s="1" t="s">
        <v>178</v>
      </c>
    </row>
    <row r="44" spans="2:31" s="4" customFormat="1" hidden="1" x14ac:dyDescent="0.25">
      <c r="B44" s="248" t="s">
        <v>179</v>
      </c>
      <c r="C44" s="248"/>
      <c r="D44" s="248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180</v>
      </c>
    </row>
    <row r="45" spans="2:31" s="4" customFormat="1" hidden="1" x14ac:dyDescent="0.25">
      <c r="B45" s="248" t="s">
        <v>181</v>
      </c>
      <c r="C45" s="248"/>
      <c r="D45" s="248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182</v>
      </c>
    </row>
    <row r="46" spans="2:31" s="4" customFormat="1" ht="7.5" hidden="1" customHeight="1" x14ac:dyDescent="0.25"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AE46" s="1" t="s">
        <v>183</v>
      </c>
    </row>
    <row r="47" spans="2:31" s="4" customFormat="1" hidden="1" x14ac:dyDescent="0.25">
      <c r="B47" s="282" t="s">
        <v>184</v>
      </c>
      <c r="C47" s="282"/>
      <c r="D47" s="282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49"/>
      <c r="T47" s="49"/>
      <c r="AE47" s="1" t="s">
        <v>185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307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7" t="s">
        <v>174</v>
      </c>
      <c r="C124" s="238">
        <v>77467</v>
      </c>
      <c r="D124" s="238">
        <v>107459</v>
      </c>
      <c r="E124" s="238">
        <v>198873</v>
      </c>
      <c r="F124" s="238">
        <v>252588</v>
      </c>
      <c r="G124" s="239">
        <f t="shared" ref="G124:G129" si="8">F124/E124-1</f>
        <v>0.27009699657570407</v>
      </c>
      <c r="H124" s="238">
        <f t="shared" ref="H124:H129" si="9">F124-E124</f>
        <v>53715</v>
      </c>
      <c r="I124" s="239"/>
      <c r="J124" s="238">
        <v>239146</v>
      </c>
      <c r="K124" s="239"/>
      <c r="L124" s="239">
        <f t="shared" ref="L124:L129" si="10">J124/F124-1</f>
        <v>-5.3217096615832848E-2</v>
      </c>
      <c r="M124" s="238">
        <f t="shared" ref="M124:M129" si="11">J124-F124</f>
        <v>-13442</v>
      </c>
      <c r="N124" s="239">
        <f t="shared" ref="N124:N129" si="12">J124/D124-1</f>
        <v>1.2254627346243683</v>
      </c>
      <c r="O124" s="238">
        <f t="shared" ref="O124:O129" si="13">J124-D124</f>
        <v>131687</v>
      </c>
      <c r="Z124" s="1"/>
      <c r="AE124"/>
    </row>
    <row r="125" spans="2:31" ht="18.75" x14ac:dyDescent="0.3">
      <c r="B125" s="237" t="s">
        <v>175</v>
      </c>
      <c r="C125" s="238">
        <v>30584</v>
      </c>
      <c r="D125" s="238">
        <v>44398</v>
      </c>
      <c r="E125" s="238">
        <v>48630</v>
      </c>
      <c r="F125" s="238">
        <v>55684</v>
      </c>
      <c r="G125" s="239">
        <f t="shared" si="8"/>
        <v>0.14505449311124829</v>
      </c>
      <c r="H125" s="238">
        <f t="shared" si="9"/>
        <v>7054</v>
      </c>
      <c r="I125" s="239">
        <f>F125/$F$7</f>
        <v>3.638050437736835</v>
      </c>
      <c r="J125" s="238">
        <v>49807</v>
      </c>
      <c r="K125" s="239">
        <f>J125/$J$125</f>
        <v>1</v>
      </c>
      <c r="L125" s="239">
        <f t="shared" si="10"/>
        <v>-0.10554198692622652</v>
      </c>
      <c r="M125" s="238">
        <f t="shared" si="11"/>
        <v>-5877</v>
      </c>
      <c r="N125" s="239">
        <f t="shared" si="12"/>
        <v>0.1218298121537007</v>
      </c>
      <c r="O125" s="238">
        <f t="shared" si="13"/>
        <v>5409</v>
      </c>
      <c r="Z125" s="1"/>
      <c r="AE125"/>
    </row>
    <row r="126" spans="2:31" ht="15.75" x14ac:dyDescent="0.25">
      <c r="B126" s="240" t="s">
        <v>102</v>
      </c>
      <c r="C126" s="241">
        <v>25621</v>
      </c>
      <c r="D126" s="241">
        <v>20278</v>
      </c>
      <c r="E126" s="241">
        <v>32271</v>
      </c>
      <c r="F126" s="241">
        <v>36164</v>
      </c>
      <c r="G126" s="242">
        <f t="shared" si="8"/>
        <v>0.12063462551516846</v>
      </c>
      <c r="H126" s="241">
        <f t="shared" si="9"/>
        <v>3893</v>
      </c>
      <c r="I126" s="242">
        <f>F126/$F$7</f>
        <v>2.3627335685352149</v>
      </c>
      <c r="J126" s="241">
        <v>33708</v>
      </c>
      <c r="K126" s="242">
        <f>J126/$J$125</f>
        <v>0.67677234123717545</v>
      </c>
      <c r="L126" s="242">
        <f t="shared" si="10"/>
        <v>-6.791284149983412E-2</v>
      </c>
      <c r="M126" s="241">
        <f t="shared" si="11"/>
        <v>-2456</v>
      </c>
      <c r="N126" s="242">
        <f t="shared" si="12"/>
        <v>0.66229411184534959</v>
      </c>
      <c r="O126" s="241">
        <f t="shared" si="13"/>
        <v>13430</v>
      </c>
      <c r="Z126" s="1"/>
      <c r="AE126"/>
    </row>
    <row r="127" spans="2:31" x14ac:dyDescent="0.25">
      <c r="B127" s="243" t="s">
        <v>105</v>
      </c>
      <c r="C127" s="244">
        <v>4963</v>
      </c>
      <c r="D127" s="244">
        <v>24120</v>
      </c>
      <c r="E127" s="244">
        <v>16359</v>
      </c>
      <c r="F127" s="244">
        <v>19520</v>
      </c>
      <c r="G127" s="245">
        <f t="shared" si="8"/>
        <v>0.19322696986368371</v>
      </c>
      <c r="H127" s="246">
        <f t="shared" si="9"/>
        <v>3161</v>
      </c>
      <c r="I127" s="247">
        <f>F127/$F$7</f>
        <v>1.2753168692016204</v>
      </c>
      <c r="J127" s="244">
        <v>16099</v>
      </c>
      <c r="K127" s="247">
        <f>J127/$J$125</f>
        <v>0.3232276587628245</v>
      </c>
      <c r="L127" s="245">
        <f t="shared" si="10"/>
        <v>-0.17525614754098362</v>
      </c>
      <c r="M127" s="246">
        <f t="shared" si="11"/>
        <v>-3421</v>
      </c>
      <c r="N127" s="245">
        <f t="shared" si="12"/>
        <v>-0.33254560530679933</v>
      </c>
      <c r="O127" s="246">
        <f t="shared" si="13"/>
        <v>-8021</v>
      </c>
      <c r="Z127" s="1"/>
      <c r="AE127"/>
    </row>
    <row r="128" spans="2:31" x14ac:dyDescent="0.25">
      <c r="B128" s="248" t="s">
        <v>179</v>
      </c>
      <c r="C128" s="29">
        <v>2831</v>
      </c>
      <c r="D128" s="29">
        <v>14998</v>
      </c>
      <c r="E128" s="29">
        <v>8360</v>
      </c>
      <c r="F128" s="29">
        <v>14731</v>
      </c>
      <c r="G128" s="22">
        <f t="shared" si="8"/>
        <v>0.76208133971291869</v>
      </c>
      <c r="H128" s="20">
        <f t="shared" si="9"/>
        <v>6371</v>
      </c>
      <c r="I128" s="31">
        <f>F128/$F$7</f>
        <v>0.96243303279759573</v>
      </c>
      <c r="J128" s="29">
        <v>8530</v>
      </c>
      <c r="K128" s="31">
        <f>J128/$J$125</f>
        <v>0.17126106772140462</v>
      </c>
      <c r="L128" s="22">
        <f t="shared" si="10"/>
        <v>-0.42094901907541915</v>
      </c>
      <c r="M128" s="20">
        <f t="shared" si="11"/>
        <v>-6201</v>
      </c>
      <c r="N128" s="22">
        <f t="shared" si="12"/>
        <v>-0.43125750100013338</v>
      </c>
      <c r="O128" s="20">
        <f t="shared" si="13"/>
        <v>-6468</v>
      </c>
      <c r="Z128" s="1"/>
      <c r="AE128"/>
    </row>
    <row r="129" spans="2:31" x14ac:dyDescent="0.25">
      <c r="B129" s="248" t="s">
        <v>181</v>
      </c>
      <c r="C129" s="29">
        <f>C127-C128</f>
        <v>2132</v>
      </c>
      <c r="D129" s="29">
        <f>D127-D128</f>
        <v>9122</v>
      </c>
      <c r="E129" s="29">
        <f>E127-E128</f>
        <v>7999</v>
      </c>
      <c r="F129" s="29">
        <f>F127-F128</f>
        <v>4789</v>
      </c>
      <c r="G129" s="22">
        <f t="shared" si="8"/>
        <v>-0.40130016252031508</v>
      </c>
      <c r="H129" s="20">
        <f t="shared" si="9"/>
        <v>-3210</v>
      </c>
      <c r="I129" s="31">
        <f>F129/$F$7</f>
        <v>0.31288383640402456</v>
      </c>
      <c r="J129" s="29">
        <f>J127-J128</f>
        <v>7569</v>
      </c>
      <c r="K129" s="31">
        <f>J129/$J$125</f>
        <v>0.15196659104141988</v>
      </c>
      <c r="L129" s="22">
        <f t="shared" si="10"/>
        <v>0.58049697222802266</v>
      </c>
      <c r="M129" s="20">
        <f t="shared" si="11"/>
        <v>2780</v>
      </c>
      <c r="N129" s="22">
        <f t="shared" si="12"/>
        <v>-0.17024775268581449</v>
      </c>
      <c r="O129" s="20">
        <f t="shared" si="13"/>
        <v>-1553</v>
      </c>
      <c r="Z129" s="1"/>
      <c r="AE129"/>
    </row>
    <row r="130" spans="2:31" x14ac:dyDescent="0.25"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Z130" s="1"/>
      <c r="AE130"/>
    </row>
    <row r="131" spans="2:31" x14ac:dyDescent="0.25">
      <c r="B131" s="173" t="s">
        <v>184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098E9-F0C8-4676-82F8-E55C3BE1D6AC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35D59-D4ED-48B4-BBA7-A6F7D19D05A5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191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308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4" t="s">
        <v>260</v>
      </c>
      <c r="D5" s="254" t="s">
        <v>261</v>
      </c>
      <c r="E5" s="254" t="s">
        <v>262</v>
      </c>
      <c r="F5" s="255" t="str">
        <f>CONCATENATE("%/s total Tenerife ",RIGHT(E5,4))</f>
        <v>%/s total Tenerife 2022</v>
      </c>
      <c r="G5" s="254" t="s">
        <v>263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264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265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192</v>
      </c>
      <c r="C6" s="256">
        <v>7208</v>
      </c>
      <c r="D6" s="256">
        <v>7891</v>
      </c>
      <c r="E6" s="256">
        <v>11080</v>
      </c>
      <c r="F6" s="257">
        <f>E6/$E$6</f>
        <v>1</v>
      </c>
      <c r="G6" s="256">
        <v>15306</v>
      </c>
      <c r="H6" s="257">
        <f>G6/E6-1</f>
        <v>0.38140794223826724</v>
      </c>
      <c r="I6" s="256">
        <f>G6-E6</f>
        <v>4226</v>
      </c>
      <c r="J6" s="257">
        <f>G6/$G$6</f>
        <v>1</v>
      </c>
      <c r="K6" s="256">
        <v>11583</v>
      </c>
      <c r="L6" s="257">
        <f t="shared" ref="L6:L12" si="0">K6/G6-1</f>
        <v>-0.24323794590356718</v>
      </c>
      <c r="M6" s="256">
        <f t="shared" ref="M6:M12" si="1">K6-G6</f>
        <v>-3723</v>
      </c>
      <c r="N6" s="257">
        <f>K6/$K$6</f>
        <v>1</v>
      </c>
      <c r="O6" s="256">
        <v>13516</v>
      </c>
      <c r="P6" s="257">
        <f t="shared" ref="P6:P11" si="2">O6/K6-1</f>
        <v>0.16688250021583362</v>
      </c>
      <c r="Q6" s="256">
        <f t="shared" ref="Q6:Q12" si="3">O6-K6</f>
        <v>1933</v>
      </c>
      <c r="R6" s="257">
        <f>O6/C6-1</f>
        <v>0.87513873473917858</v>
      </c>
      <c r="S6" s="256">
        <f>O6-C6</f>
        <v>6308</v>
      </c>
      <c r="T6" s="257">
        <f>O6/$O$6</f>
        <v>1</v>
      </c>
      <c r="V6" s="29"/>
      <c r="W6" s="81"/>
      <c r="AE6" s="1" t="s">
        <v>176</v>
      </c>
    </row>
    <row r="7" spans="1:31" s="4" customFormat="1" x14ac:dyDescent="0.25">
      <c r="B7" s="258" t="s">
        <v>193</v>
      </c>
      <c r="C7" s="259">
        <v>5441</v>
      </c>
      <c r="D7" s="259">
        <v>6875</v>
      </c>
      <c r="E7" s="259">
        <v>9624</v>
      </c>
      <c r="F7" s="260">
        <f t="shared" ref="F7:F12" si="4">E7/$E$6</f>
        <v>0.86859205776173287</v>
      </c>
      <c r="G7" s="259">
        <v>14057</v>
      </c>
      <c r="H7" s="261">
        <f>G7/E7-1</f>
        <v>0.46061928512053196</v>
      </c>
      <c r="I7" s="262">
        <f>G7-E7</f>
        <v>4433</v>
      </c>
      <c r="J7" s="260">
        <f>G7/$G$6</f>
        <v>0.91839801385077746</v>
      </c>
      <c r="K7" s="259">
        <v>10710</v>
      </c>
      <c r="L7" s="263">
        <f t="shared" si="0"/>
        <v>-0.23810201323184177</v>
      </c>
      <c r="M7" s="264">
        <f t="shared" si="1"/>
        <v>-3347</v>
      </c>
      <c r="N7" s="260">
        <f>K7/$K$6</f>
        <v>0.92463092463092467</v>
      </c>
      <c r="O7" s="259">
        <v>12273</v>
      </c>
      <c r="P7" s="261">
        <f t="shared" si="2"/>
        <v>0.14593837535013998</v>
      </c>
      <c r="Q7" s="262">
        <f t="shared" si="3"/>
        <v>1563</v>
      </c>
      <c r="R7" s="261">
        <f t="shared" ref="R7:R10" si="5">O7/C7-1</f>
        <v>1.2556515346443669</v>
      </c>
      <c r="S7" s="262">
        <f t="shared" ref="S7:S10" si="6">O7-C7</f>
        <v>6832</v>
      </c>
      <c r="T7" s="260">
        <f>O7/$O$6</f>
        <v>0.90803492157443033</v>
      </c>
      <c r="V7" s="29"/>
      <c r="W7" s="81"/>
      <c r="AE7" s="1" t="s">
        <v>178</v>
      </c>
    </row>
    <row r="8" spans="1:31" s="4" customFormat="1" x14ac:dyDescent="0.25">
      <c r="B8" s="99" t="s">
        <v>64</v>
      </c>
      <c r="C8" s="265">
        <v>0</v>
      </c>
      <c r="D8" s="265">
        <v>0</v>
      </c>
      <c r="E8" s="265">
        <v>0</v>
      </c>
      <c r="F8" s="266">
        <f t="shared" si="4"/>
        <v>0</v>
      </c>
      <c r="G8" s="265">
        <v>0</v>
      </c>
      <c r="H8" s="267" t="str">
        <f>IFERROR(G8/E8-1,"-")</f>
        <v>-</v>
      </c>
      <c r="I8" s="268">
        <f t="shared" ref="I8:I12" si="7">G8-E8</f>
        <v>0</v>
      </c>
      <c r="J8" s="266">
        <f t="shared" ref="J8:J12" si="8">G8/$G$6</f>
        <v>0</v>
      </c>
      <c r="K8" s="265">
        <v>0</v>
      </c>
      <c r="L8" s="269" t="str">
        <f>IFERROR(K8/G8-1,"-")</f>
        <v>-</v>
      </c>
      <c r="M8" s="270" t="str">
        <f>IF(G8=0,"nd",K8-G8)</f>
        <v>nd</v>
      </c>
      <c r="N8" s="271">
        <f t="shared" ref="N8:N12" si="9">K8/$K$6</f>
        <v>0</v>
      </c>
      <c r="O8" s="265">
        <v>0</v>
      </c>
      <c r="P8" s="269" t="str">
        <f>IFERROR(O8/K8-1,"-")</f>
        <v>-</v>
      </c>
      <c r="Q8" s="272">
        <f t="shared" si="3"/>
        <v>0</v>
      </c>
      <c r="R8" s="269" t="str">
        <f>IFERROR(O8/C8-1,"-")</f>
        <v>-</v>
      </c>
      <c r="S8" s="272">
        <f t="shared" si="6"/>
        <v>0</v>
      </c>
      <c r="T8" s="271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5">
        <v>5441</v>
      </c>
      <c r="D9" s="265">
        <v>0</v>
      </c>
      <c r="E9" s="265">
        <v>0</v>
      </c>
      <c r="F9" s="271">
        <f t="shared" si="4"/>
        <v>0</v>
      </c>
      <c r="G9" s="265">
        <v>0</v>
      </c>
      <c r="H9" s="267" t="str">
        <f>IFERROR(G9/E9-1,"-")</f>
        <v>-</v>
      </c>
      <c r="I9" s="272">
        <f t="shared" si="7"/>
        <v>0</v>
      </c>
      <c r="J9" s="271">
        <f t="shared" si="8"/>
        <v>0</v>
      </c>
      <c r="K9" s="265">
        <v>0</v>
      </c>
      <c r="L9" s="269" t="str">
        <f>IFERROR(K9/G9-1,"-")</f>
        <v>-</v>
      </c>
      <c r="M9" s="270" t="str">
        <f>IF(G9=0,"nd",K9-G9)</f>
        <v>nd</v>
      </c>
      <c r="N9" s="271">
        <f t="shared" si="9"/>
        <v>0</v>
      </c>
      <c r="O9" s="265">
        <v>0</v>
      </c>
      <c r="P9" s="269" t="e">
        <f t="shared" si="2"/>
        <v>#DIV/0!</v>
      </c>
      <c r="Q9" s="272">
        <f t="shared" si="3"/>
        <v>0</v>
      </c>
      <c r="R9" s="273">
        <f t="shared" si="5"/>
        <v>-1</v>
      </c>
      <c r="S9" s="272">
        <f t="shared" si="6"/>
        <v>-5441</v>
      </c>
      <c r="T9" s="271">
        <f t="shared" si="10"/>
        <v>0</v>
      </c>
      <c r="V9" s="29"/>
      <c r="W9" s="81"/>
      <c r="AE9" s="1"/>
    </row>
    <row r="10" spans="1:31" s="4" customFormat="1" x14ac:dyDescent="0.25">
      <c r="B10" s="258" t="s">
        <v>194</v>
      </c>
      <c r="C10" s="274">
        <v>1767</v>
      </c>
      <c r="D10" s="274">
        <v>24</v>
      </c>
      <c r="E10" s="274">
        <v>1456</v>
      </c>
      <c r="F10" s="275">
        <f>IFERROR(E10/$E$6,"-")</f>
        <v>0.13140794223826716</v>
      </c>
      <c r="G10" s="274">
        <v>1249</v>
      </c>
      <c r="H10" s="263">
        <f>IFERROR(G10/E10-1,"-")</f>
        <v>-0.14217032967032972</v>
      </c>
      <c r="I10" s="264">
        <f>IFERROR(G10-E10,"-")</f>
        <v>-207</v>
      </c>
      <c r="J10" s="275">
        <f>IFERROR(G10/$G$6,"-")</f>
        <v>8.1601986149222525E-2</v>
      </c>
      <c r="K10" s="274">
        <v>873</v>
      </c>
      <c r="L10" s="263">
        <f>IFERROR(K10/G10-1,"-")</f>
        <v>-0.30104083266613291</v>
      </c>
      <c r="M10" s="264">
        <f>IFERROR(K10-G10,"-")</f>
        <v>-376</v>
      </c>
      <c r="N10" s="275">
        <f>IFERROR(K10/$K$6,"-")</f>
        <v>7.5369075369075375E-2</v>
      </c>
      <c r="O10" s="274">
        <v>1243</v>
      </c>
      <c r="P10" s="263">
        <f>IFERROR(O10/K10-1,"-")</f>
        <v>0.42382588774341357</v>
      </c>
      <c r="Q10" s="264">
        <f>IFERROR(O10-K10,"-")</f>
        <v>370</v>
      </c>
      <c r="R10" s="263">
        <f t="shared" si="5"/>
        <v>-0.29654782116581779</v>
      </c>
      <c r="S10" s="264">
        <f t="shared" si="6"/>
        <v>-524</v>
      </c>
      <c r="T10" s="275">
        <f>IFERROR(O10/$O$6,"-")</f>
        <v>9.1965078425569696E-2</v>
      </c>
      <c r="V10" s="29"/>
      <c r="W10" s="81"/>
      <c r="AE10" s="1"/>
    </row>
    <row r="11" spans="1:31" s="4" customFormat="1" hidden="1" x14ac:dyDescent="0.25">
      <c r="B11" s="99" t="s">
        <v>64</v>
      </c>
      <c r="C11" s="265">
        <v>589</v>
      </c>
      <c r="D11" s="265">
        <v>6</v>
      </c>
      <c r="E11" s="265">
        <v>497</v>
      </c>
      <c r="F11" s="271">
        <f t="shared" si="4"/>
        <v>4.4855595667870035E-2</v>
      </c>
      <c r="G11" s="265">
        <v>467</v>
      </c>
      <c r="H11" s="273">
        <f t="shared" ref="H11:H12" si="11">G11/E11-1</f>
        <v>-6.0362173038229328E-2</v>
      </c>
      <c r="I11" s="272">
        <f t="shared" si="7"/>
        <v>-30</v>
      </c>
      <c r="J11" s="271">
        <f t="shared" si="8"/>
        <v>3.0510910753952698E-2</v>
      </c>
      <c r="K11" s="265">
        <v>526</v>
      </c>
      <c r="L11" s="269">
        <f>K11/G11-1</f>
        <v>0.12633832976445403</v>
      </c>
      <c r="M11" s="272">
        <f t="shared" si="1"/>
        <v>59</v>
      </c>
      <c r="N11" s="271">
        <f t="shared" si="9"/>
        <v>4.5411378744712079E-2</v>
      </c>
      <c r="O11" s="265">
        <v>657</v>
      </c>
      <c r="P11" s="273">
        <f t="shared" si="2"/>
        <v>0.24904942965779475</v>
      </c>
      <c r="Q11" s="272">
        <f t="shared" si="3"/>
        <v>131</v>
      </c>
      <c r="R11" s="273">
        <f t="shared" ref="R11:R12" si="12">O11/D11-1</f>
        <v>108.5</v>
      </c>
      <c r="S11" s="272">
        <f t="shared" ref="S11:S12" si="13">O11-D11</f>
        <v>651</v>
      </c>
      <c r="T11" s="271">
        <f t="shared" si="10"/>
        <v>4.8609055933708199E-2</v>
      </c>
      <c r="V11" s="29"/>
      <c r="W11" s="81"/>
      <c r="AE11" s="1"/>
    </row>
    <row r="12" spans="1:31" s="4" customFormat="1" hidden="1" x14ac:dyDescent="0.25">
      <c r="B12" s="99" t="s">
        <v>63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183</v>
      </c>
    </row>
    <row r="14" spans="1:31" s="4" customFormat="1" x14ac:dyDescent="0.25">
      <c r="B14" s="173" t="s">
        <v>184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185</v>
      </c>
    </row>
    <row r="15" spans="1:31" s="4" customFormat="1" x14ac:dyDescent="0.25">
      <c r="AE15" s="1"/>
    </row>
    <row r="18" spans="1:27" x14ac:dyDescent="0.25">
      <c r="A18" t="s">
        <v>195</v>
      </c>
    </row>
    <row r="19" spans="1:27" x14ac:dyDescent="0.25">
      <c r="AA19" t="str">
        <f>CONCATENATE("Hoteles: 
",FIXED(O7,0)," viajeros 
cuota: ",FIXED(T7*100,1),"%")</f>
        <v>Hoteles: 
12.273 viajeros 
cuota: 90,8%</v>
      </c>
    </row>
    <row r="20" spans="1:27" x14ac:dyDescent="0.25">
      <c r="AA20" t="str">
        <f>CONCATENATE("Apartamentos: 
",FIXED(O10,0)," viajeros
cuota: ",FIXED(T10*100,1),"%")</f>
        <v>Apartamentos: 
1.243 viajeros
cuota: 9,2%</v>
      </c>
    </row>
    <row r="38" spans="2:31" s="4" customFormat="1" ht="15.75" hidden="1" customHeight="1" thickBot="1" x14ac:dyDescent="0.3">
      <c r="B38" s="283" t="s">
        <v>186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187</v>
      </c>
      <c r="O40" s="14">
        <v>2021</v>
      </c>
      <c r="P40" s="14" t="s">
        <v>187</v>
      </c>
      <c r="Q40" s="14" t="s">
        <v>188</v>
      </c>
      <c r="R40" s="14" t="s">
        <v>189</v>
      </c>
      <c r="S40" s="14" t="s">
        <v>190</v>
      </c>
      <c r="T40" s="89"/>
      <c r="AE40" s="1"/>
    </row>
    <row r="41" spans="2:31" s="4" customFormat="1" ht="18.75" hidden="1" x14ac:dyDescent="0.3">
      <c r="B41" s="237" t="s">
        <v>174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175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176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177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178</v>
      </c>
    </row>
    <row r="45" spans="2:31" s="4" customFormat="1" hidden="1" x14ac:dyDescent="0.25">
      <c r="B45" s="248" t="s">
        <v>179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180</v>
      </c>
    </row>
    <row r="46" spans="2:31" s="4" customFormat="1" hidden="1" x14ac:dyDescent="0.25">
      <c r="B46" s="248" t="s">
        <v>181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182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183</v>
      </c>
    </row>
    <row r="48" spans="2:31" s="4" customFormat="1" hidden="1" x14ac:dyDescent="0.25">
      <c r="B48" s="282" t="s">
        <v>184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185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196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192</v>
      </c>
      <c r="C134" s="256">
        <v>7208</v>
      </c>
      <c r="D134" s="241">
        <v>20278</v>
      </c>
      <c r="E134" s="241">
        <v>32271</v>
      </c>
      <c r="F134" s="241">
        <v>36164</v>
      </c>
      <c r="G134" s="242">
        <f>F134/E134-1</f>
        <v>0.12063462551516846</v>
      </c>
      <c r="H134" s="241">
        <f>F134-E134</f>
        <v>3893</v>
      </c>
      <c r="I134" s="242">
        <f>F134/F$134</f>
        <v>1</v>
      </c>
      <c r="J134" s="241">
        <v>33708</v>
      </c>
      <c r="K134" s="242">
        <f>J134/J$134</f>
        <v>1</v>
      </c>
      <c r="L134" s="242">
        <f>J134/F134-1</f>
        <v>-6.791284149983412E-2</v>
      </c>
      <c r="M134" s="241">
        <f>J134-F134</f>
        <v>-2456</v>
      </c>
      <c r="N134" s="242">
        <f>J134/D134-1</f>
        <v>0.66229411184534959</v>
      </c>
      <c r="O134" s="241">
        <f>J134-D134</f>
        <v>13430</v>
      </c>
      <c r="Q134" s="29"/>
      <c r="R134" s="81"/>
      <c r="Z134" s="1" t="s">
        <v>176</v>
      </c>
      <c r="AE134"/>
    </row>
    <row r="135" spans="1:31" s="4" customFormat="1" x14ac:dyDescent="0.25">
      <c r="B135" s="258" t="s">
        <v>193</v>
      </c>
      <c r="C135" s="259">
        <v>5441</v>
      </c>
      <c r="D135" s="259">
        <v>19308</v>
      </c>
      <c r="E135" s="259">
        <v>30101</v>
      </c>
      <c r="F135" s="259">
        <v>33983</v>
      </c>
      <c r="G135" s="263">
        <f>IFERROR(F135/E135-1,"-")</f>
        <v>0.12896581508919969</v>
      </c>
      <c r="H135" s="259">
        <f t="shared" ref="H135:H138" si="14">F135-E135</f>
        <v>3882</v>
      </c>
      <c r="I135" s="261">
        <f>F135/F$134</f>
        <v>0.93969140581794053</v>
      </c>
      <c r="J135" s="259">
        <v>31271</v>
      </c>
      <c r="K135" s="260">
        <f t="shared" ref="K135:K138" si="15">J135/J$134</f>
        <v>0.92770262252284319</v>
      </c>
      <c r="L135" s="261">
        <f t="shared" ref="L135:L138" si="16">J135/F135-1</f>
        <v>-7.9804608186446191E-2</v>
      </c>
      <c r="M135" s="262">
        <f t="shared" ref="M135:M138" si="17">J135-F135</f>
        <v>-2712</v>
      </c>
      <c r="N135" s="260">
        <f t="shared" ref="N135:N138" si="18">J135/D135-1</f>
        <v>0.61958773565361502</v>
      </c>
      <c r="O135" s="259">
        <f t="shared" ref="O135:O138" si="19">J135-D135</f>
        <v>11963</v>
      </c>
      <c r="Q135" s="29"/>
      <c r="R135" s="81"/>
      <c r="Z135" s="1" t="s">
        <v>178</v>
      </c>
    </row>
    <row r="136" spans="1:31" s="4" customFormat="1" x14ac:dyDescent="0.25">
      <c r="B136" s="99" t="s">
        <v>64</v>
      </c>
      <c r="C136" s="265">
        <v>0</v>
      </c>
      <c r="D136" s="265">
        <v>0</v>
      </c>
      <c r="E136" s="265">
        <v>0</v>
      </c>
      <c r="F136" s="265">
        <v>0</v>
      </c>
      <c r="G136" s="269" t="str">
        <f t="shared" ref="G136:G138" si="20">IFERROR(F136/E136-1,"-")</f>
        <v>-</v>
      </c>
      <c r="H136" s="265">
        <f t="shared" si="14"/>
        <v>0</v>
      </c>
      <c r="I136" s="273">
        <f t="shared" ref="I136:I138" si="21">F136/F$134</f>
        <v>0</v>
      </c>
      <c r="J136" s="265">
        <v>0</v>
      </c>
      <c r="K136" s="271">
        <f t="shared" si="15"/>
        <v>0</v>
      </c>
      <c r="L136" s="273" t="e">
        <f t="shared" si="16"/>
        <v>#DIV/0!</v>
      </c>
      <c r="M136" s="272">
        <f t="shared" si="17"/>
        <v>0</v>
      </c>
      <c r="N136" s="271" t="e">
        <f t="shared" si="18"/>
        <v>#DIV/0!</v>
      </c>
      <c r="O136" s="265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0</v>
      </c>
      <c r="D137" s="265">
        <v>0</v>
      </c>
      <c r="E137" s="265">
        <v>0</v>
      </c>
      <c r="F137" s="265">
        <v>0</v>
      </c>
      <c r="G137" s="267" t="str">
        <f t="shared" si="20"/>
        <v>-</v>
      </c>
      <c r="H137" s="265">
        <f t="shared" si="14"/>
        <v>0</v>
      </c>
      <c r="I137" s="277">
        <f t="shared" si="21"/>
        <v>0</v>
      </c>
      <c r="J137" s="265">
        <v>0</v>
      </c>
      <c r="K137" s="271">
        <f t="shared" si="15"/>
        <v>0</v>
      </c>
      <c r="L137" s="273" t="e">
        <f t="shared" si="16"/>
        <v>#DIV/0!</v>
      </c>
      <c r="M137" s="272">
        <f t="shared" si="17"/>
        <v>0</v>
      </c>
      <c r="N137" s="271" t="e">
        <f t="shared" si="18"/>
        <v>#DIV/0!</v>
      </c>
      <c r="O137" s="265">
        <f t="shared" si="19"/>
        <v>0</v>
      </c>
      <c r="Q137" s="29"/>
      <c r="R137" s="81"/>
      <c r="Z137" s="1"/>
    </row>
    <row r="138" spans="1:31" s="4" customFormat="1" x14ac:dyDescent="0.25">
      <c r="B138" s="258" t="s">
        <v>194</v>
      </c>
      <c r="C138" s="259">
        <v>617</v>
      </c>
      <c r="D138" s="259">
        <v>970</v>
      </c>
      <c r="E138" s="259">
        <v>2170</v>
      </c>
      <c r="F138" s="259">
        <v>2181</v>
      </c>
      <c r="G138" s="263">
        <f t="shared" si="20"/>
        <v>5.0691244239631228E-3</v>
      </c>
      <c r="H138" s="259">
        <f t="shared" si="14"/>
        <v>11</v>
      </c>
      <c r="I138" s="261">
        <f t="shared" si="21"/>
        <v>6.0308594182059506E-2</v>
      </c>
      <c r="J138" s="259">
        <v>2437</v>
      </c>
      <c r="K138" s="260">
        <f t="shared" si="15"/>
        <v>7.2297377477156755E-2</v>
      </c>
      <c r="L138" s="261">
        <f t="shared" si="16"/>
        <v>0.11737734983952319</v>
      </c>
      <c r="M138" s="262">
        <f t="shared" si="17"/>
        <v>256</v>
      </c>
      <c r="N138" s="260">
        <f t="shared" si="18"/>
        <v>1.5123711340206185</v>
      </c>
      <c r="O138" s="259">
        <f t="shared" si="19"/>
        <v>1467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183</v>
      </c>
    </row>
    <row r="140" spans="1:31" s="4" customFormat="1" ht="32.25" customHeight="1" x14ac:dyDescent="0.25">
      <c r="B140" s="321" t="s">
        <v>197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185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50C5A-B704-4CBD-9772-9A45953BF0E3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191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309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4" t="s">
        <v>260</v>
      </c>
      <c r="D5" s="254" t="s">
        <v>261</v>
      </c>
      <c r="E5" s="254" t="s">
        <v>262</v>
      </c>
      <c r="F5" s="255" t="str">
        <f>CONCATENATE("%/s total Tenerife ",RIGHT(E5,4))</f>
        <v>%/s total Tenerife 2022</v>
      </c>
      <c r="G5" s="254" t="s">
        <v>263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264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265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198</v>
      </c>
      <c r="C6" s="256">
        <v>5757</v>
      </c>
      <c r="D6" s="256">
        <v>345</v>
      </c>
      <c r="E6" s="256">
        <v>6079</v>
      </c>
      <c r="F6" s="257">
        <f>E6/$E$6</f>
        <v>1</v>
      </c>
      <c r="G6" s="256">
        <v>8471</v>
      </c>
      <c r="H6" s="257">
        <f>G6/E6-1</f>
        <v>0.39348577068596802</v>
      </c>
      <c r="I6" s="256">
        <f>G6-E6</f>
        <v>2392</v>
      </c>
      <c r="J6" s="257">
        <f>G6/$G$6</f>
        <v>1</v>
      </c>
      <c r="K6" s="256">
        <v>8394</v>
      </c>
      <c r="L6" s="257">
        <f t="shared" ref="L6:L12" si="0">K6/G6-1</f>
        <v>-9.0898359107542959E-3</v>
      </c>
      <c r="M6" s="256">
        <f t="shared" ref="M6:M12" si="1">K6-G6</f>
        <v>-77</v>
      </c>
      <c r="N6" s="257">
        <f>K6/$K$6</f>
        <v>1</v>
      </c>
      <c r="O6" s="256">
        <v>9343</v>
      </c>
      <c r="P6" s="257">
        <f t="shared" ref="P6:P11" si="2">O6/K6-1</f>
        <v>0.113056945437217</v>
      </c>
      <c r="Q6" s="256">
        <f t="shared" ref="Q6:Q12" si="3">O6-K6</f>
        <v>949</v>
      </c>
      <c r="R6" s="257">
        <f>O6/C6-1</f>
        <v>0.62289386833420179</v>
      </c>
      <c r="S6" s="256">
        <f>O6-C6</f>
        <v>3586</v>
      </c>
      <c r="T6" s="257">
        <f>O6/$O$6</f>
        <v>1</v>
      </c>
      <c r="V6" s="29"/>
      <c r="W6" s="81"/>
      <c r="AE6" s="1" t="s">
        <v>176</v>
      </c>
    </row>
    <row r="7" spans="1:31" s="4" customFormat="1" x14ac:dyDescent="0.25">
      <c r="B7" s="258" t="s">
        <v>193</v>
      </c>
      <c r="C7" s="259">
        <v>5168</v>
      </c>
      <c r="D7" s="259">
        <v>339</v>
      </c>
      <c r="E7" s="259">
        <v>5582</v>
      </c>
      <c r="F7" s="260">
        <f t="shared" ref="F7:F12" si="4">E7/$E$6</f>
        <v>0.91824313209409447</v>
      </c>
      <c r="G7" s="259">
        <v>8004</v>
      </c>
      <c r="H7" s="261">
        <f>G7/E7-1</f>
        <v>0.43389466141168032</v>
      </c>
      <c r="I7" s="262">
        <f>G7-E7</f>
        <v>2422</v>
      </c>
      <c r="J7" s="260">
        <f>G7/$G$6</f>
        <v>0.94487073545036004</v>
      </c>
      <c r="K7" s="259">
        <v>7868</v>
      </c>
      <c r="L7" s="263">
        <f t="shared" si="0"/>
        <v>-1.6991504247876099E-2</v>
      </c>
      <c r="M7" s="264">
        <f t="shared" si="1"/>
        <v>-136</v>
      </c>
      <c r="N7" s="260">
        <f>K7/$K$6</f>
        <v>0.93733619251846556</v>
      </c>
      <c r="O7" s="259">
        <v>8686</v>
      </c>
      <c r="P7" s="261">
        <f t="shared" si="2"/>
        <v>0.10396542958820532</v>
      </c>
      <c r="Q7" s="262">
        <f t="shared" si="3"/>
        <v>818</v>
      </c>
      <c r="R7" s="261">
        <f t="shared" ref="R7:R10" si="5">O7/C7-1</f>
        <v>0.68072755417956654</v>
      </c>
      <c r="S7" s="262">
        <f t="shared" ref="S7:S10" si="6">O7-C7</f>
        <v>3518</v>
      </c>
      <c r="T7" s="260">
        <f>O7/$O$6</f>
        <v>0.92967997431231941</v>
      </c>
      <c r="V7" s="29"/>
      <c r="W7" s="81"/>
      <c r="AE7" s="1" t="s">
        <v>178</v>
      </c>
    </row>
    <row r="8" spans="1:31" s="4" customFormat="1" x14ac:dyDescent="0.25">
      <c r="B8" s="99" t="s">
        <v>64</v>
      </c>
      <c r="C8" s="265">
        <v>0</v>
      </c>
      <c r="D8" s="265">
        <v>0</v>
      </c>
      <c r="E8" s="265">
        <v>0</v>
      </c>
      <c r="F8" s="266">
        <f t="shared" si="4"/>
        <v>0</v>
      </c>
      <c r="G8" s="265">
        <v>0</v>
      </c>
      <c r="H8" s="267" t="str">
        <f>IFERROR(G8/E8-1,"-")</f>
        <v>-</v>
      </c>
      <c r="I8" s="268">
        <f t="shared" ref="I8:I12" si="7">G8-E8</f>
        <v>0</v>
      </c>
      <c r="J8" s="266">
        <f t="shared" ref="J8:J12" si="8">G8/$G$6</f>
        <v>0</v>
      </c>
      <c r="K8" s="265">
        <v>0</v>
      </c>
      <c r="L8" s="269" t="str">
        <f>IFERROR(K8/G8-1,"-")</f>
        <v>-</v>
      </c>
      <c r="M8" s="270" t="str">
        <f>IF(G8=0,"nd",K8-G8)</f>
        <v>nd</v>
      </c>
      <c r="N8" s="271">
        <f t="shared" ref="N8:N12" si="9">K8/$K$6</f>
        <v>0</v>
      </c>
      <c r="O8" s="265">
        <v>0</v>
      </c>
      <c r="P8" s="269" t="str">
        <f>IFERROR(O8/K8-1,"-")</f>
        <v>-</v>
      </c>
      <c r="Q8" s="272">
        <f t="shared" si="3"/>
        <v>0</v>
      </c>
      <c r="R8" s="269" t="str">
        <f>IFERROR(O8/C8-1,"-")</f>
        <v>-</v>
      </c>
      <c r="S8" s="272">
        <f t="shared" si="6"/>
        <v>0</v>
      </c>
      <c r="T8" s="271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5">
        <v>5168</v>
      </c>
      <c r="D9" s="265">
        <v>0</v>
      </c>
      <c r="E9" s="265">
        <v>0</v>
      </c>
      <c r="F9" s="271">
        <f t="shared" si="4"/>
        <v>0</v>
      </c>
      <c r="G9" s="265">
        <v>0</v>
      </c>
      <c r="H9" s="267" t="str">
        <f>IFERROR(G9/E9-1,"-")</f>
        <v>-</v>
      </c>
      <c r="I9" s="272">
        <f t="shared" si="7"/>
        <v>0</v>
      </c>
      <c r="J9" s="271">
        <f t="shared" si="8"/>
        <v>0</v>
      </c>
      <c r="K9" s="265">
        <v>0</v>
      </c>
      <c r="L9" s="269" t="str">
        <f>IFERROR(K9/G9-1,"-")</f>
        <v>-</v>
      </c>
      <c r="M9" s="270" t="str">
        <f>IF(G9=0,"nd",K9-G9)</f>
        <v>nd</v>
      </c>
      <c r="N9" s="271">
        <f t="shared" si="9"/>
        <v>0</v>
      </c>
      <c r="O9" s="265">
        <v>0</v>
      </c>
      <c r="P9" s="269" t="e">
        <f t="shared" si="2"/>
        <v>#DIV/0!</v>
      </c>
      <c r="Q9" s="272">
        <f t="shared" si="3"/>
        <v>0</v>
      </c>
      <c r="R9" s="273">
        <f t="shared" si="5"/>
        <v>-1</v>
      </c>
      <c r="S9" s="272">
        <f t="shared" si="6"/>
        <v>-5168</v>
      </c>
      <c r="T9" s="271">
        <f t="shared" si="10"/>
        <v>0</v>
      </c>
      <c r="V9" s="29"/>
      <c r="W9" s="81"/>
      <c r="AE9" s="1"/>
    </row>
    <row r="10" spans="1:31" s="4" customFormat="1" x14ac:dyDescent="0.25">
      <c r="B10" s="258" t="s">
        <v>194</v>
      </c>
      <c r="C10" s="274">
        <v>589</v>
      </c>
      <c r="D10" s="274">
        <v>6</v>
      </c>
      <c r="E10" s="274">
        <v>497</v>
      </c>
      <c r="F10" s="275">
        <f>IFERROR(E10/$E$6,"-")</f>
        <v>8.175686790590557E-2</v>
      </c>
      <c r="G10" s="274">
        <v>467</v>
      </c>
      <c r="H10" s="263">
        <f>IFERROR(G10/E10-1,"-")</f>
        <v>-6.0362173038229328E-2</v>
      </c>
      <c r="I10" s="264">
        <f>IFERROR(G10-E10,"-")</f>
        <v>-30</v>
      </c>
      <c r="J10" s="275">
        <f>IFERROR(G10/$G$6,"-")</f>
        <v>5.5129264549639949E-2</v>
      </c>
      <c r="K10" s="274">
        <v>526</v>
      </c>
      <c r="L10" s="263">
        <f>IFERROR(K10/G10-1,"-")</f>
        <v>0.12633832976445403</v>
      </c>
      <c r="M10" s="264">
        <f>IFERROR(K10-G10,"-")</f>
        <v>59</v>
      </c>
      <c r="N10" s="275">
        <f>IFERROR(K10/$K$6,"-")</f>
        <v>6.2663807481534425E-2</v>
      </c>
      <c r="O10" s="274">
        <v>657</v>
      </c>
      <c r="P10" s="263">
        <f>IFERROR(O10/K10-1,"-")</f>
        <v>0.24904942965779475</v>
      </c>
      <c r="Q10" s="264">
        <f>IFERROR(O10-K10,"-")</f>
        <v>131</v>
      </c>
      <c r="R10" s="263">
        <f t="shared" si="5"/>
        <v>0.11544991511035652</v>
      </c>
      <c r="S10" s="264">
        <f t="shared" si="6"/>
        <v>68</v>
      </c>
      <c r="T10" s="275">
        <f>IFERROR(O10/$O$6,"-")</f>
        <v>7.0320025687680615E-2</v>
      </c>
      <c r="V10" s="29"/>
      <c r="W10" s="81"/>
      <c r="AE10" s="1"/>
    </row>
    <row r="11" spans="1:31" s="4" customFormat="1" hidden="1" x14ac:dyDescent="0.25">
      <c r="B11" s="99" t="s">
        <v>64</v>
      </c>
      <c r="C11" s="265">
        <v>589</v>
      </c>
      <c r="D11" s="265">
        <v>6</v>
      </c>
      <c r="E11" s="265">
        <v>497</v>
      </c>
      <c r="F11" s="271">
        <f t="shared" si="4"/>
        <v>8.175686790590557E-2</v>
      </c>
      <c r="G11" s="265">
        <v>467</v>
      </c>
      <c r="H11" s="273">
        <f t="shared" ref="H11:H12" si="11">G11/E11-1</f>
        <v>-6.0362173038229328E-2</v>
      </c>
      <c r="I11" s="272">
        <f t="shared" si="7"/>
        <v>-30</v>
      </c>
      <c r="J11" s="271">
        <f t="shared" si="8"/>
        <v>5.5129264549639949E-2</v>
      </c>
      <c r="K11" s="265">
        <v>526</v>
      </c>
      <c r="L11" s="269">
        <f>K11/G11-1</f>
        <v>0.12633832976445403</v>
      </c>
      <c r="M11" s="272">
        <f t="shared" si="1"/>
        <v>59</v>
      </c>
      <c r="N11" s="271">
        <f t="shared" si="9"/>
        <v>6.2663807481534425E-2</v>
      </c>
      <c r="O11" s="265">
        <v>657</v>
      </c>
      <c r="P11" s="273">
        <f t="shared" si="2"/>
        <v>0.24904942965779475</v>
      </c>
      <c r="Q11" s="272">
        <f t="shared" si="3"/>
        <v>131</v>
      </c>
      <c r="R11" s="273">
        <f t="shared" ref="R11:R12" si="12">O11/D11-1</f>
        <v>108.5</v>
      </c>
      <c r="S11" s="272">
        <f t="shared" ref="S11:S12" si="13">O11-D11</f>
        <v>651</v>
      </c>
      <c r="T11" s="271">
        <f t="shared" si="10"/>
        <v>7.0320025687680615E-2</v>
      </c>
      <c r="V11" s="29"/>
      <c r="W11" s="81"/>
      <c r="AE11" s="1"/>
    </row>
    <row r="12" spans="1:31" s="4" customFormat="1" hidden="1" x14ac:dyDescent="0.25">
      <c r="B12" s="99" t="s">
        <v>63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183</v>
      </c>
    </row>
    <row r="14" spans="1:31" s="4" customFormat="1" x14ac:dyDescent="0.25">
      <c r="B14" s="173" t="s">
        <v>184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185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8.686 viajeros 
cuota: 93,0%</v>
      </c>
    </row>
    <row r="20" spans="27:27" x14ac:dyDescent="0.25">
      <c r="AA20" t="str">
        <f>CONCATENATE("Apartamentos: 
",FIXED(O10,0)," viajeros
cuota: ",FIXED(T10*100,1),"%")</f>
        <v>Apartamentos: 
657 viajeros
cuota: 7,0%</v>
      </c>
    </row>
    <row r="38" spans="2:31" s="4" customFormat="1" ht="15.75" hidden="1" customHeight="1" thickBot="1" x14ac:dyDescent="0.3">
      <c r="B38" s="283" t="s">
        <v>186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187</v>
      </c>
      <c r="O40" s="14">
        <v>2021</v>
      </c>
      <c r="P40" s="14" t="s">
        <v>187</v>
      </c>
      <c r="Q40" s="14" t="s">
        <v>188</v>
      </c>
      <c r="R40" s="14" t="s">
        <v>189</v>
      </c>
      <c r="S40" s="14" t="s">
        <v>190</v>
      </c>
      <c r="T40" s="89"/>
      <c r="AE40" s="1"/>
    </row>
    <row r="41" spans="2:31" s="4" customFormat="1" ht="18.75" hidden="1" x14ac:dyDescent="0.3">
      <c r="B41" s="237" t="s">
        <v>174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175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176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177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178</v>
      </c>
    </row>
    <row r="45" spans="2:31" s="4" customFormat="1" hidden="1" x14ac:dyDescent="0.25">
      <c r="B45" s="248" t="s">
        <v>179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180</v>
      </c>
    </row>
    <row r="46" spans="2:31" s="4" customFormat="1" hidden="1" x14ac:dyDescent="0.25">
      <c r="B46" s="248" t="s">
        <v>181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182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183</v>
      </c>
    </row>
    <row r="48" spans="2:31" s="4" customFormat="1" hidden="1" x14ac:dyDescent="0.25">
      <c r="B48" s="282" t="s">
        <v>184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185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199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198</v>
      </c>
      <c r="C134" s="241">
        <v>25621</v>
      </c>
      <c r="D134" s="241">
        <v>20278</v>
      </c>
      <c r="E134" s="241">
        <v>32271</v>
      </c>
      <c r="F134" s="241">
        <v>36164</v>
      </c>
      <c r="G134" s="242">
        <f>F134/E134-1</f>
        <v>0.12063462551516846</v>
      </c>
      <c r="H134" s="241">
        <f>F134-E134</f>
        <v>3893</v>
      </c>
      <c r="I134" s="242">
        <f>F134/F$134</f>
        <v>1</v>
      </c>
      <c r="J134" s="241">
        <v>33708</v>
      </c>
      <c r="K134" s="242">
        <f>J134/J$134</f>
        <v>1</v>
      </c>
      <c r="L134" s="242">
        <f>J134/F134-1</f>
        <v>-6.791284149983412E-2</v>
      </c>
      <c r="M134" s="241">
        <f>J134-F134</f>
        <v>-2456</v>
      </c>
      <c r="N134" s="242">
        <f>J134/D134-1</f>
        <v>0.66229411184534959</v>
      </c>
      <c r="O134" s="241">
        <f>J134-D134</f>
        <v>13430</v>
      </c>
      <c r="Q134" s="29"/>
      <c r="R134" s="81"/>
      <c r="Z134" s="1" t="s">
        <v>176</v>
      </c>
      <c r="AE134"/>
    </row>
    <row r="135" spans="1:31" s="4" customFormat="1" x14ac:dyDescent="0.25">
      <c r="B135" s="258" t="s">
        <v>193</v>
      </c>
      <c r="C135" s="259">
        <v>25004</v>
      </c>
      <c r="D135" s="259">
        <v>19308</v>
      </c>
      <c r="E135" s="259">
        <v>30101</v>
      </c>
      <c r="F135" s="259">
        <v>33983</v>
      </c>
      <c r="G135" s="263">
        <f>IFERROR(F135/E135-1,"-")</f>
        <v>0.12896581508919969</v>
      </c>
      <c r="H135" s="259">
        <f t="shared" ref="H135:H138" si="14">F135-E135</f>
        <v>3882</v>
      </c>
      <c r="I135" s="261">
        <f>F135/F$134</f>
        <v>0.93969140581794053</v>
      </c>
      <c r="J135" s="259">
        <v>31271</v>
      </c>
      <c r="K135" s="260">
        <f t="shared" ref="K135:K138" si="15">J135/J$134</f>
        <v>0.92770262252284319</v>
      </c>
      <c r="L135" s="261">
        <f t="shared" ref="L135:L138" si="16">J135/F135-1</f>
        <v>-7.9804608186446191E-2</v>
      </c>
      <c r="M135" s="262">
        <f t="shared" ref="M135:M138" si="17">J135-F135</f>
        <v>-2712</v>
      </c>
      <c r="N135" s="260">
        <f t="shared" ref="N135:N138" si="18">J135/D135-1</f>
        <v>0.61958773565361502</v>
      </c>
      <c r="O135" s="259">
        <f t="shared" ref="O135:O138" si="19">J135-D135</f>
        <v>11963</v>
      </c>
      <c r="Q135" s="29"/>
      <c r="R135" s="81"/>
      <c r="Z135" s="1" t="s">
        <v>178</v>
      </c>
    </row>
    <row r="136" spans="1:31" s="4" customFormat="1" x14ac:dyDescent="0.25">
      <c r="B136" s="99" t="s">
        <v>64</v>
      </c>
      <c r="C136" s="265">
        <v>0</v>
      </c>
      <c r="D136" s="265">
        <v>0</v>
      </c>
      <c r="E136" s="265">
        <v>0</v>
      </c>
      <c r="F136" s="265">
        <v>0</v>
      </c>
      <c r="G136" s="269" t="str">
        <f t="shared" ref="G136:G138" si="20">IFERROR(F136/E136-1,"-")</f>
        <v>-</v>
      </c>
      <c r="H136" s="265">
        <f t="shared" si="14"/>
        <v>0</v>
      </c>
      <c r="I136" s="273">
        <f t="shared" ref="I136:I138" si="21">F136/F$134</f>
        <v>0</v>
      </c>
      <c r="J136" s="265">
        <v>0</v>
      </c>
      <c r="K136" s="271">
        <f t="shared" si="15"/>
        <v>0</v>
      </c>
      <c r="L136" s="273" t="e">
        <f t="shared" si="16"/>
        <v>#DIV/0!</v>
      </c>
      <c r="M136" s="272">
        <f t="shared" si="17"/>
        <v>0</v>
      </c>
      <c r="N136" s="271" t="e">
        <f t="shared" si="18"/>
        <v>#DIV/0!</v>
      </c>
      <c r="O136" s="265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0</v>
      </c>
      <c r="D137" s="265">
        <v>0</v>
      </c>
      <c r="E137" s="265">
        <v>0</v>
      </c>
      <c r="F137" s="265">
        <v>0</v>
      </c>
      <c r="G137" s="267" t="str">
        <f t="shared" si="20"/>
        <v>-</v>
      </c>
      <c r="H137" s="265">
        <f t="shared" si="14"/>
        <v>0</v>
      </c>
      <c r="I137" s="277">
        <f t="shared" si="21"/>
        <v>0</v>
      </c>
      <c r="J137" s="265">
        <v>0</v>
      </c>
      <c r="K137" s="271">
        <f t="shared" si="15"/>
        <v>0</v>
      </c>
      <c r="L137" s="273" t="e">
        <f t="shared" si="16"/>
        <v>#DIV/0!</v>
      </c>
      <c r="M137" s="272">
        <f t="shared" si="17"/>
        <v>0</v>
      </c>
      <c r="N137" s="271" t="e">
        <f t="shared" si="18"/>
        <v>#DIV/0!</v>
      </c>
      <c r="O137" s="265">
        <f t="shared" si="19"/>
        <v>0</v>
      </c>
      <c r="Q137" s="29"/>
      <c r="R137" s="81"/>
      <c r="Z137" s="1"/>
    </row>
    <row r="138" spans="1:31" s="4" customFormat="1" x14ac:dyDescent="0.25">
      <c r="B138" s="258" t="s">
        <v>194</v>
      </c>
      <c r="C138" s="259">
        <v>617</v>
      </c>
      <c r="D138" s="259">
        <v>970</v>
      </c>
      <c r="E138" s="259">
        <v>2170</v>
      </c>
      <c r="F138" s="259">
        <v>2181</v>
      </c>
      <c r="G138" s="263">
        <f t="shared" si="20"/>
        <v>5.0691244239631228E-3</v>
      </c>
      <c r="H138" s="259">
        <f t="shared" si="14"/>
        <v>11</v>
      </c>
      <c r="I138" s="261">
        <f t="shared" si="21"/>
        <v>6.0308594182059506E-2</v>
      </c>
      <c r="J138" s="259">
        <v>2437</v>
      </c>
      <c r="K138" s="260">
        <f t="shared" si="15"/>
        <v>7.2297377477156755E-2</v>
      </c>
      <c r="L138" s="261">
        <f t="shared" si="16"/>
        <v>0.11737734983952319</v>
      </c>
      <c r="M138" s="262">
        <f t="shared" si="17"/>
        <v>256</v>
      </c>
      <c r="N138" s="260">
        <f t="shared" si="18"/>
        <v>1.5123711340206185</v>
      </c>
      <c r="O138" s="259">
        <f t="shared" si="19"/>
        <v>1467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183</v>
      </c>
    </row>
    <row r="140" spans="1:31" s="4" customFormat="1" ht="32.25" customHeight="1" x14ac:dyDescent="0.25">
      <c r="B140" s="321" t="s">
        <v>197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185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C0015-C5C8-47D0-847E-EC07D13A1BFF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191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4" t="s">
        <v>260</v>
      </c>
      <c r="D5" s="254" t="s">
        <v>261</v>
      </c>
      <c r="E5" s="254" t="s">
        <v>262</v>
      </c>
      <c r="F5" s="255" t="str">
        <f>CONCATENATE("%/s total Tenerife ",RIGHT(E5,4))</f>
        <v>%/s total Tenerife 2022</v>
      </c>
      <c r="G5" s="254" t="s">
        <v>263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264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265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200</v>
      </c>
      <c r="C6" s="256">
        <v>1451</v>
      </c>
      <c r="D6" s="256">
        <v>7546</v>
      </c>
      <c r="E6" s="256">
        <v>5001</v>
      </c>
      <c r="F6" s="257">
        <f>E6/$E$6</f>
        <v>1</v>
      </c>
      <c r="G6" s="256">
        <v>6835</v>
      </c>
      <c r="H6" s="257">
        <f>G6/E6-1</f>
        <v>0.36672665466906618</v>
      </c>
      <c r="I6" s="256">
        <f>G6-E6</f>
        <v>1834</v>
      </c>
      <c r="J6" s="257">
        <f>G6/$G$6</f>
        <v>1</v>
      </c>
      <c r="K6" s="256">
        <v>3189</v>
      </c>
      <c r="L6" s="257">
        <f t="shared" ref="L6:L12" si="0">K6/G6-1</f>
        <v>-0.53343087051938554</v>
      </c>
      <c r="M6" s="256">
        <f t="shared" ref="M6:M12" si="1">K6-G6</f>
        <v>-3646</v>
      </c>
      <c r="N6" s="257">
        <f>K6/$K$6</f>
        <v>1</v>
      </c>
      <c r="O6" s="256">
        <v>4173</v>
      </c>
      <c r="P6" s="257">
        <f t="shared" ref="P6:P11" si="2">O6/K6-1</f>
        <v>0.30856067732831605</v>
      </c>
      <c r="Q6" s="256">
        <f t="shared" ref="Q6:Q12" si="3">O6-K6</f>
        <v>984</v>
      </c>
      <c r="R6" s="257">
        <f>O6/C6-1</f>
        <v>1.875947622329428</v>
      </c>
      <c r="S6" s="256">
        <f>O6-C6</f>
        <v>2722</v>
      </c>
      <c r="T6" s="257">
        <f>O6/$O$6</f>
        <v>1</v>
      </c>
      <c r="V6" s="29"/>
      <c r="W6" s="81"/>
      <c r="AE6" s="1" t="s">
        <v>176</v>
      </c>
    </row>
    <row r="7" spans="1:31" s="4" customFormat="1" x14ac:dyDescent="0.25">
      <c r="B7" s="258" t="s">
        <v>193</v>
      </c>
      <c r="C7" s="259">
        <v>273</v>
      </c>
      <c r="D7" s="259">
        <v>6536</v>
      </c>
      <c r="E7" s="259">
        <v>4042</v>
      </c>
      <c r="F7" s="260">
        <f t="shared" ref="F7:F12" si="4">E7/$E$6</f>
        <v>0.80823835232953412</v>
      </c>
      <c r="G7" s="259">
        <v>6053</v>
      </c>
      <c r="H7" s="261">
        <f>G7/E7-1</f>
        <v>0.49752597723899061</v>
      </c>
      <c r="I7" s="262">
        <f>G7-E7</f>
        <v>2011</v>
      </c>
      <c r="J7" s="260">
        <f>G7/$G$6</f>
        <v>0.88558888076079001</v>
      </c>
      <c r="K7" s="259">
        <v>2842</v>
      </c>
      <c r="L7" s="263">
        <f t="shared" si="0"/>
        <v>-0.53048075334544853</v>
      </c>
      <c r="M7" s="264">
        <f t="shared" si="1"/>
        <v>-3211</v>
      </c>
      <c r="N7" s="260">
        <f>K7/$K$6</f>
        <v>0.89118846033239263</v>
      </c>
      <c r="O7" s="259">
        <v>3587</v>
      </c>
      <c r="P7" s="261">
        <f t="shared" si="2"/>
        <v>0.26213933849401827</v>
      </c>
      <c r="Q7" s="262">
        <f t="shared" si="3"/>
        <v>745</v>
      </c>
      <c r="R7" s="261">
        <f t="shared" ref="R7:R10" si="5">O7/C7-1</f>
        <v>12.139194139194139</v>
      </c>
      <c r="S7" s="262">
        <f t="shared" ref="S7:S10" si="6">O7-C7</f>
        <v>3314</v>
      </c>
      <c r="T7" s="260">
        <f>O7/$O$6</f>
        <v>0.85957344835849514</v>
      </c>
      <c r="V7" s="29"/>
      <c r="W7" s="81"/>
      <c r="AE7" s="1" t="s">
        <v>178</v>
      </c>
    </row>
    <row r="8" spans="1:31" s="4" customFormat="1" x14ac:dyDescent="0.25">
      <c r="B8" s="99" t="s">
        <v>64</v>
      </c>
      <c r="C8" s="265">
        <v>0</v>
      </c>
      <c r="D8" s="265">
        <v>0</v>
      </c>
      <c r="E8" s="265">
        <v>0</v>
      </c>
      <c r="F8" s="266">
        <f t="shared" si="4"/>
        <v>0</v>
      </c>
      <c r="G8" s="265">
        <v>0</v>
      </c>
      <c r="H8" s="267" t="str">
        <f>IFERROR(G8/E8-1,"-")</f>
        <v>-</v>
      </c>
      <c r="I8" s="268">
        <f t="shared" ref="I8:I12" si="7">G8-E8</f>
        <v>0</v>
      </c>
      <c r="J8" s="266">
        <f t="shared" ref="J8:J12" si="8">G8/$G$6</f>
        <v>0</v>
      </c>
      <c r="K8" s="265">
        <v>0</v>
      </c>
      <c r="L8" s="269" t="str">
        <f>IFERROR(K8/G8-1,"-")</f>
        <v>-</v>
      </c>
      <c r="M8" s="270" t="str">
        <f>IF(G8=0,"nd",K8-G8)</f>
        <v>nd</v>
      </c>
      <c r="N8" s="271">
        <f t="shared" ref="N8:N12" si="9">K8/$K$6</f>
        <v>0</v>
      </c>
      <c r="O8" s="265">
        <v>0</v>
      </c>
      <c r="P8" s="269" t="str">
        <f>IFERROR(O8/K8-1,"-")</f>
        <v>-</v>
      </c>
      <c r="Q8" s="272">
        <f t="shared" si="3"/>
        <v>0</v>
      </c>
      <c r="R8" s="269" t="str">
        <f>IFERROR(O8/C8-1,"-")</f>
        <v>-</v>
      </c>
      <c r="S8" s="272">
        <f t="shared" si="6"/>
        <v>0</v>
      </c>
      <c r="T8" s="271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5">
        <v>273</v>
      </c>
      <c r="D9" s="265">
        <v>0</v>
      </c>
      <c r="E9" s="265">
        <v>0</v>
      </c>
      <c r="F9" s="271">
        <f t="shared" si="4"/>
        <v>0</v>
      </c>
      <c r="G9" s="265">
        <v>0</v>
      </c>
      <c r="H9" s="267" t="str">
        <f>IFERROR(G9/E9-1,"-")</f>
        <v>-</v>
      </c>
      <c r="I9" s="272">
        <f t="shared" si="7"/>
        <v>0</v>
      </c>
      <c r="J9" s="271">
        <f t="shared" si="8"/>
        <v>0</v>
      </c>
      <c r="K9" s="265">
        <v>0</v>
      </c>
      <c r="L9" s="269" t="str">
        <f>IFERROR(K9/G9-1,"-")</f>
        <v>-</v>
      </c>
      <c r="M9" s="270" t="str">
        <f>IF(G9=0,"nd",K9-G9)</f>
        <v>nd</v>
      </c>
      <c r="N9" s="271">
        <f t="shared" si="9"/>
        <v>0</v>
      </c>
      <c r="O9" s="265">
        <v>0</v>
      </c>
      <c r="P9" s="269" t="e">
        <f t="shared" si="2"/>
        <v>#DIV/0!</v>
      </c>
      <c r="Q9" s="272">
        <f t="shared" si="3"/>
        <v>0</v>
      </c>
      <c r="R9" s="273">
        <f t="shared" si="5"/>
        <v>-1</v>
      </c>
      <c r="S9" s="272">
        <f t="shared" si="6"/>
        <v>-273</v>
      </c>
      <c r="T9" s="271">
        <f t="shared" si="10"/>
        <v>0</v>
      </c>
      <c r="V9" s="29"/>
      <c r="W9" s="81"/>
      <c r="AE9" s="1"/>
    </row>
    <row r="10" spans="1:31" s="4" customFormat="1" x14ac:dyDescent="0.25">
      <c r="B10" s="258" t="s">
        <v>194</v>
      </c>
      <c r="C10" s="274">
        <v>1178</v>
      </c>
      <c r="D10" s="274">
        <v>18</v>
      </c>
      <c r="E10" s="274">
        <v>959</v>
      </c>
      <c r="F10" s="275">
        <f>IFERROR(E10/$E$6,"-")</f>
        <v>0.19176164767046591</v>
      </c>
      <c r="G10" s="274">
        <v>782</v>
      </c>
      <c r="H10" s="263">
        <f>IFERROR(G10/E10-1,"-")</f>
        <v>-0.18456725755995829</v>
      </c>
      <c r="I10" s="264">
        <f>IFERROR(G10-E10,"-")</f>
        <v>-177</v>
      </c>
      <c r="J10" s="275">
        <f>IFERROR(G10/$G$6,"-")</f>
        <v>0.11441111923920995</v>
      </c>
      <c r="K10" s="274">
        <v>347</v>
      </c>
      <c r="L10" s="263">
        <f>IFERROR(K10/G10-1,"-")</f>
        <v>-0.55626598465473154</v>
      </c>
      <c r="M10" s="264">
        <f>IFERROR(K10-G10,"-")</f>
        <v>-435</v>
      </c>
      <c r="N10" s="275">
        <f>IFERROR(K10/$K$6,"-")</f>
        <v>0.1088115396676074</v>
      </c>
      <c r="O10" s="274">
        <v>586</v>
      </c>
      <c r="P10" s="263">
        <f>IFERROR(O10/K10-1,"-")</f>
        <v>0.6887608069164266</v>
      </c>
      <c r="Q10" s="264">
        <f>IFERROR(O10-K10,"-")</f>
        <v>239</v>
      </c>
      <c r="R10" s="263">
        <f t="shared" si="5"/>
        <v>-0.502546689303905</v>
      </c>
      <c r="S10" s="264">
        <f t="shared" si="6"/>
        <v>-592</v>
      </c>
      <c r="T10" s="275">
        <f>IFERROR(O10/$O$6,"-")</f>
        <v>0.14042655164150492</v>
      </c>
      <c r="V10" s="29"/>
      <c r="W10" s="81"/>
      <c r="AE10" s="1"/>
    </row>
    <row r="11" spans="1:31" s="4" customFormat="1" hidden="1" x14ac:dyDescent="0.25">
      <c r="B11" s="99" t="s">
        <v>64</v>
      </c>
      <c r="C11" s="265">
        <v>1178</v>
      </c>
      <c r="D11" s="265">
        <v>18</v>
      </c>
      <c r="E11" s="265">
        <v>959</v>
      </c>
      <c r="F11" s="271">
        <f t="shared" si="4"/>
        <v>0.19176164767046591</v>
      </c>
      <c r="G11" s="265">
        <v>782</v>
      </c>
      <c r="H11" s="273">
        <f t="shared" ref="H11:H12" si="11">G11/E11-1</f>
        <v>-0.18456725755995829</v>
      </c>
      <c r="I11" s="272">
        <f t="shared" si="7"/>
        <v>-177</v>
      </c>
      <c r="J11" s="271">
        <f t="shared" si="8"/>
        <v>0.11441111923920995</v>
      </c>
      <c r="K11" s="265">
        <v>347</v>
      </c>
      <c r="L11" s="269">
        <f>K11/G11-1</f>
        <v>-0.55626598465473154</v>
      </c>
      <c r="M11" s="272">
        <f t="shared" si="1"/>
        <v>-435</v>
      </c>
      <c r="N11" s="271">
        <f t="shared" si="9"/>
        <v>0.1088115396676074</v>
      </c>
      <c r="O11" s="265">
        <v>586</v>
      </c>
      <c r="P11" s="273">
        <f t="shared" si="2"/>
        <v>0.6887608069164266</v>
      </c>
      <c r="Q11" s="272">
        <f t="shared" si="3"/>
        <v>239</v>
      </c>
      <c r="R11" s="273">
        <f t="shared" ref="R11:R12" si="12">O11/D11-1</f>
        <v>31.555555555555557</v>
      </c>
      <c r="S11" s="272">
        <f t="shared" ref="S11:S12" si="13">O11-D11</f>
        <v>568</v>
      </c>
      <c r="T11" s="271">
        <f t="shared" si="10"/>
        <v>0.14042655164150492</v>
      </c>
      <c r="V11" s="29"/>
      <c r="W11" s="81"/>
      <c r="AE11" s="1"/>
    </row>
    <row r="12" spans="1:31" s="4" customFormat="1" hidden="1" x14ac:dyDescent="0.25">
      <c r="B12" s="99" t="s">
        <v>63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183</v>
      </c>
    </row>
    <row r="14" spans="1:31" s="4" customFormat="1" x14ac:dyDescent="0.25">
      <c r="B14" s="173" t="s">
        <v>184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185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3.587 viajeros 
cuota: 86,0%</v>
      </c>
    </row>
    <row r="20" spans="27:27" x14ac:dyDescent="0.25">
      <c r="AA20" t="str">
        <f>CONCATENATE("Apartamentos: 
",FIXED(O10,0)," viajeros
cuota: ",FIXED(T10*100,1),"%")</f>
        <v>Apartamentos: 
586 viajeros
cuota: 14,0%</v>
      </c>
    </row>
    <row r="38" spans="2:31" s="4" customFormat="1" ht="15.75" hidden="1" customHeight="1" thickBot="1" x14ac:dyDescent="0.3">
      <c r="B38" s="283" t="s">
        <v>186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187</v>
      </c>
      <c r="O40" s="14">
        <v>2021</v>
      </c>
      <c r="P40" s="14" t="s">
        <v>187</v>
      </c>
      <c r="Q40" s="14" t="s">
        <v>188</v>
      </c>
      <c r="R40" s="14" t="s">
        <v>189</v>
      </c>
      <c r="S40" s="14" t="s">
        <v>190</v>
      </c>
      <c r="T40" s="89"/>
      <c r="AE40" s="1"/>
    </row>
    <row r="41" spans="2:31" s="4" customFormat="1" ht="18.75" hidden="1" x14ac:dyDescent="0.3">
      <c r="B41" s="237" t="s">
        <v>174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175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176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177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178</v>
      </c>
    </row>
    <row r="45" spans="2:31" s="4" customFormat="1" hidden="1" x14ac:dyDescent="0.25">
      <c r="B45" s="248" t="s">
        <v>179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180</v>
      </c>
    </row>
    <row r="46" spans="2:31" s="4" customFormat="1" hidden="1" x14ac:dyDescent="0.25">
      <c r="B46" s="248" t="s">
        <v>181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182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183</v>
      </c>
    </row>
    <row r="48" spans="2:31" s="4" customFormat="1" hidden="1" x14ac:dyDescent="0.25">
      <c r="B48" s="282" t="s">
        <v>184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185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201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200</v>
      </c>
      <c r="C134" s="241">
        <v>4963</v>
      </c>
      <c r="D134" s="241">
        <v>24120</v>
      </c>
      <c r="E134" s="241">
        <v>16359</v>
      </c>
      <c r="F134" s="241">
        <v>19520</v>
      </c>
      <c r="G134" s="242">
        <f>F134/E134-1</f>
        <v>0.19322696986368371</v>
      </c>
      <c r="H134" s="241">
        <f>F134-E134</f>
        <v>3161</v>
      </c>
      <c r="I134" s="242">
        <f>F134/F$134</f>
        <v>1</v>
      </c>
      <c r="J134" s="241">
        <v>16099</v>
      </c>
      <c r="K134" s="242">
        <f>J134/J$134</f>
        <v>1</v>
      </c>
      <c r="L134" s="242">
        <f>J134/F134-1</f>
        <v>-0.17525614754098362</v>
      </c>
      <c r="M134" s="241">
        <f>J134-F134</f>
        <v>-3421</v>
      </c>
      <c r="N134" s="242">
        <f>J134/D134-1</f>
        <v>-0.33254560530679933</v>
      </c>
      <c r="O134" s="241">
        <f>J134-D134</f>
        <v>-8021</v>
      </c>
      <c r="Q134" s="29"/>
      <c r="R134" s="81"/>
      <c r="Z134" s="1" t="s">
        <v>176</v>
      </c>
      <c r="AE134"/>
    </row>
    <row r="135" spans="1:31" s="4" customFormat="1" x14ac:dyDescent="0.25">
      <c r="B135" s="258" t="s">
        <v>193</v>
      </c>
      <c r="C135" s="259">
        <v>3383</v>
      </c>
      <c r="D135" s="259">
        <v>20351</v>
      </c>
      <c r="E135" s="259">
        <v>11031</v>
      </c>
      <c r="F135" s="259">
        <v>14560</v>
      </c>
      <c r="G135" s="263">
        <f>IFERROR(F135/E135-1,"-")</f>
        <v>0.31991659867645716</v>
      </c>
      <c r="H135" s="259">
        <f t="shared" ref="H135:H138" si="14">F135-E135</f>
        <v>3529</v>
      </c>
      <c r="I135" s="261">
        <f>F135/F$134</f>
        <v>0.74590163934426235</v>
      </c>
      <c r="J135" s="259">
        <v>12208</v>
      </c>
      <c r="K135" s="260">
        <f t="shared" ref="K135:K138" si="15">J135/J$134</f>
        <v>0.75830796943909562</v>
      </c>
      <c r="L135" s="261">
        <f t="shared" ref="L135:L138" si="16">J135/F135-1</f>
        <v>-0.16153846153846152</v>
      </c>
      <c r="M135" s="262">
        <f t="shared" ref="M135:M138" si="17">J135-F135</f>
        <v>-2352</v>
      </c>
      <c r="N135" s="260">
        <f t="shared" ref="N135:N138" si="18">J135/D135-1</f>
        <v>-0.40012775784973709</v>
      </c>
      <c r="O135" s="259">
        <f t="shared" ref="O135:O138" si="19">J135-D135</f>
        <v>-8143</v>
      </c>
      <c r="Q135" s="29"/>
      <c r="R135" s="81"/>
      <c r="Z135" s="1" t="s">
        <v>178</v>
      </c>
    </row>
    <row r="136" spans="1:31" s="4" customFormat="1" x14ac:dyDescent="0.25">
      <c r="B136" s="99" t="s">
        <v>64</v>
      </c>
      <c r="C136" s="265">
        <v>0</v>
      </c>
      <c r="D136" s="265">
        <v>0</v>
      </c>
      <c r="E136" s="265">
        <v>0</v>
      </c>
      <c r="F136" s="265">
        <v>0</v>
      </c>
      <c r="G136" s="269" t="str">
        <f t="shared" ref="G136:G138" si="20">IFERROR(F136/E136-1,"-")</f>
        <v>-</v>
      </c>
      <c r="H136" s="265">
        <f t="shared" si="14"/>
        <v>0</v>
      </c>
      <c r="I136" s="273">
        <f t="shared" ref="I136:I138" si="21">F136/F$134</f>
        <v>0</v>
      </c>
      <c r="J136" s="265">
        <v>0</v>
      </c>
      <c r="K136" s="271">
        <f t="shared" si="15"/>
        <v>0</v>
      </c>
      <c r="L136" s="273" t="e">
        <f t="shared" si="16"/>
        <v>#DIV/0!</v>
      </c>
      <c r="M136" s="272">
        <f t="shared" si="17"/>
        <v>0</v>
      </c>
      <c r="N136" s="271" t="e">
        <f t="shared" si="18"/>
        <v>#DIV/0!</v>
      </c>
      <c r="O136" s="265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0</v>
      </c>
      <c r="D137" s="265">
        <v>0</v>
      </c>
      <c r="E137" s="265">
        <v>0</v>
      </c>
      <c r="F137" s="265">
        <v>0</v>
      </c>
      <c r="G137" s="267" t="str">
        <f t="shared" si="20"/>
        <v>-</v>
      </c>
      <c r="H137" s="265">
        <f t="shared" si="14"/>
        <v>0</v>
      </c>
      <c r="I137" s="277">
        <f t="shared" si="21"/>
        <v>0</v>
      </c>
      <c r="J137" s="265">
        <v>0</v>
      </c>
      <c r="K137" s="271">
        <f t="shared" si="15"/>
        <v>0</v>
      </c>
      <c r="L137" s="273" t="e">
        <f t="shared" si="16"/>
        <v>#DIV/0!</v>
      </c>
      <c r="M137" s="272">
        <f t="shared" si="17"/>
        <v>0</v>
      </c>
      <c r="N137" s="271" t="e">
        <f t="shared" si="18"/>
        <v>#DIV/0!</v>
      </c>
      <c r="O137" s="265">
        <f t="shared" si="19"/>
        <v>0</v>
      </c>
      <c r="Q137" s="29"/>
      <c r="R137" s="81"/>
      <c r="Z137" s="1"/>
    </row>
    <row r="138" spans="1:31" s="4" customFormat="1" x14ac:dyDescent="0.25">
      <c r="B138" s="258" t="s">
        <v>194</v>
      </c>
      <c r="C138" s="259">
        <v>1580</v>
      </c>
      <c r="D138" s="259">
        <v>3769</v>
      </c>
      <c r="E138" s="259">
        <v>5328</v>
      </c>
      <c r="F138" s="259">
        <v>4960</v>
      </c>
      <c r="G138" s="263">
        <f t="shared" si="20"/>
        <v>-6.9069069069069067E-2</v>
      </c>
      <c r="H138" s="259">
        <f t="shared" si="14"/>
        <v>-368</v>
      </c>
      <c r="I138" s="261">
        <f t="shared" si="21"/>
        <v>0.25409836065573771</v>
      </c>
      <c r="J138" s="259">
        <v>3891</v>
      </c>
      <c r="K138" s="260">
        <f t="shared" si="15"/>
        <v>0.24169203056090441</v>
      </c>
      <c r="L138" s="261">
        <f t="shared" si="16"/>
        <v>-0.21552419354838714</v>
      </c>
      <c r="M138" s="262">
        <f t="shared" si="17"/>
        <v>-1069</v>
      </c>
      <c r="N138" s="260">
        <f t="shared" si="18"/>
        <v>3.2369328734412228E-2</v>
      </c>
      <c r="O138" s="259">
        <f t="shared" si="19"/>
        <v>122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183</v>
      </c>
    </row>
    <row r="140" spans="1:31" s="4" customFormat="1" ht="32.25" customHeight="1" x14ac:dyDescent="0.25">
      <c r="B140" s="321" t="s">
        <v>197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185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DBC1A-146D-4D33-AB9D-8227B06C5BC2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202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260</v>
      </c>
      <c r="D5" s="254" t="s">
        <v>261</v>
      </c>
      <c r="E5" s="254" t="s">
        <v>262</v>
      </c>
      <c r="F5" s="255" t="str">
        <f>CONCATENATE("%/s total Tenerife ",RIGHT(E5,4))</f>
        <v>%/s total Tenerife 2022</v>
      </c>
      <c r="G5" s="254" t="s">
        <v>263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264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265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203</v>
      </c>
      <c r="C6" s="256">
        <v>140270</v>
      </c>
      <c r="D6" s="256">
        <v>130748</v>
      </c>
      <c r="E6" s="256">
        <v>250871</v>
      </c>
      <c r="F6" s="257">
        <f>E6/$E$6</f>
        <v>1</v>
      </c>
      <c r="G6" s="256">
        <v>282545</v>
      </c>
      <c r="H6" s="257">
        <f>G6/E6-1</f>
        <v>0.12625612366515071</v>
      </c>
      <c r="I6" s="256">
        <f>G6-E6</f>
        <v>31674</v>
      </c>
      <c r="J6" s="257">
        <f>G6/$G$6</f>
        <v>1</v>
      </c>
      <c r="K6" s="256">
        <v>261693</v>
      </c>
      <c r="L6" s="257">
        <f>K6/G6-1</f>
        <v>-7.3800633527402737E-2</v>
      </c>
      <c r="M6" s="256">
        <f>K6-G6</f>
        <v>-20852</v>
      </c>
      <c r="N6" s="257">
        <f>K6/$K$6</f>
        <v>1</v>
      </c>
      <c r="O6" s="256">
        <v>267315</v>
      </c>
      <c r="P6" s="257">
        <f>O6/K6-1</f>
        <v>2.1483188316080204E-2</v>
      </c>
      <c r="Q6" s="256">
        <f>O6-K6</f>
        <v>5622</v>
      </c>
      <c r="R6" s="257">
        <f>IFERROR(O6/C6-1,"-")</f>
        <v>0.90571754473515353</v>
      </c>
      <c r="S6" s="256">
        <f>O6-C6</f>
        <v>127045</v>
      </c>
      <c r="T6" s="257">
        <f>O6/$O$6</f>
        <v>1</v>
      </c>
      <c r="V6" s="29"/>
      <c r="W6" s="81"/>
      <c r="AE6" s="1" t="s">
        <v>176</v>
      </c>
    </row>
    <row r="7" spans="1:31" s="4" customFormat="1" x14ac:dyDescent="0.25">
      <c r="B7" s="248" t="s">
        <v>46</v>
      </c>
      <c r="C7" s="265">
        <v>20277</v>
      </c>
      <c r="D7" s="265">
        <v>45464</v>
      </c>
      <c r="E7" s="265">
        <v>44639</v>
      </c>
      <c r="F7" s="271">
        <f t="shared" ref="F7:F16" si="0">E7/$E$6</f>
        <v>0.17793607072957815</v>
      </c>
      <c r="G7" s="265">
        <v>42026</v>
      </c>
      <c r="H7" s="273">
        <f>G7/E7-1</f>
        <v>-5.8536257532650793E-2</v>
      </c>
      <c r="I7" s="272">
        <f>G7-E7</f>
        <v>-2613</v>
      </c>
      <c r="J7" s="271">
        <f>G7/$G$6</f>
        <v>0.14874090852784513</v>
      </c>
      <c r="K7" s="265">
        <v>34651</v>
      </c>
      <c r="L7" s="273">
        <f>K7/G7-1</f>
        <v>-0.17548660353114742</v>
      </c>
      <c r="M7" s="272">
        <f>K7-G7</f>
        <v>-7375</v>
      </c>
      <c r="N7" s="271">
        <f>K7/$K$6</f>
        <v>0.13241087839567739</v>
      </c>
      <c r="O7" s="265">
        <v>32343</v>
      </c>
      <c r="P7" s="273">
        <f>O7/K7-1</f>
        <v>-6.6607024328302233E-2</v>
      </c>
      <c r="Q7" s="272">
        <f>O7-K7</f>
        <v>-2308</v>
      </c>
      <c r="R7" s="273">
        <f t="shared" ref="R7:R16" si="1">IFERROR(O7/C7-1,"-")</f>
        <v>0.59505844059772151</v>
      </c>
      <c r="S7" s="272">
        <f t="shared" ref="S7:S16" si="2">O7-C7</f>
        <v>12066</v>
      </c>
      <c r="T7" s="271">
        <f>O7/$O$6</f>
        <v>0.12099208798608384</v>
      </c>
      <c r="V7" s="29"/>
      <c r="W7" s="81"/>
      <c r="AE7" s="1" t="s">
        <v>178</v>
      </c>
    </row>
    <row r="8" spans="1:31" s="4" customFormat="1" x14ac:dyDescent="0.25">
      <c r="B8" s="248" t="s">
        <v>47</v>
      </c>
      <c r="C8" s="265">
        <v>13953</v>
      </c>
      <c r="D8" s="265">
        <v>14521</v>
      </c>
      <c r="E8" s="265">
        <v>29136</v>
      </c>
      <c r="F8" s="271">
        <f t="shared" si="0"/>
        <v>0.11613937043340999</v>
      </c>
      <c r="G8" s="265">
        <v>28866</v>
      </c>
      <c r="H8" s="273">
        <f t="shared" ref="H8:H16" si="3">G8/E8-1</f>
        <v>-9.2668863261944345E-3</v>
      </c>
      <c r="I8" s="272">
        <f t="shared" ref="I8:I16" si="4">G8-E8</f>
        <v>-270</v>
      </c>
      <c r="J8" s="271">
        <f t="shared" ref="J8:J16" si="5">G8/$G$6</f>
        <v>0.1021642570210055</v>
      </c>
      <c r="K8" s="265">
        <v>26309</v>
      </c>
      <c r="L8" s="273">
        <f t="shared" ref="L8:L16" si="6">K8/G8-1</f>
        <v>-8.8581722441626876E-2</v>
      </c>
      <c r="M8" s="272">
        <f t="shared" ref="M8:M16" si="7">K8-G8</f>
        <v>-2557</v>
      </c>
      <c r="N8" s="271">
        <f t="shared" ref="N8:N16" si="8">K8/$K$6</f>
        <v>0.10053383162713561</v>
      </c>
      <c r="O8" s="265">
        <v>29571</v>
      </c>
      <c r="P8" s="273">
        <f t="shared" ref="P8:P16" si="9">O8/K8-1</f>
        <v>0.1239879889011366</v>
      </c>
      <c r="Q8" s="272">
        <f t="shared" ref="Q8:Q16" si="10">O8-K8</f>
        <v>3262</v>
      </c>
      <c r="R8" s="273">
        <f t="shared" si="1"/>
        <v>1.1193291765211781</v>
      </c>
      <c r="S8" s="272">
        <f t="shared" si="2"/>
        <v>15618</v>
      </c>
      <c r="T8" s="271">
        <f t="shared" ref="T8:T16" si="11">O8/$O$6</f>
        <v>0.11062229953425734</v>
      </c>
      <c r="V8" s="29"/>
      <c r="W8" s="81"/>
      <c r="AE8" s="1"/>
    </row>
    <row r="9" spans="1:31" s="4" customFormat="1" x14ac:dyDescent="0.25">
      <c r="B9" s="248" t="s">
        <v>48</v>
      </c>
      <c r="C9" s="265">
        <v>1123</v>
      </c>
      <c r="D9" s="265">
        <v>461</v>
      </c>
      <c r="E9" s="265">
        <v>991</v>
      </c>
      <c r="F9" s="266">
        <f t="shared" si="0"/>
        <v>3.9502373729924942E-3</v>
      </c>
      <c r="G9" s="265">
        <v>8564</v>
      </c>
      <c r="H9" s="277">
        <f t="shared" si="3"/>
        <v>7.6417759838546928</v>
      </c>
      <c r="I9" s="268">
        <f t="shared" si="4"/>
        <v>7573</v>
      </c>
      <c r="J9" s="266">
        <f t="shared" si="5"/>
        <v>3.0310216071776176E-2</v>
      </c>
      <c r="K9" s="265">
        <v>5029</v>
      </c>
      <c r="L9" s="273">
        <f t="shared" si="6"/>
        <v>-0.41277440448388603</v>
      </c>
      <c r="M9" s="272">
        <f t="shared" si="7"/>
        <v>-3535</v>
      </c>
      <c r="N9" s="271">
        <f t="shared" si="8"/>
        <v>1.9217174322584095E-2</v>
      </c>
      <c r="O9" s="265">
        <v>2911</v>
      </c>
      <c r="P9" s="273">
        <f t="shared" si="9"/>
        <v>-0.42115728773115924</v>
      </c>
      <c r="Q9" s="272">
        <f t="shared" si="10"/>
        <v>-2118</v>
      </c>
      <c r="R9" s="273">
        <f t="shared" si="1"/>
        <v>1.5921638468388246</v>
      </c>
      <c r="S9" s="272">
        <f t="shared" si="2"/>
        <v>1788</v>
      </c>
      <c r="T9" s="271">
        <f t="shared" si="11"/>
        <v>1.0889774236387782E-2</v>
      </c>
      <c r="V9" s="29"/>
      <c r="W9" s="81"/>
      <c r="AE9" s="1"/>
    </row>
    <row r="10" spans="1:31" s="4" customFormat="1" x14ac:dyDescent="0.25">
      <c r="B10" s="248" t="s">
        <v>50</v>
      </c>
      <c r="C10" s="265">
        <v>47060</v>
      </c>
      <c r="D10" s="265">
        <v>12719</v>
      </c>
      <c r="E10" s="265">
        <v>83962</v>
      </c>
      <c r="F10" s="271">
        <f t="shared" si="0"/>
        <v>0.33468196802340644</v>
      </c>
      <c r="G10" s="265">
        <v>92403</v>
      </c>
      <c r="H10" s="273">
        <f t="shared" si="3"/>
        <v>0.1005335747123699</v>
      </c>
      <c r="I10" s="272">
        <f t="shared" si="4"/>
        <v>8441</v>
      </c>
      <c r="J10" s="271">
        <f t="shared" si="5"/>
        <v>0.32703817091082837</v>
      </c>
      <c r="K10" s="265">
        <v>90657</v>
      </c>
      <c r="L10" s="273">
        <f t="shared" si="6"/>
        <v>-1.8895490406155679E-2</v>
      </c>
      <c r="M10" s="272">
        <f t="shared" si="7"/>
        <v>-1746</v>
      </c>
      <c r="N10" s="271">
        <f t="shared" si="8"/>
        <v>0.34642500945764693</v>
      </c>
      <c r="O10" s="265">
        <v>98066</v>
      </c>
      <c r="P10" s="273">
        <f t="shared" si="9"/>
        <v>8.1725625158564741E-2</v>
      </c>
      <c r="Q10" s="272">
        <f t="shared" si="10"/>
        <v>7409</v>
      </c>
      <c r="R10" s="273">
        <f t="shared" si="1"/>
        <v>1.0838504037399064</v>
      </c>
      <c r="S10" s="272">
        <f t="shared" si="2"/>
        <v>51006</v>
      </c>
      <c r="T10" s="271">
        <f>O10/$O$6</f>
        <v>0.36685558236537419</v>
      </c>
      <c r="V10" s="29"/>
      <c r="W10" s="81"/>
      <c r="AE10" s="1"/>
    </row>
    <row r="11" spans="1:31" s="4" customFormat="1" x14ac:dyDescent="0.25">
      <c r="B11" s="248" t="s">
        <v>52</v>
      </c>
      <c r="C11" s="265">
        <v>7208</v>
      </c>
      <c r="D11" s="265">
        <v>7891</v>
      </c>
      <c r="E11" s="265">
        <v>11080</v>
      </c>
      <c r="F11" s="266">
        <f t="shared" si="0"/>
        <v>4.4166125219734446E-2</v>
      </c>
      <c r="G11" s="265">
        <v>15306</v>
      </c>
      <c r="H11" s="277">
        <f t="shared" si="3"/>
        <v>0.38140794223826724</v>
      </c>
      <c r="I11" s="268">
        <f t="shared" si="4"/>
        <v>4226</v>
      </c>
      <c r="J11" s="266">
        <f t="shared" si="5"/>
        <v>5.4171901820948873E-2</v>
      </c>
      <c r="K11" s="265">
        <v>11583</v>
      </c>
      <c r="L11" s="273">
        <f t="shared" si="6"/>
        <v>-0.24323794590356718</v>
      </c>
      <c r="M11" s="272">
        <f t="shared" si="7"/>
        <v>-3723</v>
      </c>
      <c r="N11" s="271">
        <f t="shared" si="8"/>
        <v>4.4261787667228394E-2</v>
      </c>
      <c r="O11" s="265">
        <v>13516</v>
      </c>
      <c r="P11" s="273">
        <f t="shared" si="9"/>
        <v>0.16688250021583362</v>
      </c>
      <c r="Q11" s="272">
        <f t="shared" si="10"/>
        <v>1933</v>
      </c>
      <c r="R11" s="273">
        <f t="shared" si="1"/>
        <v>0.87513873473917858</v>
      </c>
      <c r="S11" s="272">
        <f t="shared" si="2"/>
        <v>6308</v>
      </c>
      <c r="T11" s="271">
        <f t="shared" si="11"/>
        <v>5.0562070964966427E-2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26940</v>
      </c>
      <c r="D12" s="265">
        <v>20071</v>
      </c>
      <c r="E12" s="265">
        <v>37846</v>
      </c>
      <c r="F12" s="271">
        <f t="shared" si="0"/>
        <v>0.15085840930199185</v>
      </c>
      <c r="G12" s="265">
        <v>50185</v>
      </c>
      <c r="H12" s="273">
        <f t="shared" si="3"/>
        <v>0.32603181313745178</v>
      </c>
      <c r="I12" s="272">
        <f t="shared" si="4"/>
        <v>12339</v>
      </c>
      <c r="J12" s="271">
        <f t="shared" si="5"/>
        <v>0.17761772461023909</v>
      </c>
      <c r="K12" s="265">
        <v>48415</v>
      </c>
      <c r="L12" s="273">
        <f t="shared" si="6"/>
        <v>-3.5269502839493927E-2</v>
      </c>
      <c r="M12" s="272">
        <f t="shared" si="7"/>
        <v>-1770</v>
      </c>
      <c r="N12" s="271">
        <f t="shared" si="8"/>
        <v>0.18500685918232432</v>
      </c>
      <c r="O12" s="265">
        <v>53914</v>
      </c>
      <c r="P12" s="273">
        <f t="shared" si="9"/>
        <v>0.1135805019105649</v>
      </c>
      <c r="Q12" s="272">
        <f t="shared" si="10"/>
        <v>5499</v>
      </c>
      <c r="R12" s="273">
        <f t="shared" si="1"/>
        <v>1.0012620638455827</v>
      </c>
      <c r="S12" s="272">
        <f t="shared" si="2"/>
        <v>26974</v>
      </c>
      <c r="T12" s="271">
        <f t="shared" si="11"/>
        <v>0.20168714812113051</v>
      </c>
      <c r="V12" s="29"/>
      <c r="W12" s="81"/>
      <c r="AE12" s="1"/>
    </row>
    <row r="13" spans="1:31" s="4" customFormat="1" x14ac:dyDescent="0.25">
      <c r="B13" s="248" t="s">
        <v>51</v>
      </c>
      <c r="C13" s="265">
        <v>7454</v>
      </c>
      <c r="D13" s="265">
        <v>3772</v>
      </c>
      <c r="E13" s="265">
        <v>9332</v>
      </c>
      <c r="F13" s="266">
        <f t="shared" si="0"/>
        <v>3.7198400771711361E-2</v>
      </c>
      <c r="G13" s="265">
        <v>13085</v>
      </c>
      <c r="H13" s="277">
        <f t="shared" si="3"/>
        <v>0.40216459494213463</v>
      </c>
      <c r="I13" s="268">
        <f t="shared" si="4"/>
        <v>3753</v>
      </c>
      <c r="J13" s="266">
        <f t="shared" si="5"/>
        <v>4.6311207064361426E-2</v>
      </c>
      <c r="K13" s="265">
        <v>10252</v>
      </c>
      <c r="L13" s="273">
        <f t="shared" si="6"/>
        <v>-0.21650745128009175</v>
      </c>
      <c r="M13" s="272">
        <f t="shared" si="7"/>
        <v>-2833</v>
      </c>
      <c r="N13" s="271">
        <f t="shared" si="8"/>
        <v>3.9175675314204045E-2</v>
      </c>
      <c r="O13" s="265">
        <v>10010</v>
      </c>
      <c r="P13" s="273">
        <f t="shared" si="9"/>
        <v>-2.3605150214592308E-2</v>
      </c>
      <c r="Q13" s="272">
        <f t="shared" si="10"/>
        <v>-242</v>
      </c>
      <c r="R13" s="273">
        <f t="shared" si="1"/>
        <v>0.34290313925409177</v>
      </c>
      <c r="S13" s="272">
        <f t="shared" si="2"/>
        <v>2556</v>
      </c>
      <c r="T13" s="271">
        <f t="shared" si="11"/>
        <v>3.7446458298262347E-2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2629</v>
      </c>
      <c r="D14" s="265">
        <v>13596</v>
      </c>
      <c r="E14" s="265">
        <v>6661</v>
      </c>
      <c r="F14" s="271">
        <f t="shared" si="0"/>
        <v>2.6551494592838551E-2</v>
      </c>
      <c r="G14" s="265">
        <v>8562</v>
      </c>
      <c r="H14" s="273">
        <f t="shared" si="3"/>
        <v>0.28539258369614173</v>
      </c>
      <c r="I14" s="272">
        <f t="shared" si="4"/>
        <v>1901</v>
      </c>
      <c r="J14" s="271">
        <f t="shared" si="5"/>
        <v>3.0303137553310093E-2</v>
      </c>
      <c r="K14" s="265">
        <v>6098</v>
      </c>
      <c r="L14" s="273">
        <f t="shared" si="6"/>
        <v>-0.28778322821770619</v>
      </c>
      <c r="M14" s="272">
        <f t="shared" si="7"/>
        <v>-2464</v>
      </c>
      <c r="N14" s="271">
        <f t="shared" si="8"/>
        <v>2.3302113545261051E-2</v>
      </c>
      <c r="O14" s="265">
        <v>4700</v>
      </c>
      <c r="P14" s="273">
        <f t="shared" si="9"/>
        <v>-0.22925549360446051</v>
      </c>
      <c r="Q14" s="272">
        <f t="shared" si="10"/>
        <v>-1398</v>
      </c>
      <c r="R14" s="273">
        <f t="shared" si="1"/>
        <v>0.78775199695701792</v>
      </c>
      <c r="S14" s="272">
        <f t="shared" si="2"/>
        <v>2071</v>
      </c>
      <c r="T14" s="271">
        <f t="shared" si="11"/>
        <v>1.7582253147036268E-2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5545</v>
      </c>
      <c r="D15" s="265">
        <v>4371</v>
      </c>
      <c r="E15" s="265">
        <v>9383</v>
      </c>
      <c r="F15" s="266">
        <f t="shared" si="0"/>
        <v>3.7401692503318436E-2</v>
      </c>
      <c r="G15" s="265">
        <v>6094</v>
      </c>
      <c r="H15" s="277">
        <f t="shared" si="3"/>
        <v>-0.35052754982415002</v>
      </c>
      <c r="I15" s="268">
        <f t="shared" si="4"/>
        <v>-3289</v>
      </c>
      <c r="J15" s="266">
        <f t="shared" si="5"/>
        <v>2.1568245766161141E-2</v>
      </c>
      <c r="K15" s="265">
        <v>12035</v>
      </c>
      <c r="L15" s="273">
        <f t="shared" si="6"/>
        <v>0.97489333770922215</v>
      </c>
      <c r="M15" s="272">
        <f t="shared" si="7"/>
        <v>5941</v>
      </c>
      <c r="N15" s="271">
        <f t="shared" si="8"/>
        <v>4.5989002380652136E-2</v>
      </c>
      <c r="O15" s="265">
        <v>8102</v>
      </c>
      <c r="P15" s="273">
        <f t="shared" si="9"/>
        <v>-0.32679684254258412</v>
      </c>
      <c r="Q15" s="272">
        <f t="shared" si="10"/>
        <v>-3933</v>
      </c>
      <c r="R15" s="273">
        <f t="shared" si="1"/>
        <v>0.46113615870153302</v>
      </c>
      <c r="S15" s="272">
        <f t="shared" si="2"/>
        <v>2557</v>
      </c>
      <c r="T15" s="271">
        <f t="shared" si="11"/>
        <v>3.0308811701550604E-2</v>
      </c>
      <c r="V15" s="29"/>
      <c r="W15" s="81"/>
      <c r="AE15" s="1"/>
    </row>
    <row r="16" spans="1:31" s="4" customFormat="1" x14ac:dyDescent="0.25">
      <c r="B16" s="248" t="s">
        <v>204</v>
      </c>
      <c r="C16" s="265">
        <f>C6-SUM(C7:C15)</f>
        <v>8081</v>
      </c>
      <c r="D16" s="265">
        <f>D6-SUM(D7:D15)</f>
        <v>7882</v>
      </c>
      <c r="E16" s="265">
        <f>E6-SUM(E7:E15)</f>
        <v>17841</v>
      </c>
      <c r="F16" s="271">
        <f t="shared" si="0"/>
        <v>7.1116231051018247E-2</v>
      </c>
      <c r="G16" s="265">
        <f>G6-SUM(G7:G15)</f>
        <v>17454</v>
      </c>
      <c r="H16" s="273">
        <f t="shared" si="3"/>
        <v>-2.1691609214730123E-2</v>
      </c>
      <c r="I16" s="272">
        <f t="shared" si="4"/>
        <v>-387</v>
      </c>
      <c r="J16" s="271">
        <f t="shared" si="5"/>
        <v>6.177423065352422E-2</v>
      </c>
      <c r="K16" s="265">
        <f>K6-SUM(K7:K15)</f>
        <v>16664</v>
      </c>
      <c r="L16" s="273">
        <f t="shared" si="6"/>
        <v>-4.5261831098888483E-2</v>
      </c>
      <c r="M16" s="272">
        <f t="shared" si="7"/>
        <v>-790</v>
      </c>
      <c r="N16" s="271">
        <f t="shared" si="8"/>
        <v>6.367766810728602E-2</v>
      </c>
      <c r="O16" s="265">
        <f>O6-SUM(O7:O15)</f>
        <v>14182</v>
      </c>
      <c r="P16" s="273">
        <f t="shared" si="9"/>
        <v>-0.14894383101296205</v>
      </c>
      <c r="Q16" s="272">
        <f t="shared" si="10"/>
        <v>-2482</v>
      </c>
      <c r="R16" s="273">
        <f t="shared" si="1"/>
        <v>0.75498081920554383</v>
      </c>
      <c r="S16" s="272">
        <f t="shared" si="2"/>
        <v>6101</v>
      </c>
      <c r="T16" s="271">
        <f t="shared" si="11"/>
        <v>5.3053513644950714E-2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183</v>
      </c>
    </row>
    <row r="18" spans="2:31" s="4" customFormat="1" x14ac:dyDescent="0.25">
      <c r="B18" s="173" t="s">
        <v>184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185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186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187</v>
      </c>
      <c r="O44" s="14">
        <v>2021</v>
      </c>
      <c r="P44" s="14" t="s">
        <v>187</v>
      </c>
      <c r="Q44" s="14" t="s">
        <v>188</v>
      </c>
      <c r="R44" s="14" t="s">
        <v>189</v>
      </c>
      <c r="S44" s="14" t="s">
        <v>190</v>
      </c>
      <c r="T44" s="89"/>
      <c r="AE44" s="1"/>
    </row>
    <row r="45" spans="2:31" s="4" customFormat="1" ht="18.75" hidden="1" x14ac:dyDescent="0.3">
      <c r="B45" s="237" t="s">
        <v>174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175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176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177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178</v>
      </c>
    </row>
    <row r="49" spans="2:31" s="4" customFormat="1" hidden="1" x14ac:dyDescent="0.25">
      <c r="B49" s="248" t="s">
        <v>179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180</v>
      </c>
    </row>
    <row r="50" spans="2:31" s="4" customFormat="1" hidden="1" x14ac:dyDescent="0.25">
      <c r="B50" s="248" t="s">
        <v>181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182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183</v>
      </c>
    </row>
    <row r="52" spans="2:31" s="4" customFormat="1" hidden="1" x14ac:dyDescent="0.25">
      <c r="B52" s="282" t="s">
        <v>184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185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203</v>
      </c>
      <c r="C136" s="241">
        <v>456683</v>
      </c>
      <c r="D136" s="241">
        <v>800301</v>
      </c>
      <c r="E136" s="241">
        <v>1016781</v>
      </c>
      <c r="F136" s="241">
        <v>1041269</v>
      </c>
      <c r="G136" s="242">
        <f>F136/E136-1</f>
        <v>2.4083848931087504E-2</v>
      </c>
      <c r="H136" s="241">
        <f>F136-E136</f>
        <v>24488</v>
      </c>
      <c r="I136" s="242">
        <f>F136/F$136</f>
        <v>1</v>
      </c>
      <c r="J136" s="241">
        <v>1058434</v>
      </c>
      <c r="K136" s="242">
        <f>H136/H$136</f>
        <v>1</v>
      </c>
      <c r="L136" s="242">
        <f>J136/F136-1</f>
        <v>1.6484693196474609E-2</v>
      </c>
      <c r="M136" s="241">
        <f>J136-F136</f>
        <v>17165</v>
      </c>
      <c r="N136" s="242">
        <f>J136/C136-1</f>
        <v>1.3176557918731375</v>
      </c>
      <c r="O136" s="241">
        <f>J136-C136</f>
        <v>601751</v>
      </c>
      <c r="Q136" s="29"/>
      <c r="R136" s="81"/>
      <c r="Z136" s="1" t="s">
        <v>176</v>
      </c>
      <c r="AE136"/>
    </row>
    <row r="137" spans="1:31" s="4" customFormat="1" x14ac:dyDescent="0.25">
      <c r="B137" s="248" t="s">
        <v>46</v>
      </c>
      <c r="C137" s="265">
        <v>117997</v>
      </c>
      <c r="D137" s="265">
        <v>247584</v>
      </c>
      <c r="E137" s="265">
        <v>207208</v>
      </c>
      <c r="F137" s="265">
        <v>181512</v>
      </c>
      <c r="G137" s="271">
        <f t="shared" ref="G137:G146" si="12">F137/E137-1</f>
        <v>-0.12401065595922933</v>
      </c>
      <c r="H137" s="278">
        <f t="shared" ref="H137:H146" si="13">F137-E137</f>
        <v>-25696</v>
      </c>
      <c r="I137" s="273">
        <f t="shared" ref="I137:K146" si="14">F137/F$136</f>
        <v>0.17431806766551197</v>
      </c>
      <c r="J137" s="265">
        <v>161819</v>
      </c>
      <c r="K137" s="273">
        <f t="shared" si="14"/>
        <v>-1.049330284220843</v>
      </c>
      <c r="L137" s="273">
        <f t="shared" ref="L137:L146" si="15">J137/F137-1</f>
        <v>-0.10849420423994005</v>
      </c>
      <c r="M137" s="272">
        <f t="shared" ref="M137:M146" si="16">J137-F137</f>
        <v>-19693</v>
      </c>
      <c r="N137" s="271">
        <f t="shared" ref="N137:N146" si="17">J137/C137-1</f>
        <v>0.37138232327940535</v>
      </c>
      <c r="O137" s="265">
        <f t="shared" ref="O137:O146" si="18">J137-C137</f>
        <v>43822</v>
      </c>
      <c r="Q137" s="29"/>
      <c r="R137" s="81"/>
      <c r="Z137" s="1" t="s">
        <v>178</v>
      </c>
    </row>
    <row r="138" spans="1:31" s="4" customFormat="1" x14ac:dyDescent="0.25">
      <c r="B138" s="248" t="s">
        <v>47</v>
      </c>
      <c r="C138" s="265">
        <v>51760</v>
      </c>
      <c r="D138" s="265">
        <v>83468</v>
      </c>
      <c r="E138" s="265">
        <v>123951</v>
      </c>
      <c r="F138" s="265">
        <v>118966</v>
      </c>
      <c r="G138" s="271">
        <f t="shared" si="12"/>
        <v>-4.0217505304515511E-2</v>
      </c>
      <c r="H138" s="278">
        <f t="shared" si="13"/>
        <v>-4985</v>
      </c>
      <c r="I138" s="273">
        <f t="shared" si="14"/>
        <v>0.1142509764527706</v>
      </c>
      <c r="J138" s="265">
        <v>114660</v>
      </c>
      <c r="K138" s="273">
        <f t="shared" si="14"/>
        <v>-0.20356909506697157</v>
      </c>
      <c r="L138" s="273">
        <f t="shared" si="15"/>
        <v>-3.6195215439705497E-2</v>
      </c>
      <c r="M138" s="272">
        <f t="shared" si="16"/>
        <v>-4306</v>
      </c>
      <c r="N138" s="271">
        <f t="shared" si="17"/>
        <v>1.2152241112828439</v>
      </c>
      <c r="O138" s="265">
        <f t="shared" si="18"/>
        <v>62900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2339</v>
      </c>
      <c r="D139" s="265">
        <v>4950</v>
      </c>
      <c r="E139" s="265">
        <v>6762</v>
      </c>
      <c r="F139" s="265">
        <v>20250</v>
      </c>
      <c r="G139" s="271">
        <f t="shared" si="12"/>
        <v>1.9946761313220942</v>
      </c>
      <c r="H139" s="278">
        <f t="shared" si="13"/>
        <v>13488</v>
      </c>
      <c r="I139" s="273">
        <f t="shared" si="14"/>
        <v>1.9447424248681178E-2</v>
      </c>
      <c r="J139" s="265">
        <v>11054</v>
      </c>
      <c r="K139" s="277">
        <f t="shared" si="14"/>
        <v>0.55080039202874875</v>
      </c>
      <c r="L139" s="273">
        <f t="shared" si="15"/>
        <v>-0.45412345679012345</v>
      </c>
      <c r="M139" s="272">
        <f t="shared" si="16"/>
        <v>-9196</v>
      </c>
      <c r="N139" s="271">
        <f t="shared" si="17"/>
        <v>3.725951261222745</v>
      </c>
      <c r="O139" s="265">
        <f t="shared" si="18"/>
        <v>8715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103133</v>
      </c>
      <c r="D140" s="265">
        <v>181693</v>
      </c>
      <c r="E140" s="265">
        <v>342343</v>
      </c>
      <c r="F140" s="265">
        <v>341923</v>
      </c>
      <c r="G140" s="271">
        <f t="shared" si="12"/>
        <v>-1.2268397484394011E-3</v>
      </c>
      <c r="H140" s="278">
        <f t="shared" si="13"/>
        <v>-420</v>
      </c>
      <c r="I140" s="273">
        <f t="shared" si="14"/>
        <v>0.32837143908058342</v>
      </c>
      <c r="J140" s="265">
        <v>382237</v>
      </c>
      <c r="K140" s="273">
        <f t="shared" si="14"/>
        <v>-1.7151257758902319E-2</v>
      </c>
      <c r="L140" s="273">
        <f t="shared" si="15"/>
        <v>0.1179037385610211</v>
      </c>
      <c r="M140" s="272">
        <f t="shared" si="16"/>
        <v>40314</v>
      </c>
      <c r="N140" s="271">
        <f t="shared" si="17"/>
        <v>2.7062530906693301</v>
      </c>
      <c r="O140" s="265">
        <f t="shared" si="18"/>
        <v>279104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30584</v>
      </c>
      <c r="D141" s="265">
        <v>44398</v>
      </c>
      <c r="E141" s="265">
        <v>48630</v>
      </c>
      <c r="F141" s="265">
        <v>55684</v>
      </c>
      <c r="G141" s="271">
        <f t="shared" si="12"/>
        <v>0.14505449311124829</v>
      </c>
      <c r="H141" s="278">
        <f t="shared" si="13"/>
        <v>7054</v>
      </c>
      <c r="I141" s="273">
        <f t="shared" si="14"/>
        <v>5.3477055400669757E-2</v>
      </c>
      <c r="J141" s="265">
        <v>49807</v>
      </c>
      <c r="K141" s="277">
        <f t="shared" si="14"/>
        <v>0.28805945769356417</v>
      </c>
      <c r="L141" s="273">
        <f t="shared" si="15"/>
        <v>-0.10554198692622652</v>
      </c>
      <c r="M141" s="272">
        <f t="shared" si="16"/>
        <v>-5877</v>
      </c>
      <c r="N141" s="271">
        <f t="shared" si="17"/>
        <v>0.62853125817420863</v>
      </c>
      <c r="O141" s="265">
        <f t="shared" si="18"/>
        <v>19223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61571</v>
      </c>
      <c r="D142" s="265">
        <v>104557</v>
      </c>
      <c r="E142" s="265">
        <v>134886</v>
      </c>
      <c r="F142" s="265">
        <v>146430</v>
      </c>
      <c r="G142" s="271">
        <f t="shared" si="12"/>
        <v>8.5583381522174262E-2</v>
      </c>
      <c r="H142" s="278">
        <f t="shared" si="13"/>
        <v>11544</v>
      </c>
      <c r="I142" s="273">
        <f t="shared" si="14"/>
        <v>0.14062648556713012</v>
      </c>
      <c r="J142" s="265">
        <v>156566</v>
      </c>
      <c r="K142" s="273">
        <f t="shared" si="14"/>
        <v>0.47141457040182949</v>
      </c>
      <c r="L142" s="273">
        <f t="shared" si="15"/>
        <v>6.9220788089872309E-2</v>
      </c>
      <c r="M142" s="272">
        <f t="shared" si="16"/>
        <v>10136</v>
      </c>
      <c r="N142" s="271">
        <f t="shared" si="17"/>
        <v>1.5428529664939665</v>
      </c>
      <c r="O142" s="265">
        <f t="shared" si="18"/>
        <v>94995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16023</v>
      </c>
      <c r="D143" s="265">
        <v>21732</v>
      </c>
      <c r="E143" s="265">
        <v>33809</v>
      </c>
      <c r="F143" s="265">
        <v>37722</v>
      </c>
      <c r="G143" s="271">
        <f t="shared" si="12"/>
        <v>0.11573841284864983</v>
      </c>
      <c r="H143" s="278">
        <f t="shared" si="13"/>
        <v>3913</v>
      </c>
      <c r="I143" s="273">
        <f t="shared" si="14"/>
        <v>3.6226950000432162E-2</v>
      </c>
      <c r="J143" s="265">
        <v>35821</v>
      </c>
      <c r="K143" s="277">
        <f t="shared" si="14"/>
        <v>0.15979255145377327</v>
      </c>
      <c r="L143" s="273">
        <f t="shared" si="15"/>
        <v>-5.0394994963151474E-2</v>
      </c>
      <c r="M143" s="272">
        <f t="shared" si="16"/>
        <v>-1901</v>
      </c>
      <c r="N143" s="271">
        <f t="shared" si="17"/>
        <v>1.2355988266866378</v>
      </c>
      <c r="O143" s="265">
        <f t="shared" si="18"/>
        <v>19798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26839</v>
      </c>
      <c r="D144" s="265">
        <v>45216</v>
      </c>
      <c r="E144" s="265">
        <v>29061</v>
      </c>
      <c r="F144" s="265">
        <v>32018</v>
      </c>
      <c r="G144" s="271">
        <f t="shared" si="12"/>
        <v>0.10175148824885594</v>
      </c>
      <c r="H144" s="278">
        <f t="shared" si="13"/>
        <v>2957</v>
      </c>
      <c r="I144" s="273">
        <f t="shared" si="14"/>
        <v>3.0749018745396241E-2</v>
      </c>
      <c r="J144" s="265">
        <v>29188</v>
      </c>
      <c r="K144" s="273">
        <f t="shared" si="14"/>
        <v>0.12075302188827181</v>
      </c>
      <c r="L144" s="273">
        <f t="shared" si="15"/>
        <v>-8.838778187269658E-2</v>
      </c>
      <c r="M144" s="272">
        <f t="shared" si="16"/>
        <v>-2830</v>
      </c>
      <c r="N144" s="271">
        <f t="shared" si="17"/>
        <v>8.752188978724984E-2</v>
      </c>
      <c r="O144" s="265">
        <f t="shared" si="18"/>
        <v>2349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24273</v>
      </c>
      <c r="D145" s="265">
        <v>26311</v>
      </c>
      <c r="E145" s="265">
        <v>32375</v>
      </c>
      <c r="F145" s="265">
        <v>47068</v>
      </c>
      <c r="G145" s="271">
        <f t="shared" si="12"/>
        <v>0.45383783783783782</v>
      </c>
      <c r="H145" s="278">
        <f t="shared" si="13"/>
        <v>14693</v>
      </c>
      <c r="I145" s="273">
        <f t="shared" si="14"/>
        <v>4.5202536520342007E-2</v>
      </c>
      <c r="J145" s="265">
        <v>61312</v>
      </c>
      <c r="K145" s="277">
        <f t="shared" si="14"/>
        <v>0.60000816726559947</v>
      </c>
      <c r="L145" s="273">
        <f t="shared" si="15"/>
        <v>0.30262598793235318</v>
      </c>
      <c r="M145" s="272">
        <f t="shared" si="16"/>
        <v>14244</v>
      </c>
      <c r="N145" s="271">
        <f t="shared" si="17"/>
        <v>1.5259341655337204</v>
      </c>
      <c r="O145" s="265">
        <f t="shared" si="18"/>
        <v>37039</v>
      </c>
      <c r="Q145" s="29"/>
      <c r="R145" s="81"/>
      <c r="Z145" s="1"/>
    </row>
    <row r="146" spans="2:31" s="4" customFormat="1" x14ac:dyDescent="0.25">
      <c r="B146" s="248" t="s">
        <v>204</v>
      </c>
      <c r="C146" s="265">
        <f>C136-SUM(C137:C145)</f>
        <v>22164</v>
      </c>
      <c r="D146" s="265">
        <f>D136-SUM(D137:D145)</f>
        <v>40392</v>
      </c>
      <c r="E146" s="265">
        <f>E136-SUM(E137:E145)</f>
        <v>57756</v>
      </c>
      <c r="F146" s="265">
        <f>F136-SUM(F137:F145)</f>
        <v>59696</v>
      </c>
      <c r="G146" s="271">
        <f t="shared" si="12"/>
        <v>3.3589583766188813E-2</v>
      </c>
      <c r="H146" s="278">
        <f t="shared" si="13"/>
        <v>1940</v>
      </c>
      <c r="I146" s="273">
        <f t="shared" si="14"/>
        <v>5.7330046318482542E-2</v>
      </c>
      <c r="J146" s="265">
        <f>J136-SUM(J137:J145)</f>
        <v>55970</v>
      </c>
      <c r="K146" s="273">
        <f t="shared" si="14"/>
        <v>7.9222476314929763E-2</v>
      </c>
      <c r="L146" s="273">
        <f t="shared" si="15"/>
        <v>-6.2416242294291102E-2</v>
      </c>
      <c r="M146" s="272">
        <f t="shared" si="16"/>
        <v>-3726</v>
      </c>
      <c r="N146" s="271">
        <f t="shared" si="17"/>
        <v>1.5252661974372859</v>
      </c>
      <c r="O146" s="265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183</v>
      </c>
    </row>
    <row r="148" spans="2:31" s="4" customFormat="1" x14ac:dyDescent="0.25">
      <c r="B148" s="173" t="s">
        <v>184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185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9E6FF-2CDE-4235-B599-4F34767EA44B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260</v>
      </c>
      <c r="D5" s="254" t="s">
        <v>261</v>
      </c>
      <c r="E5" s="254" t="s">
        <v>262</v>
      </c>
      <c r="F5" s="255" t="str">
        <f>CONCATENATE("%/s total Tenerife ",RIGHT(E5,4))</f>
        <v>%/s total Tenerife 2022</v>
      </c>
      <c r="G5" s="254" t="s">
        <v>263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264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265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203</v>
      </c>
      <c r="C6" s="256">
        <v>89051</v>
      </c>
      <c r="D6" s="256">
        <v>37488</v>
      </c>
      <c r="E6" s="256">
        <v>143478</v>
      </c>
      <c r="F6" s="257">
        <f>E6/$E$6</f>
        <v>1</v>
      </c>
      <c r="G6" s="256">
        <v>171406</v>
      </c>
      <c r="H6" s="257">
        <f>G6/E6-1</f>
        <v>0.19465005087888043</v>
      </c>
      <c r="I6" s="256">
        <f>G6-E6</f>
        <v>27928</v>
      </c>
      <c r="J6" s="257">
        <f>G6/$G$6</f>
        <v>1</v>
      </c>
      <c r="K6" s="256">
        <v>166883</v>
      </c>
      <c r="L6" s="257">
        <f>K6/G6-1</f>
        <v>-2.6387641039403498E-2</v>
      </c>
      <c r="M6" s="256">
        <f>K6-G6</f>
        <v>-4523</v>
      </c>
      <c r="N6" s="257">
        <f>K6/$K$6</f>
        <v>1</v>
      </c>
      <c r="O6" s="256">
        <v>174290</v>
      </c>
      <c r="P6" s="257">
        <f>O6/K6-1</f>
        <v>4.4384389062996243E-2</v>
      </c>
      <c r="Q6" s="256">
        <f>O6-K6</f>
        <v>7407</v>
      </c>
      <c r="R6" s="257">
        <f>IFERROR(O6/C6-1,"-")</f>
        <v>0.95719306914015556</v>
      </c>
      <c r="S6" s="256">
        <f>O6-C6</f>
        <v>85239</v>
      </c>
      <c r="T6" s="257">
        <f>O6/$O$6</f>
        <v>1</v>
      </c>
      <c r="V6" s="29"/>
      <c r="W6" s="81"/>
      <c r="AE6" s="1" t="s">
        <v>176</v>
      </c>
    </row>
    <row r="7" spans="1:31" s="4" customFormat="1" x14ac:dyDescent="0.25">
      <c r="B7" s="248" t="s">
        <v>46</v>
      </c>
      <c r="C7" s="265">
        <v>10899</v>
      </c>
      <c r="D7" s="265">
        <v>14107</v>
      </c>
      <c r="E7" s="265">
        <v>24078</v>
      </c>
      <c r="F7" s="271">
        <f t="shared" ref="F7:F16" si="0">E7/$E$6</f>
        <v>0.16781666875757956</v>
      </c>
      <c r="G7" s="265">
        <v>24359</v>
      </c>
      <c r="H7" s="273">
        <f>G7/E7-1</f>
        <v>1.1670404518647759E-2</v>
      </c>
      <c r="I7" s="272">
        <f>G7-E7</f>
        <v>281</v>
      </c>
      <c r="J7" s="271">
        <f>G7/$G$6</f>
        <v>0.14211287819562909</v>
      </c>
      <c r="K7" s="265">
        <v>22047</v>
      </c>
      <c r="L7" s="273">
        <f>K7/G7-1</f>
        <v>-9.4913584301490217E-2</v>
      </c>
      <c r="M7" s="272">
        <f>K7-G7</f>
        <v>-2312</v>
      </c>
      <c r="N7" s="271">
        <f>K7/$K$6</f>
        <v>0.13211052054433345</v>
      </c>
      <c r="O7" s="265">
        <v>19855</v>
      </c>
      <c r="P7" s="273">
        <f>O7/K7-1</f>
        <v>-9.9423957908105431E-2</v>
      </c>
      <c r="Q7" s="272">
        <f>O7-K7</f>
        <v>-2192</v>
      </c>
      <c r="R7" s="273">
        <f t="shared" ref="R7:R16" si="1">IFERROR(O7/C7-1,"-")</f>
        <v>0.82172676392329569</v>
      </c>
      <c r="S7" s="272">
        <f t="shared" ref="S7:S16" si="2">O7-C7</f>
        <v>8956</v>
      </c>
      <c r="T7" s="271">
        <f>O7/$O$6</f>
        <v>0.1139193298525446</v>
      </c>
      <c r="V7" s="29"/>
      <c r="W7" s="81"/>
      <c r="AE7" s="1" t="s">
        <v>178</v>
      </c>
    </row>
    <row r="8" spans="1:31" s="4" customFormat="1" x14ac:dyDescent="0.25">
      <c r="B8" s="248" t="s">
        <v>47</v>
      </c>
      <c r="C8" s="265">
        <v>8874</v>
      </c>
      <c r="D8" s="265">
        <v>2643</v>
      </c>
      <c r="E8" s="265">
        <v>17554</v>
      </c>
      <c r="F8" s="271">
        <f t="shared" si="0"/>
        <v>0.12234628305384798</v>
      </c>
      <c r="G8" s="265">
        <v>18307</v>
      </c>
      <c r="H8" s="273">
        <f t="shared" ref="H8:H16" si="3">G8/E8-1</f>
        <v>4.2896205992936087E-2</v>
      </c>
      <c r="I8" s="272">
        <f t="shared" ref="I8:I16" si="4">G8-E8</f>
        <v>753</v>
      </c>
      <c r="J8" s="271">
        <f t="shared" ref="J8:J16" si="5">G8/$G$6</f>
        <v>0.10680489597797044</v>
      </c>
      <c r="K8" s="265">
        <v>15516</v>
      </c>
      <c r="L8" s="273">
        <f t="shared" ref="L8:L16" si="6">K8/G8-1</f>
        <v>-0.15245534495001911</v>
      </c>
      <c r="M8" s="272">
        <f t="shared" ref="M8:M16" si="7">K8-G8</f>
        <v>-2791</v>
      </c>
      <c r="N8" s="271">
        <f t="shared" ref="N8:N16" si="8">K8/$K$6</f>
        <v>9.2975318037187726E-2</v>
      </c>
      <c r="O8" s="265">
        <v>17579</v>
      </c>
      <c r="P8" s="273">
        <f t="shared" ref="P8:P16" si="9">O8/K8-1</f>
        <v>0.13295952565094105</v>
      </c>
      <c r="Q8" s="272">
        <f t="shared" ref="Q8:Q16" si="10">O8-K8</f>
        <v>2063</v>
      </c>
      <c r="R8" s="273">
        <f t="shared" si="1"/>
        <v>0.98095560063105691</v>
      </c>
      <c r="S8" s="272">
        <f t="shared" si="2"/>
        <v>8705</v>
      </c>
      <c r="T8" s="271">
        <f t="shared" ref="T8:T16" si="11">O8/$O$6</f>
        <v>0.10086063457455964</v>
      </c>
      <c r="V8" s="29"/>
      <c r="W8" s="81"/>
      <c r="AE8" s="1"/>
    </row>
    <row r="9" spans="1:31" s="4" customFormat="1" x14ac:dyDescent="0.25">
      <c r="B9" s="248" t="s">
        <v>48</v>
      </c>
      <c r="C9" s="265">
        <v>585</v>
      </c>
      <c r="D9" s="265">
        <v>280</v>
      </c>
      <c r="E9" s="265">
        <v>762</v>
      </c>
      <c r="F9" s="266">
        <f t="shared" si="0"/>
        <v>5.3109187471249951E-3</v>
      </c>
      <c r="G9" s="265">
        <v>2287</v>
      </c>
      <c r="H9" s="277">
        <f t="shared" si="3"/>
        <v>2.0013123359580054</v>
      </c>
      <c r="I9" s="268">
        <f t="shared" si="4"/>
        <v>1525</v>
      </c>
      <c r="J9" s="266">
        <f t="shared" si="5"/>
        <v>1.3342590107697514E-2</v>
      </c>
      <c r="K9" s="265">
        <v>1687</v>
      </c>
      <c r="L9" s="273">
        <f t="shared" si="6"/>
        <v>-0.26235242675994752</v>
      </c>
      <c r="M9" s="272">
        <f t="shared" si="7"/>
        <v>-600</v>
      </c>
      <c r="N9" s="271">
        <f t="shared" si="8"/>
        <v>1.0108878675479228E-2</v>
      </c>
      <c r="O9" s="265">
        <v>1062</v>
      </c>
      <c r="P9" s="273">
        <f t="shared" si="9"/>
        <v>-0.37048014226437465</v>
      </c>
      <c r="Q9" s="272">
        <f t="shared" si="10"/>
        <v>-625</v>
      </c>
      <c r="R9" s="273">
        <f t="shared" si="1"/>
        <v>0.81538461538461537</v>
      </c>
      <c r="S9" s="272">
        <f t="shared" si="2"/>
        <v>477</v>
      </c>
      <c r="T9" s="271">
        <f t="shared" si="11"/>
        <v>6.0932927878822648E-3</v>
      </c>
      <c r="V9" s="29"/>
      <c r="W9" s="81"/>
      <c r="AE9" s="1"/>
    </row>
    <row r="10" spans="1:31" s="4" customFormat="1" x14ac:dyDescent="0.25">
      <c r="B10" s="248" t="s">
        <v>50</v>
      </c>
      <c r="C10" s="265">
        <v>38308</v>
      </c>
      <c r="D10" s="265">
        <v>6431</v>
      </c>
      <c r="E10" s="265">
        <v>59577</v>
      </c>
      <c r="F10" s="271">
        <f t="shared" si="0"/>
        <v>0.41523439133525697</v>
      </c>
      <c r="G10" s="265">
        <v>71525</v>
      </c>
      <c r="H10" s="273">
        <f t="shared" si="3"/>
        <v>0.20054719103009555</v>
      </c>
      <c r="I10" s="272">
        <f t="shared" si="4"/>
        <v>11948</v>
      </c>
      <c r="J10" s="271">
        <f t="shared" si="5"/>
        <v>0.41728410907436148</v>
      </c>
      <c r="K10" s="265">
        <v>69868</v>
      </c>
      <c r="L10" s="273">
        <f t="shared" si="6"/>
        <v>-2.3166724921356185E-2</v>
      </c>
      <c r="M10" s="272">
        <f t="shared" si="7"/>
        <v>-1657</v>
      </c>
      <c r="N10" s="271">
        <f t="shared" si="8"/>
        <v>0.41866457338374791</v>
      </c>
      <c r="O10" s="265">
        <v>77800</v>
      </c>
      <c r="P10" s="273">
        <f t="shared" si="9"/>
        <v>0.11352836777924091</v>
      </c>
      <c r="Q10" s="272">
        <f t="shared" si="10"/>
        <v>7932</v>
      </c>
      <c r="R10" s="273">
        <f t="shared" si="1"/>
        <v>1.0309073822700219</v>
      </c>
      <c r="S10" s="272">
        <f t="shared" si="2"/>
        <v>39492</v>
      </c>
      <c r="T10" s="271">
        <f>O10/$O$6</f>
        <v>0.44638246600493431</v>
      </c>
      <c r="V10" s="29"/>
      <c r="W10" s="81"/>
      <c r="AE10" s="1"/>
    </row>
    <row r="11" spans="1:31" s="4" customFormat="1" x14ac:dyDescent="0.25">
      <c r="B11" s="248" t="s">
        <v>52</v>
      </c>
      <c r="C11" s="265">
        <v>5757</v>
      </c>
      <c r="D11" s="265">
        <v>345</v>
      </c>
      <c r="E11" s="265">
        <v>6079</v>
      </c>
      <c r="F11" s="266">
        <f t="shared" si="0"/>
        <v>4.2368864913087723E-2</v>
      </c>
      <c r="G11" s="265">
        <v>8471</v>
      </c>
      <c r="H11" s="277">
        <f t="shared" si="3"/>
        <v>0.39348577068596802</v>
      </c>
      <c r="I11" s="268">
        <f t="shared" si="4"/>
        <v>2392</v>
      </c>
      <c r="J11" s="266">
        <f t="shared" si="5"/>
        <v>4.9420673722040072E-2</v>
      </c>
      <c r="K11" s="265">
        <v>8394</v>
      </c>
      <c r="L11" s="273">
        <f t="shared" si="6"/>
        <v>-9.0898359107542959E-3</v>
      </c>
      <c r="M11" s="272">
        <f t="shared" si="7"/>
        <v>-77</v>
      </c>
      <c r="N11" s="271">
        <f t="shared" si="8"/>
        <v>5.0298712271471632E-2</v>
      </c>
      <c r="O11" s="265">
        <v>9343</v>
      </c>
      <c r="P11" s="273">
        <f t="shared" si="9"/>
        <v>0.113056945437217</v>
      </c>
      <c r="Q11" s="272">
        <f t="shared" si="10"/>
        <v>949</v>
      </c>
      <c r="R11" s="273">
        <f t="shared" si="1"/>
        <v>0.62289386833420179</v>
      </c>
      <c r="S11" s="272">
        <f t="shared" si="2"/>
        <v>3586</v>
      </c>
      <c r="T11" s="271">
        <f t="shared" si="11"/>
        <v>5.3606058867404903E-2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13225</v>
      </c>
      <c r="D12" s="265">
        <v>9465</v>
      </c>
      <c r="E12" s="265">
        <v>19703</v>
      </c>
      <c r="F12" s="271">
        <f t="shared" si="0"/>
        <v>0.13732418907428318</v>
      </c>
      <c r="G12" s="265">
        <v>27288</v>
      </c>
      <c r="H12" s="273">
        <f t="shared" si="3"/>
        <v>0.38496675633152311</v>
      </c>
      <c r="I12" s="272">
        <f t="shared" si="4"/>
        <v>7585</v>
      </c>
      <c r="J12" s="271">
        <f t="shared" si="5"/>
        <v>0.15920096145992554</v>
      </c>
      <c r="K12" s="265">
        <v>27305</v>
      </c>
      <c r="L12" s="273">
        <f t="shared" si="6"/>
        <v>6.2298446203468139E-4</v>
      </c>
      <c r="M12" s="272">
        <f t="shared" si="7"/>
        <v>17</v>
      </c>
      <c r="N12" s="271">
        <f t="shared" si="8"/>
        <v>0.16361762432362792</v>
      </c>
      <c r="O12" s="265">
        <v>28196</v>
      </c>
      <c r="P12" s="273">
        <f t="shared" si="9"/>
        <v>3.2631386193004985E-2</v>
      </c>
      <c r="Q12" s="272">
        <f t="shared" si="10"/>
        <v>891</v>
      </c>
      <c r="R12" s="273">
        <f t="shared" si="1"/>
        <v>1.132022684310019</v>
      </c>
      <c r="S12" s="272">
        <f t="shared" si="2"/>
        <v>14971</v>
      </c>
      <c r="T12" s="271">
        <f t="shared" si="11"/>
        <v>0.16177634976189109</v>
      </c>
      <c r="V12" s="29"/>
      <c r="W12" s="81"/>
      <c r="AE12" s="1"/>
    </row>
    <row r="13" spans="1:31" s="4" customFormat="1" x14ac:dyDescent="0.25">
      <c r="B13" s="248" t="s">
        <v>51</v>
      </c>
      <c r="C13" s="265">
        <v>3215</v>
      </c>
      <c r="D13" s="265">
        <v>1664</v>
      </c>
      <c r="E13" s="265">
        <v>4717</v>
      </c>
      <c r="F13" s="266">
        <f t="shared" si="0"/>
        <v>3.2876120380824936E-2</v>
      </c>
      <c r="G13" s="265">
        <v>9305</v>
      </c>
      <c r="H13" s="277">
        <f t="shared" si="3"/>
        <v>0.97265210939156233</v>
      </c>
      <c r="I13" s="268">
        <f t="shared" si="4"/>
        <v>4588</v>
      </c>
      <c r="J13" s="266">
        <f t="shared" si="5"/>
        <v>5.428631436472469E-2</v>
      </c>
      <c r="K13" s="265">
        <v>7737</v>
      </c>
      <c r="L13" s="273">
        <f t="shared" si="6"/>
        <v>-0.16851155292853304</v>
      </c>
      <c r="M13" s="272">
        <f t="shared" si="7"/>
        <v>-1568</v>
      </c>
      <c r="N13" s="271">
        <f t="shared" si="8"/>
        <v>4.6361822354583748E-2</v>
      </c>
      <c r="O13" s="265">
        <v>7055</v>
      </c>
      <c r="P13" s="273">
        <f t="shared" si="9"/>
        <v>-8.8147860928008304E-2</v>
      </c>
      <c r="Q13" s="272">
        <f t="shared" si="10"/>
        <v>-682</v>
      </c>
      <c r="R13" s="273">
        <f t="shared" si="1"/>
        <v>1.1944012441679628</v>
      </c>
      <c r="S13" s="272">
        <f t="shared" si="2"/>
        <v>3840</v>
      </c>
      <c r="T13" s="271">
        <f t="shared" si="11"/>
        <v>4.0478512823455159E-2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866</v>
      </c>
      <c r="D14" s="265">
        <v>1519</v>
      </c>
      <c r="E14" s="265">
        <v>2259</v>
      </c>
      <c r="F14" s="271">
        <f t="shared" si="0"/>
        <v>1.5744574081043784E-2</v>
      </c>
      <c r="G14" s="265">
        <v>2816</v>
      </c>
      <c r="H14" s="273">
        <f t="shared" si="3"/>
        <v>0.24656927844178833</v>
      </c>
      <c r="I14" s="272">
        <f t="shared" si="4"/>
        <v>557</v>
      </c>
      <c r="J14" s="271">
        <f t="shared" si="5"/>
        <v>1.6428829795923128E-2</v>
      </c>
      <c r="K14" s="265">
        <v>2310</v>
      </c>
      <c r="L14" s="273">
        <f t="shared" si="6"/>
        <v>-0.1796875</v>
      </c>
      <c r="M14" s="272">
        <f t="shared" si="7"/>
        <v>-506</v>
      </c>
      <c r="N14" s="271">
        <f t="shared" si="8"/>
        <v>1.3842033041112636E-2</v>
      </c>
      <c r="O14" s="265">
        <v>2730</v>
      </c>
      <c r="P14" s="273">
        <f t="shared" si="9"/>
        <v>0.18181818181818188</v>
      </c>
      <c r="Q14" s="272">
        <f t="shared" si="10"/>
        <v>420</v>
      </c>
      <c r="R14" s="273">
        <f t="shared" si="1"/>
        <v>2.1524249422632793</v>
      </c>
      <c r="S14" s="272">
        <f t="shared" si="2"/>
        <v>1864</v>
      </c>
      <c r="T14" s="271">
        <f t="shared" si="11"/>
        <v>1.5663549256985484E-2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3282</v>
      </c>
      <c r="D15" s="265">
        <v>68</v>
      </c>
      <c r="E15" s="265">
        <v>3156</v>
      </c>
      <c r="F15" s="266">
        <f t="shared" si="0"/>
        <v>2.199640362982478E-2</v>
      </c>
      <c r="G15" s="265">
        <v>1676</v>
      </c>
      <c r="H15" s="277">
        <f t="shared" si="3"/>
        <v>-0.46894803548795949</v>
      </c>
      <c r="I15" s="268">
        <f t="shared" si="4"/>
        <v>-1480</v>
      </c>
      <c r="J15" s="266">
        <f t="shared" si="5"/>
        <v>9.777954097289477E-3</v>
      </c>
      <c r="K15" s="265">
        <v>7410</v>
      </c>
      <c r="L15" s="273">
        <f t="shared" si="6"/>
        <v>3.421241050119332</v>
      </c>
      <c r="M15" s="272">
        <f t="shared" si="7"/>
        <v>5734</v>
      </c>
      <c r="N15" s="271">
        <f t="shared" si="8"/>
        <v>4.440236572928339E-2</v>
      </c>
      <c r="O15" s="265">
        <v>5841</v>
      </c>
      <c r="P15" s="273">
        <f t="shared" si="9"/>
        <v>-0.21174089068825908</v>
      </c>
      <c r="Q15" s="272">
        <f t="shared" si="10"/>
        <v>-1569</v>
      </c>
      <c r="R15" s="273">
        <f t="shared" si="1"/>
        <v>0.77970749542961615</v>
      </c>
      <c r="S15" s="272">
        <f t="shared" si="2"/>
        <v>2559</v>
      </c>
      <c r="T15" s="271">
        <f t="shared" si="11"/>
        <v>3.3513110333352455E-2</v>
      </c>
      <c r="V15" s="29"/>
      <c r="W15" s="81"/>
      <c r="AE15" s="1"/>
    </row>
    <row r="16" spans="1:31" s="4" customFormat="1" x14ac:dyDescent="0.25">
      <c r="B16" s="248" t="s">
        <v>204</v>
      </c>
      <c r="C16" s="265">
        <f>C6-SUM(C7:C15)</f>
        <v>4040</v>
      </c>
      <c r="D16" s="265">
        <f>D6-SUM(D7:D15)</f>
        <v>966</v>
      </c>
      <c r="E16" s="265">
        <f>E6-SUM(E7:E15)</f>
        <v>5593</v>
      </c>
      <c r="F16" s="271">
        <f t="shared" si="0"/>
        <v>3.8981586027126112E-2</v>
      </c>
      <c r="G16" s="265">
        <f>G6-SUM(G7:G15)</f>
        <v>5372</v>
      </c>
      <c r="H16" s="273">
        <f t="shared" si="3"/>
        <v>-3.951367781155013E-2</v>
      </c>
      <c r="I16" s="272">
        <f t="shared" si="4"/>
        <v>-221</v>
      </c>
      <c r="J16" s="271">
        <f t="shared" si="5"/>
        <v>3.1340793204438583E-2</v>
      </c>
      <c r="K16" s="265">
        <f>K6-SUM(K7:K15)</f>
        <v>4609</v>
      </c>
      <c r="L16" s="273">
        <f t="shared" si="6"/>
        <v>-0.14203276247207741</v>
      </c>
      <c r="M16" s="272">
        <f t="shared" si="7"/>
        <v>-763</v>
      </c>
      <c r="N16" s="271">
        <f t="shared" si="8"/>
        <v>2.7618151639172354E-2</v>
      </c>
      <c r="O16" s="265">
        <f>O6-SUM(O7:O15)</f>
        <v>4829</v>
      </c>
      <c r="P16" s="273">
        <f t="shared" si="9"/>
        <v>4.7732696897374804E-2</v>
      </c>
      <c r="Q16" s="272">
        <f t="shared" si="10"/>
        <v>220</v>
      </c>
      <c r="R16" s="273">
        <f t="shared" si="1"/>
        <v>0.19529702970297036</v>
      </c>
      <c r="S16" s="272">
        <f t="shared" si="2"/>
        <v>789</v>
      </c>
      <c r="T16" s="271">
        <f t="shared" si="11"/>
        <v>2.7706695736990073E-2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183</v>
      </c>
    </row>
    <row r="18" spans="2:31" s="4" customFormat="1" x14ac:dyDescent="0.25">
      <c r="B18" s="173" t="s">
        <v>184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185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186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187</v>
      </c>
      <c r="O44" s="14">
        <v>2021</v>
      </c>
      <c r="P44" s="14" t="s">
        <v>187</v>
      </c>
      <c r="Q44" s="14" t="s">
        <v>188</v>
      </c>
      <c r="R44" s="14" t="s">
        <v>189</v>
      </c>
      <c r="S44" s="14" t="s">
        <v>190</v>
      </c>
      <c r="T44" s="89"/>
      <c r="AE44" s="1"/>
    </row>
    <row r="45" spans="2:31" s="4" customFormat="1" ht="18.75" hidden="1" x14ac:dyDescent="0.3">
      <c r="B45" s="237" t="s">
        <v>174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175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176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177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178</v>
      </c>
    </row>
    <row r="49" spans="2:31" s="4" customFormat="1" hidden="1" x14ac:dyDescent="0.25">
      <c r="B49" s="248" t="s">
        <v>179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180</v>
      </c>
    </row>
    <row r="50" spans="2:31" s="4" customFormat="1" hidden="1" x14ac:dyDescent="0.25">
      <c r="B50" s="248" t="s">
        <v>181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182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183</v>
      </c>
    </row>
    <row r="52" spans="2:31" s="4" customFormat="1" hidden="1" x14ac:dyDescent="0.25">
      <c r="B52" s="282" t="s">
        <v>184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185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203</v>
      </c>
      <c r="C136" s="241">
        <v>248294</v>
      </c>
      <c r="D136" s="241">
        <v>384253</v>
      </c>
      <c r="E136" s="241">
        <v>593573</v>
      </c>
      <c r="F136" s="241">
        <v>612478</v>
      </c>
      <c r="G136" s="242">
        <f>F136/E136-1</f>
        <v>3.1849494501939857E-2</v>
      </c>
      <c r="H136" s="241">
        <f>F136-E136</f>
        <v>18905</v>
      </c>
      <c r="I136" s="242">
        <f>F136/F$136</f>
        <v>1</v>
      </c>
      <c r="J136" s="241">
        <v>636461</v>
      </c>
      <c r="K136" s="242">
        <f>H136/H$136</f>
        <v>1</v>
      </c>
      <c r="L136" s="242">
        <f>J136/F136-1</f>
        <v>3.915732483452472E-2</v>
      </c>
      <c r="M136" s="241">
        <f>J136-F136</f>
        <v>23983</v>
      </c>
      <c r="N136" s="242">
        <f>J136/C136-1</f>
        <v>1.5633362062715972</v>
      </c>
      <c r="O136" s="241">
        <f>J136-C136</f>
        <v>388167</v>
      </c>
      <c r="Q136" s="29"/>
      <c r="R136" s="81"/>
      <c r="Z136" s="1" t="s">
        <v>176</v>
      </c>
      <c r="AE136"/>
    </row>
    <row r="137" spans="1:31" s="4" customFormat="1" x14ac:dyDescent="0.25">
      <c r="B137" s="248" t="s">
        <v>46</v>
      </c>
      <c r="C137" s="265">
        <v>49521</v>
      </c>
      <c r="D137" s="265">
        <v>120918</v>
      </c>
      <c r="E137" s="265">
        <v>120397</v>
      </c>
      <c r="F137" s="265">
        <v>106138</v>
      </c>
      <c r="G137" s="271">
        <f t="shared" ref="G137:G146" si="12">F137/E137-1</f>
        <v>-0.11843318355108512</v>
      </c>
      <c r="H137" s="278">
        <f t="shared" ref="H137:H146" si="13">F137-E137</f>
        <v>-14259</v>
      </c>
      <c r="I137" s="273">
        <f t="shared" ref="I137:K146" si="14">F137/F$136</f>
        <v>0.17329275500507774</v>
      </c>
      <c r="J137" s="265">
        <v>101169</v>
      </c>
      <c r="K137" s="273">
        <f t="shared" si="14"/>
        <v>-0.75424490875429784</v>
      </c>
      <c r="L137" s="273">
        <f t="shared" ref="L137:L146" si="15">J137/F137-1</f>
        <v>-4.6816408826245048E-2</v>
      </c>
      <c r="M137" s="272">
        <f t="shared" ref="M137:M146" si="16">J137-F137</f>
        <v>-4969</v>
      </c>
      <c r="N137" s="271">
        <f t="shared" ref="N137:N145" si="17">J137/C137-1</f>
        <v>1.0429514751317623</v>
      </c>
      <c r="O137" s="265">
        <f t="shared" ref="O137:O146" si="18">J137-C137</f>
        <v>51648</v>
      </c>
      <c r="Q137" s="29"/>
      <c r="R137" s="81"/>
      <c r="Z137" s="1" t="s">
        <v>178</v>
      </c>
    </row>
    <row r="138" spans="1:31" s="4" customFormat="1" x14ac:dyDescent="0.25">
      <c r="B138" s="248" t="s">
        <v>47</v>
      </c>
      <c r="C138" s="265">
        <v>26848</v>
      </c>
      <c r="D138" s="265">
        <v>39986</v>
      </c>
      <c r="E138" s="265">
        <v>75857</v>
      </c>
      <c r="F138" s="265">
        <v>67064</v>
      </c>
      <c r="G138" s="271">
        <f t="shared" si="12"/>
        <v>-0.1159154725338466</v>
      </c>
      <c r="H138" s="278">
        <f t="shared" si="13"/>
        <v>-8793</v>
      </c>
      <c r="I138" s="273">
        <f t="shared" si="14"/>
        <v>0.10949617782189727</v>
      </c>
      <c r="J138" s="265">
        <v>64415</v>
      </c>
      <c r="K138" s="273">
        <f t="shared" si="14"/>
        <v>-0.4651150489288548</v>
      </c>
      <c r="L138" s="273">
        <f t="shared" si="15"/>
        <v>-3.9499582488369267E-2</v>
      </c>
      <c r="M138" s="272">
        <f t="shared" si="16"/>
        <v>-2649</v>
      </c>
      <c r="N138" s="271">
        <f t="shared" si="17"/>
        <v>1.3992476162097733</v>
      </c>
      <c r="O138" s="265">
        <f t="shared" si="18"/>
        <v>37567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681</v>
      </c>
      <c r="D139" s="265">
        <v>2535</v>
      </c>
      <c r="E139" s="265">
        <v>3247</v>
      </c>
      <c r="F139" s="265">
        <v>5439</v>
      </c>
      <c r="G139" s="271">
        <f t="shared" si="12"/>
        <v>0.67508469356328926</v>
      </c>
      <c r="H139" s="279">
        <f t="shared" si="13"/>
        <v>2192</v>
      </c>
      <c r="I139" s="277">
        <f t="shared" si="14"/>
        <v>8.8803189665587982E-3</v>
      </c>
      <c r="J139" s="265">
        <v>3803</v>
      </c>
      <c r="K139" s="277">
        <f t="shared" si="14"/>
        <v>0.11594816186194129</v>
      </c>
      <c r="L139" s="273">
        <f t="shared" si="15"/>
        <v>-0.30079058650487223</v>
      </c>
      <c r="M139" s="272">
        <f t="shared" si="16"/>
        <v>-1636</v>
      </c>
      <c r="N139" s="271">
        <f t="shared" si="17"/>
        <v>4.5844346549192361</v>
      </c>
      <c r="O139" s="265">
        <f t="shared" si="18"/>
        <v>3122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74813</v>
      </c>
      <c r="D140" s="265">
        <v>114704</v>
      </c>
      <c r="E140" s="265">
        <v>244952</v>
      </c>
      <c r="F140" s="265">
        <v>249820</v>
      </c>
      <c r="G140" s="271">
        <f t="shared" si="12"/>
        <v>1.987328129592747E-2</v>
      </c>
      <c r="H140" s="278">
        <f t="shared" si="13"/>
        <v>4868</v>
      </c>
      <c r="I140" s="273">
        <f t="shared" si="14"/>
        <v>0.40788403828382408</v>
      </c>
      <c r="J140" s="265">
        <v>275953</v>
      </c>
      <c r="K140" s="273">
        <f t="shared" si="14"/>
        <v>0.25749801639777836</v>
      </c>
      <c r="L140" s="273">
        <f t="shared" si="15"/>
        <v>0.1046073172684332</v>
      </c>
      <c r="M140" s="272">
        <f t="shared" si="16"/>
        <v>26133</v>
      </c>
      <c r="N140" s="271">
        <f t="shared" si="17"/>
        <v>2.6885701682862604</v>
      </c>
      <c r="O140" s="265">
        <f t="shared" si="18"/>
        <v>201140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25621</v>
      </c>
      <c r="D141" s="265">
        <v>20278</v>
      </c>
      <c r="E141" s="265">
        <v>32271</v>
      </c>
      <c r="F141" s="265">
        <v>36164</v>
      </c>
      <c r="G141" s="271">
        <f t="shared" si="12"/>
        <v>0.12063462551516846</v>
      </c>
      <c r="H141" s="279">
        <f t="shared" si="13"/>
        <v>3893</v>
      </c>
      <c r="I141" s="277">
        <f t="shared" si="14"/>
        <v>5.9045386119991251E-2</v>
      </c>
      <c r="J141" s="265">
        <v>33708</v>
      </c>
      <c r="K141" s="277">
        <f t="shared" si="14"/>
        <v>0.20592435863528166</v>
      </c>
      <c r="L141" s="273">
        <f t="shared" si="15"/>
        <v>-6.791284149983412E-2</v>
      </c>
      <c r="M141" s="272">
        <f t="shared" si="16"/>
        <v>-2456</v>
      </c>
      <c r="N141" s="271">
        <f t="shared" si="17"/>
        <v>0.31563951446079397</v>
      </c>
      <c r="O141" s="265">
        <f t="shared" si="18"/>
        <v>8087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33780</v>
      </c>
      <c r="D142" s="265">
        <v>51310</v>
      </c>
      <c r="E142" s="265">
        <v>65021</v>
      </c>
      <c r="F142" s="265">
        <v>80309</v>
      </c>
      <c r="G142" s="271">
        <f t="shared" si="12"/>
        <v>0.23512403684963323</v>
      </c>
      <c r="H142" s="278">
        <f t="shared" si="13"/>
        <v>15288</v>
      </c>
      <c r="I142" s="273">
        <f t="shared" si="14"/>
        <v>0.1311214443620832</v>
      </c>
      <c r="J142" s="265">
        <v>80773</v>
      </c>
      <c r="K142" s="273">
        <f t="shared" si="14"/>
        <v>0.80867495371594811</v>
      </c>
      <c r="L142" s="273">
        <f t="shared" si="15"/>
        <v>5.7776836967213807E-3</v>
      </c>
      <c r="M142" s="272">
        <f t="shared" si="16"/>
        <v>464</v>
      </c>
      <c r="N142" s="271">
        <f t="shared" si="17"/>
        <v>1.3911486086441682</v>
      </c>
      <c r="O142" s="265">
        <f t="shared" si="18"/>
        <v>46993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7339</v>
      </c>
      <c r="D143" s="265">
        <v>10731</v>
      </c>
      <c r="E143" s="265">
        <v>17520</v>
      </c>
      <c r="F143" s="265">
        <v>25698</v>
      </c>
      <c r="G143" s="271">
        <f t="shared" si="12"/>
        <v>0.46678082191780823</v>
      </c>
      <c r="H143" s="279">
        <f t="shared" si="13"/>
        <v>8178</v>
      </c>
      <c r="I143" s="277">
        <f t="shared" si="14"/>
        <v>4.1957425409565728E-2</v>
      </c>
      <c r="J143" s="265">
        <v>23944</v>
      </c>
      <c r="K143" s="277">
        <f t="shared" si="14"/>
        <v>0.43258397249404917</v>
      </c>
      <c r="L143" s="273">
        <f t="shared" si="15"/>
        <v>-6.8254338859055186E-2</v>
      </c>
      <c r="M143" s="272">
        <f t="shared" si="16"/>
        <v>-1754</v>
      </c>
      <c r="N143" s="271">
        <f t="shared" si="17"/>
        <v>2.2625698324022347</v>
      </c>
      <c r="O143" s="265">
        <f t="shared" si="18"/>
        <v>16605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6781</v>
      </c>
      <c r="D144" s="265">
        <v>11021</v>
      </c>
      <c r="E144" s="265">
        <v>9118</v>
      </c>
      <c r="F144" s="265">
        <v>11280</v>
      </c>
      <c r="G144" s="271">
        <f t="shared" si="12"/>
        <v>0.23711340206185572</v>
      </c>
      <c r="H144" s="278">
        <f t="shared" si="13"/>
        <v>2162</v>
      </c>
      <c r="I144" s="273">
        <f t="shared" si="14"/>
        <v>1.8416988038754044E-2</v>
      </c>
      <c r="J144" s="265">
        <v>10812</v>
      </c>
      <c r="K144" s="273">
        <f t="shared" si="14"/>
        <v>0.1143612800846337</v>
      </c>
      <c r="L144" s="273">
        <f t="shared" si="15"/>
        <v>-4.1489361702127692E-2</v>
      </c>
      <c r="M144" s="272">
        <f t="shared" si="16"/>
        <v>-468</v>
      </c>
      <c r="N144" s="271">
        <f t="shared" si="17"/>
        <v>0.59445509511871397</v>
      </c>
      <c r="O144" s="265">
        <f t="shared" si="18"/>
        <v>4031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15343</v>
      </c>
      <c r="D145" s="265">
        <v>4744</v>
      </c>
      <c r="E145" s="265">
        <v>9037</v>
      </c>
      <c r="F145" s="265">
        <v>15069</v>
      </c>
      <c r="G145" s="271">
        <f t="shared" si="12"/>
        <v>0.66747814540223516</v>
      </c>
      <c r="H145" s="279">
        <f t="shared" si="13"/>
        <v>6032</v>
      </c>
      <c r="I145" s="277">
        <f t="shared" si="14"/>
        <v>2.4603332691133396E-2</v>
      </c>
      <c r="J145" s="265">
        <v>23750</v>
      </c>
      <c r="K145" s="277">
        <f t="shared" si="14"/>
        <v>0.31906902935731291</v>
      </c>
      <c r="L145" s="273">
        <f t="shared" si="15"/>
        <v>0.57608334992368437</v>
      </c>
      <c r="M145" s="272">
        <f t="shared" si="16"/>
        <v>8681</v>
      </c>
      <c r="N145" s="271">
        <f t="shared" si="17"/>
        <v>0.54793717004497156</v>
      </c>
      <c r="O145" s="265">
        <f t="shared" si="18"/>
        <v>8407</v>
      </c>
      <c r="Q145" s="29"/>
      <c r="R145" s="81"/>
      <c r="Z145" s="1"/>
    </row>
    <row r="146" spans="2:31" s="4" customFormat="1" x14ac:dyDescent="0.25">
      <c r="B146" s="248" t="s">
        <v>204</v>
      </c>
      <c r="C146" s="265">
        <f>C136-SUM(C137:C145)</f>
        <v>7567</v>
      </c>
      <c r="D146" s="265">
        <f>D136-SUM(D137:D145)</f>
        <v>8026</v>
      </c>
      <c r="E146" s="265">
        <f>E136-SUM(E137:E145)</f>
        <v>16153</v>
      </c>
      <c r="F146" s="265">
        <f>F136-SUM(F137:F145)</f>
        <v>15497</v>
      </c>
      <c r="G146" s="271">
        <f t="shared" si="12"/>
        <v>-4.0611651086485456E-2</v>
      </c>
      <c r="H146" s="278">
        <f t="shared" si="13"/>
        <v>-656</v>
      </c>
      <c r="I146" s="273">
        <f t="shared" si="14"/>
        <v>2.5302133301114488E-2</v>
      </c>
      <c r="J146" s="265">
        <f>J136-SUM(J137:J145)</f>
        <v>18134</v>
      </c>
      <c r="K146" s="273">
        <f t="shared" si="14"/>
        <v>-3.4699814863792644E-2</v>
      </c>
      <c r="L146" s="273">
        <f t="shared" si="15"/>
        <v>0.17016196683229001</v>
      </c>
      <c r="M146" s="272">
        <f t="shared" si="16"/>
        <v>2637</v>
      </c>
      <c r="N146" s="271">
        <f>J146/C146-1</f>
        <v>1.3964583058015068</v>
      </c>
      <c r="O146" s="265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183</v>
      </c>
    </row>
    <row r="148" spans="2:31" s="4" customFormat="1" x14ac:dyDescent="0.25">
      <c r="B148" s="173" t="s">
        <v>184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185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5BA2F-29F3-4B45-B4DF-7170BF89B349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206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260</v>
      </c>
      <c r="D5" s="254" t="s">
        <v>261</v>
      </c>
      <c r="E5" s="254" t="s">
        <v>262</v>
      </c>
      <c r="F5" s="255" t="str">
        <f>CONCATENATE("%/s total Tenerife ",RIGHT(E5,4))</f>
        <v>%/s total Tenerife 2022</v>
      </c>
      <c r="G5" s="254" t="s">
        <v>263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264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265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203</v>
      </c>
      <c r="C6" s="256">
        <v>51219</v>
      </c>
      <c r="D6" s="256">
        <v>93260</v>
      </c>
      <c r="E6" s="256">
        <v>107393</v>
      </c>
      <c r="F6" s="257">
        <f>E6/$E$6</f>
        <v>1</v>
      </c>
      <c r="G6" s="256">
        <v>111139</v>
      </c>
      <c r="H6" s="257">
        <f>G6/E6-1</f>
        <v>3.4881230620245285E-2</v>
      </c>
      <c r="I6" s="256">
        <f>G6-E6</f>
        <v>3746</v>
      </c>
      <c r="J6" s="257">
        <f>G6/$G$6</f>
        <v>1</v>
      </c>
      <c r="K6" s="256">
        <v>94810</v>
      </c>
      <c r="L6" s="257">
        <f>K6/G6-1</f>
        <v>-0.14692412204536665</v>
      </c>
      <c r="M6" s="256">
        <f>K6-G6</f>
        <v>-16329</v>
      </c>
      <c r="N6" s="257">
        <f>K6/$K$6</f>
        <v>1</v>
      </c>
      <c r="O6" s="256">
        <v>93025</v>
      </c>
      <c r="P6" s="257">
        <f>O6/K6-1</f>
        <v>-1.8827127940090671E-2</v>
      </c>
      <c r="Q6" s="256">
        <f>O6-K6</f>
        <v>-1785</v>
      </c>
      <c r="R6" s="257">
        <f>IFERROR(O6/C6-1,"-")</f>
        <v>0.81622054315781245</v>
      </c>
      <c r="S6" s="256">
        <f>O6-C6</f>
        <v>41806</v>
      </c>
      <c r="T6" s="257">
        <f>O6/$O$6</f>
        <v>1</v>
      </c>
      <c r="V6" s="29"/>
      <c r="W6" s="81"/>
      <c r="AE6" s="1" t="s">
        <v>176</v>
      </c>
    </row>
    <row r="7" spans="1:31" s="4" customFormat="1" x14ac:dyDescent="0.25">
      <c r="B7" s="248" t="s">
        <v>46</v>
      </c>
      <c r="C7" s="265">
        <v>9378</v>
      </c>
      <c r="D7" s="265">
        <v>31357</v>
      </c>
      <c r="E7" s="265">
        <v>20561</v>
      </c>
      <c r="F7" s="271">
        <f t="shared" ref="F7:F16" si="0">E7/$E$6</f>
        <v>0.19145568146899705</v>
      </c>
      <c r="G7" s="265">
        <v>17667</v>
      </c>
      <c r="H7" s="273">
        <f>G7/E7-1</f>
        <v>-0.14075190895384471</v>
      </c>
      <c r="I7" s="272">
        <f>G7-E7</f>
        <v>-2894</v>
      </c>
      <c r="J7" s="271">
        <f>G7/$G$6</f>
        <v>0.15896310026183427</v>
      </c>
      <c r="K7" s="265">
        <v>12604</v>
      </c>
      <c r="L7" s="273">
        <f>K7/G7-1</f>
        <v>-0.28657949850002828</v>
      </c>
      <c r="M7" s="272">
        <f>K7-G7</f>
        <v>-5063</v>
      </c>
      <c r="N7" s="271">
        <f>K7/$K$6</f>
        <v>0.13293956333720072</v>
      </c>
      <c r="O7" s="265">
        <v>12488</v>
      </c>
      <c r="P7" s="273">
        <f>O7/K7-1</f>
        <v>-9.2034274833385776E-3</v>
      </c>
      <c r="Q7" s="272">
        <f>O7-K7</f>
        <v>-116</v>
      </c>
      <c r="R7" s="273">
        <f t="shared" ref="R7:R16" si="1">IFERROR(O7/C7-1,"-")</f>
        <v>0.33162721262529327</v>
      </c>
      <c r="S7" s="272">
        <f t="shared" ref="S7:S16" si="2">O7-C7</f>
        <v>3110</v>
      </c>
      <c r="T7" s="271">
        <f>O7/$O$6</f>
        <v>0.13424348293469499</v>
      </c>
      <c r="V7" s="29"/>
      <c r="W7" s="81"/>
      <c r="AE7" s="1" t="s">
        <v>178</v>
      </c>
    </row>
    <row r="8" spans="1:31" s="4" customFormat="1" x14ac:dyDescent="0.25">
      <c r="B8" s="248" t="s">
        <v>47</v>
      </c>
      <c r="C8" s="265">
        <v>5079</v>
      </c>
      <c r="D8" s="265">
        <v>11878</v>
      </c>
      <c r="E8" s="265">
        <v>11582</v>
      </c>
      <c r="F8" s="271">
        <f t="shared" si="0"/>
        <v>0.10784688015047536</v>
      </c>
      <c r="G8" s="265">
        <v>10559</v>
      </c>
      <c r="H8" s="273">
        <f t="shared" ref="H8:H16" si="3">G8/E8-1</f>
        <v>-8.8326713866344275E-2</v>
      </c>
      <c r="I8" s="272">
        <f t="shared" ref="I8:I16" si="4">G8-E8</f>
        <v>-1023</v>
      </c>
      <c r="J8" s="271">
        <f t="shared" ref="J8:J16" si="5">G8/$G$6</f>
        <v>9.5007153204545655E-2</v>
      </c>
      <c r="K8" s="265">
        <v>10793</v>
      </c>
      <c r="L8" s="273">
        <f t="shared" ref="L8:L16" si="6">K8/G8-1</f>
        <v>2.216118950658208E-2</v>
      </c>
      <c r="M8" s="272">
        <f t="shared" ref="M8:M16" si="7">K8-G8</f>
        <v>234</v>
      </c>
      <c r="N8" s="271">
        <f t="shared" ref="N8:N16" si="8">K8/$K$6</f>
        <v>0.11383820272123193</v>
      </c>
      <c r="O8" s="265">
        <v>11992</v>
      </c>
      <c r="P8" s="273">
        <f t="shared" ref="P8:P16" si="9">O8/K8-1</f>
        <v>0.1110905216343927</v>
      </c>
      <c r="Q8" s="272">
        <f t="shared" ref="Q8:Q16" si="10">O8-K8</f>
        <v>1199</v>
      </c>
      <c r="R8" s="273">
        <f t="shared" si="1"/>
        <v>1.3610947036818271</v>
      </c>
      <c r="S8" s="272">
        <f t="shared" si="2"/>
        <v>6913</v>
      </c>
      <c r="T8" s="271">
        <f t="shared" ref="T8:T16" si="11">O8/$O$6</f>
        <v>0.12891158290782048</v>
      </c>
      <c r="V8" s="29"/>
      <c r="W8" s="81"/>
      <c r="AE8" s="1"/>
    </row>
    <row r="9" spans="1:31" s="4" customFormat="1" x14ac:dyDescent="0.25">
      <c r="B9" s="248" t="s">
        <v>48</v>
      </c>
      <c r="C9" s="265">
        <v>538</v>
      </c>
      <c r="D9" s="265">
        <v>181</v>
      </c>
      <c r="E9" s="265">
        <v>229</v>
      </c>
      <c r="F9" s="266">
        <f t="shared" si="0"/>
        <v>2.132354995204529E-3</v>
      </c>
      <c r="G9" s="265">
        <v>6277</v>
      </c>
      <c r="H9" s="277">
        <f t="shared" si="3"/>
        <v>26.410480349344979</v>
      </c>
      <c r="I9" s="268">
        <f t="shared" si="4"/>
        <v>6048</v>
      </c>
      <c r="J9" s="266">
        <f t="shared" si="5"/>
        <v>5.647882381522238E-2</v>
      </c>
      <c r="K9" s="265">
        <v>3342</v>
      </c>
      <c r="L9" s="273">
        <f t="shared" si="6"/>
        <v>-0.4675800541660029</v>
      </c>
      <c r="M9" s="272">
        <f t="shared" si="7"/>
        <v>-2935</v>
      </c>
      <c r="N9" s="271">
        <f t="shared" si="8"/>
        <v>3.5249446260942938E-2</v>
      </c>
      <c r="O9" s="265">
        <v>1849</v>
      </c>
      <c r="P9" s="273">
        <f t="shared" si="9"/>
        <v>-0.44673847995212446</v>
      </c>
      <c r="Q9" s="272">
        <f t="shared" si="10"/>
        <v>-1493</v>
      </c>
      <c r="R9" s="273">
        <f t="shared" si="1"/>
        <v>2.4368029739776951</v>
      </c>
      <c r="S9" s="272">
        <f t="shared" si="2"/>
        <v>1311</v>
      </c>
      <c r="T9" s="271">
        <f t="shared" si="11"/>
        <v>1.9876377317925287E-2</v>
      </c>
      <c r="V9" s="29"/>
      <c r="W9" s="81"/>
      <c r="AE9" s="1"/>
    </row>
    <row r="10" spans="1:31" s="4" customFormat="1" x14ac:dyDescent="0.25">
      <c r="B10" s="248" t="s">
        <v>50</v>
      </c>
      <c r="C10" s="265">
        <v>8752</v>
      </c>
      <c r="D10" s="265">
        <v>6288</v>
      </c>
      <c r="E10" s="265">
        <v>24385</v>
      </c>
      <c r="F10" s="271">
        <f t="shared" si="0"/>
        <v>0.22706321641075303</v>
      </c>
      <c r="G10" s="265">
        <v>20878</v>
      </c>
      <c r="H10" s="273">
        <f t="shared" si="3"/>
        <v>-0.14381792085298339</v>
      </c>
      <c r="I10" s="272">
        <f t="shared" si="4"/>
        <v>-3507</v>
      </c>
      <c r="J10" s="271">
        <f t="shared" si="5"/>
        <v>0.18785484843304331</v>
      </c>
      <c r="K10" s="265">
        <v>20789</v>
      </c>
      <c r="L10" s="273">
        <f t="shared" si="6"/>
        <v>-4.2628604272439974E-3</v>
      </c>
      <c r="M10" s="272">
        <f t="shared" si="7"/>
        <v>-89</v>
      </c>
      <c r="N10" s="271">
        <f t="shared" si="8"/>
        <v>0.21927011918573991</v>
      </c>
      <c r="O10" s="265">
        <v>20266</v>
      </c>
      <c r="P10" s="273">
        <f t="shared" si="9"/>
        <v>-2.5157535234979989E-2</v>
      </c>
      <c r="Q10" s="272">
        <f t="shared" si="10"/>
        <v>-523</v>
      </c>
      <c r="R10" s="273">
        <f t="shared" si="1"/>
        <v>1.3155850091407677</v>
      </c>
      <c r="S10" s="272">
        <f t="shared" si="2"/>
        <v>11514</v>
      </c>
      <c r="T10" s="271">
        <f>O10/$O$6</f>
        <v>0.2178554152109648</v>
      </c>
      <c r="V10" s="29"/>
      <c r="W10" s="81"/>
      <c r="AE10" s="1"/>
    </row>
    <row r="11" spans="1:31" s="4" customFormat="1" x14ac:dyDescent="0.25">
      <c r="B11" s="248" t="s">
        <v>52</v>
      </c>
      <c r="C11" s="265">
        <v>1451</v>
      </c>
      <c r="D11" s="265">
        <v>7546</v>
      </c>
      <c r="E11" s="265">
        <v>5001</v>
      </c>
      <c r="F11" s="266">
        <f t="shared" si="0"/>
        <v>4.6567280921475329E-2</v>
      </c>
      <c r="G11" s="265">
        <v>6835</v>
      </c>
      <c r="H11" s="277">
        <f t="shared" si="3"/>
        <v>0.36672665466906618</v>
      </c>
      <c r="I11" s="268">
        <f t="shared" si="4"/>
        <v>1834</v>
      </c>
      <c r="J11" s="266">
        <f t="shared" si="5"/>
        <v>6.1499563609534007E-2</v>
      </c>
      <c r="K11" s="265">
        <v>3189</v>
      </c>
      <c r="L11" s="273">
        <f t="shared" si="6"/>
        <v>-0.53343087051938554</v>
      </c>
      <c r="M11" s="272">
        <f t="shared" si="7"/>
        <v>-3646</v>
      </c>
      <c r="N11" s="271">
        <f t="shared" si="8"/>
        <v>3.3635692437506595E-2</v>
      </c>
      <c r="O11" s="265">
        <v>4173</v>
      </c>
      <c r="P11" s="273">
        <f t="shared" si="9"/>
        <v>0.30856067732831605</v>
      </c>
      <c r="Q11" s="272">
        <f t="shared" si="10"/>
        <v>984</v>
      </c>
      <c r="R11" s="273">
        <f t="shared" si="1"/>
        <v>1.875947622329428</v>
      </c>
      <c r="S11" s="272">
        <f t="shared" si="2"/>
        <v>2722</v>
      </c>
      <c r="T11" s="271">
        <f t="shared" si="11"/>
        <v>4.485890889545821E-2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13715</v>
      </c>
      <c r="D12" s="265">
        <v>10606</v>
      </c>
      <c r="E12" s="265">
        <v>18143</v>
      </c>
      <c r="F12" s="271">
        <f t="shared" si="0"/>
        <v>0.16894024750216494</v>
      </c>
      <c r="G12" s="265">
        <v>22897</v>
      </c>
      <c r="H12" s="273">
        <f t="shared" si="3"/>
        <v>0.26202943283911151</v>
      </c>
      <c r="I12" s="272">
        <f t="shared" si="4"/>
        <v>4754</v>
      </c>
      <c r="J12" s="271">
        <f t="shared" si="5"/>
        <v>0.2060212886565472</v>
      </c>
      <c r="K12" s="265">
        <v>21110</v>
      </c>
      <c r="L12" s="273">
        <f t="shared" si="6"/>
        <v>-7.8045158754421973E-2</v>
      </c>
      <c r="M12" s="272">
        <f t="shared" si="7"/>
        <v>-1787</v>
      </c>
      <c r="N12" s="271">
        <f t="shared" si="8"/>
        <v>0.22265583799177302</v>
      </c>
      <c r="O12" s="265">
        <v>25718</v>
      </c>
      <c r="P12" s="273">
        <f t="shared" si="9"/>
        <v>0.21828517290383709</v>
      </c>
      <c r="Q12" s="272">
        <f t="shared" si="10"/>
        <v>4608</v>
      </c>
      <c r="R12" s="273">
        <f t="shared" si="1"/>
        <v>0.87517316806416323</v>
      </c>
      <c r="S12" s="272">
        <f t="shared" si="2"/>
        <v>12003</v>
      </c>
      <c r="T12" s="271">
        <f t="shared" si="11"/>
        <v>0.27646331631281912</v>
      </c>
      <c r="V12" s="29"/>
      <c r="W12" s="81"/>
      <c r="AE12" s="1"/>
    </row>
    <row r="13" spans="1:31" s="4" customFormat="1" x14ac:dyDescent="0.25">
      <c r="B13" s="248" t="s">
        <v>51</v>
      </c>
      <c r="C13" s="265">
        <v>4239</v>
      </c>
      <c r="D13" s="265">
        <v>2108</v>
      </c>
      <c r="E13" s="265">
        <v>4615</v>
      </c>
      <c r="F13" s="266">
        <f t="shared" si="0"/>
        <v>4.297300568938385E-2</v>
      </c>
      <c r="G13" s="265">
        <v>3780</v>
      </c>
      <c r="H13" s="277">
        <f t="shared" si="3"/>
        <v>-0.18093174431202597</v>
      </c>
      <c r="I13" s="268">
        <f t="shared" si="4"/>
        <v>-835</v>
      </c>
      <c r="J13" s="266">
        <f t="shared" si="5"/>
        <v>3.4011463122756186E-2</v>
      </c>
      <c r="K13" s="265">
        <v>2515</v>
      </c>
      <c r="L13" s="273">
        <f t="shared" si="6"/>
        <v>-0.33465608465608465</v>
      </c>
      <c r="M13" s="272">
        <f t="shared" si="7"/>
        <v>-1265</v>
      </c>
      <c r="N13" s="271">
        <f t="shared" si="8"/>
        <v>2.6526737685898111E-2</v>
      </c>
      <c r="O13" s="265">
        <v>2955</v>
      </c>
      <c r="P13" s="273">
        <f t="shared" si="9"/>
        <v>0.1749502982107356</v>
      </c>
      <c r="Q13" s="272">
        <f t="shared" si="10"/>
        <v>440</v>
      </c>
      <c r="R13" s="273">
        <f t="shared" si="1"/>
        <v>-0.30290162774239204</v>
      </c>
      <c r="S13" s="272">
        <f t="shared" si="2"/>
        <v>-1284</v>
      </c>
      <c r="T13" s="271">
        <f t="shared" si="11"/>
        <v>3.176565439398011E-2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1763</v>
      </c>
      <c r="D14" s="265">
        <v>12077</v>
      </c>
      <c r="E14" s="265">
        <v>4402</v>
      </c>
      <c r="F14" s="271">
        <f t="shared" si="0"/>
        <v>4.0989636196027676E-2</v>
      </c>
      <c r="G14" s="265">
        <v>5746</v>
      </c>
      <c r="H14" s="273">
        <f t="shared" si="3"/>
        <v>0.30531576556110851</v>
      </c>
      <c r="I14" s="272">
        <f t="shared" si="4"/>
        <v>1344</v>
      </c>
      <c r="J14" s="271">
        <f t="shared" si="5"/>
        <v>5.1701023043216152E-2</v>
      </c>
      <c r="K14" s="265">
        <v>3788</v>
      </c>
      <c r="L14" s="273">
        <f t="shared" si="6"/>
        <v>-0.34075878872258958</v>
      </c>
      <c r="M14" s="272">
        <f t="shared" si="7"/>
        <v>-1958</v>
      </c>
      <c r="N14" s="271">
        <f t="shared" si="8"/>
        <v>3.9953591393312941E-2</v>
      </c>
      <c r="O14" s="265">
        <v>1970</v>
      </c>
      <c r="P14" s="273">
        <f t="shared" si="9"/>
        <v>-0.47993664202745512</v>
      </c>
      <c r="Q14" s="272">
        <f t="shared" si="10"/>
        <v>-1818</v>
      </c>
      <c r="R14" s="273">
        <f t="shared" si="1"/>
        <v>0.11741349971639248</v>
      </c>
      <c r="S14" s="272">
        <f t="shared" si="2"/>
        <v>207</v>
      </c>
      <c r="T14" s="271">
        <f t="shared" si="11"/>
        <v>2.1177102929320075E-2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2263</v>
      </c>
      <c r="D15" s="265">
        <v>4303</v>
      </c>
      <c r="E15" s="265">
        <v>6227</v>
      </c>
      <c r="F15" s="266">
        <f t="shared" si="0"/>
        <v>5.7983295000605256E-2</v>
      </c>
      <c r="G15" s="265">
        <v>4418</v>
      </c>
      <c r="H15" s="277">
        <f t="shared" si="3"/>
        <v>-0.29050907339007548</v>
      </c>
      <c r="I15" s="268">
        <f t="shared" si="4"/>
        <v>-1809</v>
      </c>
      <c r="J15" s="266">
        <f t="shared" si="5"/>
        <v>3.9752022242417154E-2</v>
      </c>
      <c r="K15" s="265">
        <v>4625</v>
      </c>
      <c r="L15" s="273">
        <f t="shared" si="6"/>
        <v>4.6853779990946087E-2</v>
      </c>
      <c r="M15" s="272">
        <f t="shared" si="7"/>
        <v>207</v>
      </c>
      <c r="N15" s="271">
        <f t="shared" si="8"/>
        <v>4.8781774074464719E-2</v>
      </c>
      <c r="O15" s="265">
        <v>2261</v>
      </c>
      <c r="P15" s="273">
        <f t="shared" si="9"/>
        <v>-0.5111351351351352</v>
      </c>
      <c r="Q15" s="272">
        <f t="shared" si="10"/>
        <v>-2364</v>
      </c>
      <c r="R15" s="273">
        <f t="shared" si="1"/>
        <v>-8.8378258948296207E-4</v>
      </c>
      <c r="S15" s="272">
        <f t="shared" si="2"/>
        <v>-2</v>
      </c>
      <c r="T15" s="271">
        <f t="shared" si="11"/>
        <v>2.4305294275732331E-2</v>
      </c>
      <c r="V15" s="29"/>
      <c r="W15" s="81"/>
      <c r="AE15" s="1"/>
    </row>
    <row r="16" spans="1:31" s="4" customFormat="1" x14ac:dyDescent="0.25">
      <c r="B16" s="248" t="s">
        <v>204</v>
      </c>
      <c r="C16" s="265">
        <f>C6-SUM(C7:C15)</f>
        <v>4041</v>
      </c>
      <c r="D16" s="265">
        <f>D6-SUM(D7:D15)</f>
        <v>6916</v>
      </c>
      <c r="E16" s="265">
        <f>E6-SUM(E7:E15)</f>
        <v>12248</v>
      </c>
      <c r="F16" s="271">
        <f t="shared" si="0"/>
        <v>0.11404840166491298</v>
      </c>
      <c r="G16" s="265">
        <f>G6-SUM(G7:G15)</f>
        <v>12082</v>
      </c>
      <c r="H16" s="273">
        <f t="shared" si="3"/>
        <v>-1.3553233180927493E-2</v>
      </c>
      <c r="I16" s="272">
        <f t="shared" si="4"/>
        <v>-166</v>
      </c>
      <c r="J16" s="271">
        <f t="shared" si="5"/>
        <v>0.10871071361088366</v>
      </c>
      <c r="K16" s="265">
        <f>K6-SUM(K7:K15)</f>
        <v>12055</v>
      </c>
      <c r="L16" s="273">
        <f t="shared" si="6"/>
        <v>-2.2347293494454634E-3</v>
      </c>
      <c r="M16" s="272">
        <f t="shared" si="7"/>
        <v>-27</v>
      </c>
      <c r="N16" s="271">
        <f t="shared" si="8"/>
        <v>0.12714903491192911</v>
      </c>
      <c r="O16" s="265">
        <f>O6-SUM(O7:O15)</f>
        <v>9353</v>
      </c>
      <c r="P16" s="273">
        <f t="shared" si="9"/>
        <v>-0.22413936126088763</v>
      </c>
      <c r="Q16" s="272">
        <f t="shared" si="10"/>
        <v>-2702</v>
      </c>
      <c r="R16" s="273">
        <f t="shared" si="1"/>
        <v>1.3145261073991588</v>
      </c>
      <c r="S16" s="272">
        <f t="shared" si="2"/>
        <v>5312</v>
      </c>
      <c r="T16" s="271">
        <f t="shared" si="11"/>
        <v>0.10054286482128461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183</v>
      </c>
    </row>
    <row r="18" spans="2:31" s="4" customFormat="1" x14ac:dyDescent="0.25">
      <c r="B18" s="173" t="s">
        <v>184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185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186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187</v>
      </c>
      <c r="O44" s="14">
        <v>2021</v>
      </c>
      <c r="P44" s="14" t="s">
        <v>187</v>
      </c>
      <c r="Q44" s="14" t="s">
        <v>188</v>
      </c>
      <c r="R44" s="14" t="s">
        <v>189</v>
      </c>
      <c r="S44" s="14" t="s">
        <v>190</v>
      </c>
      <c r="T44" s="89"/>
      <c r="AE44" s="1"/>
    </row>
    <row r="45" spans="2:31" s="4" customFormat="1" ht="18.75" hidden="1" x14ac:dyDescent="0.3">
      <c r="B45" s="237" t="s">
        <v>174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175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176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177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178</v>
      </c>
    </row>
    <row r="49" spans="2:31" s="4" customFormat="1" hidden="1" x14ac:dyDescent="0.25">
      <c r="B49" s="248" t="s">
        <v>179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180</v>
      </c>
    </row>
    <row r="50" spans="2:31" s="4" customFormat="1" hidden="1" x14ac:dyDescent="0.25">
      <c r="B50" s="248" t="s">
        <v>181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182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183</v>
      </c>
    </row>
    <row r="52" spans="2:31" s="4" customFormat="1" hidden="1" x14ac:dyDescent="0.25">
      <c r="B52" s="282" t="s">
        <v>184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185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203</v>
      </c>
      <c r="C136" s="241">
        <v>208389</v>
      </c>
      <c r="D136" s="241">
        <v>416048</v>
      </c>
      <c r="E136" s="241">
        <v>423208</v>
      </c>
      <c r="F136" s="241">
        <v>428791</v>
      </c>
      <c r="G136" s="242">
        <f>F136/E136-1</f>
        <v>1.3192094667397569E-2</v>
      </c>
      <c r="H136" s="241">
        <f>F136-E136</f>
        <v>5583</v>
      </c>
      <c r="I136" s="242">
        <f>F136/F$136</f>
        <v>1</v>
      </c>
      <c r="J136" s="241">
        <v>421973</v>
      </c>
      <c r="K136" s="242">
        <f>H136/H$136</f>
        <v>1</v>
      </c>
      <c r="L136" s="242">
        <f>J136/F136-1</f>
        <v>-1.5900520300099585E-2</v>
      </c>
      <c r="M136" s="241">
        <f>J136-F136</f>
        <v>-6818</v>
      </c>
      <c r="N136" s="242">
        <f>J136/C136-1</f>
        <v>1.0249293388806513</v>
      </c>
      <c r="O136" s="241">
        <f>J136-C136</f>
        <v>213584</v>
      </c>
      <c r="Q136" s="29"/>
      <c r="R136" s="81"/>
      <c r="Z136" s="1" t="s">
        <v>176</v>
      </c>
      <c r="AE136"/>
    </row>
    <row r="137" spans="1:31" s="4" customFormat="1" x14ac:dyDescent="0.25">
      <c r="B137" s="248" t="s">
        <v>46</v>
      </c>
      <c r="C137" s="265">
        <v>68476</v>
      </c>
      <c r="D137" s="265">
        <v>126666</v>
      </c>
      <c r="E137" s="265">
        <v>86811</v>
      </c>
      <c r="F137" s="265">
        <v>75374</v>
      </c>
      <c r="G137" s="271">
        <f t="shared" ref="G137:G146" si="12">F137/E137-1</f>
        <v>-0.13174597689232936</v>
      </c>
      <c r="H137" s="278">
        <f t="shared" ref="H137:H146" si="13">F137-E137</f>
        <v>-11437</v>
      </c>
      <c r="I137" s="273">
        <f t="shared" ref="I137:K146" si="14">F137/F$136</f>
        <v>0.17578260737748694</v>
      </c>
      <c r="J137" s="265">
        <v>60650</v>
      </c>
      <c r="K137" s="273">
        <f t="shared" si="14"/>
        <v>-2.0485402113559017</v>
      </c>
      <c r="L137" s="273">
        <f t="shared" ref="L137:L146" si="15">J137/F137-1</f>
        <v>-0.19534587523549229</v>
      </c>
      <c r="M137" s="272">
        <f t="shared" ref="M137:M146" si="16">J137-F137</f>
        <v>-14724</v>
      </c>
      <c r="N137" s="271">
        <f t="shared" ref="N137:N146" si="17">J137/C137-1</f>
        <v>-0.11428821776972953</v>
      </c>
      <c r="O137" s="265">
        <f t="shared" ref="O137:O146" si="18">J137-C137</f>
        <v>-7826</v>
      </c>
      <c r="Q137" s="29"/>
      <c r="R137" s="81"/>
      <c r="Z137" s="1" t="s">
        <v>178</v>
      </c>
    </row>
    <row r="138" spans="1:31" s="4" customFormat="1" x14ac:dyDescent="0.25">
      <c r="B138" s="248" t="s">
        <v>47</v>
      </c>
      <c r="C138" s="265">
        <v>24912</v>
      </c>
      <c r="D138" s="265">
        <v>43482</v>
      </c>
      <c r="E138" s="265">
        <v>48094</v>
      </c>
      <c r="F138" s="265">
        <v>51902</v>
      </c>
      <c r="G138" s="271">
        <f t="shared" si="12"/>
        <v>7.9178275876408799E-2</v>
      </c>
      <c r="H138" s="278">
        <f t="shared" si="13"/>
        <v>3808</v>
      </c>
      <c r="I138" s="273">
        <f t="shared" si="14"/>
        <v>0.12104265248104555</v>
      </c>
      <c r="J138" s="265">
        <v>50245</v>
      </c>
      <c r="K138" s="273">
        <f t="shared" si="14"/>
        <v>0.68207057137739568</v>
      </c>
      <c r="L138" s="273">
        <f t="shared" si="15"/>
        <v>-3.1925552001849655E-2</v>
      </c>
      <c r="M138" s="272">
        <f t="shared" si="16"/>
        <v>-1657</v>
      </c>
      <c r="N138" s="271">
        <f t="shared" si="17"/>
        <v>1.0168994861913938</v>
      </c>
      <c r="O138" s="265">
        <f t="shared" si="18"/>
        <v>25333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1658</v>
      </c>
      <c r="D139" s="265">
        <v>2415</v>
      </c>
      <c r="E139" s="265">
        <v>3515</v>
      </c>
      <c r="F139" s="265">
        <v>14811</v>
      </c>
      <c r="G139" s="271">
        <f t="shared" si="12"/>
        <v>3.2136557610241825</v>
      </c>
      <c r="H139" s="279">
        <f t="shared" si="13"/>
        <v>11296</v>
      </c>
      <c r="I139" s="277">
        <f t="shared" si="14"/>
        <v>3.4541303338922691E-2</v>
      </c>
      <c r="J139" s="265">
        <v>7251</v>
      </c>
      <c r="K139" s="277">
        <f t="shared" si="14"/>
        <v>2.0232849722371484</v>
      </c>
      <c r="L139" s="273">
        <f t="shared" si="15"/>
        <v>-0.51043143609479436</v>
      </c>
      <c r="M139" s="272">
        <f t="shared" si="16"/>
        <v>-7560</v>
      </c>
      <c r="N139" s="271">
        <f t="shared" si="17"/>
        <v>3.3733413751507841</v>
      </c>
      <c r="O139" s="265">
        <f t="shared" si="18"/>
        <v>5593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28320</v>
      </c>
      <c r="D140" s="265">
        <v>66989</v>
      </c>
      <c r="E140" s="265">
        <v>97391</v>
      </c>
      <c r="F140" s="265">
        <v>92103</v>
      </c>
      <c r="G140" s="271">
        <f t="shared" si="12"/>
        <v>-5.4296598248298134E-2</v>
      </c>
      <c r="H140" s="278">
        <f t="shared" si="13"/>
        <v>-5288</v>
      </c>
      <c r="I140" s="273">
        <f t="shared" si="14"/>
        <v>0.21479695236140683</v>
      </c>
      <c r="J140" s="265">
        <v>106284</v>
      </c>
      <c r="K140" s="273">
        <f t="shared" si="14"/>
        <v>-0.94716102453877848</v>
      </c>
      <c r="L140" s="273">
        <f t="shared" si="15"/>
        <v>0.15396892609361257</v>
      </c>
      <c r="M140" s="272">
        <f t="shared" si="16"/>
        <v>14181</v>
      </c>
      <c r="N140" s="271">
        <f t="shared" si="17"/>
        <v>2.7529661016949154</v>
      </c>
      <c r="O140" s="265">
        <f t="shared" si="18"/>
        <v>77964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4963</v>
      </c>
      <c r="D141" s="265">
        <v>24120</v>
      </c>
      <c r="E141" s="265">
        <v>16359</v>
      </c>
      <c r="F141" s="265">
        <v>19520</v>
      </c>
      <c r="G141" s="271">
        <f t="shared" si="12"/>
        <v>0.19322696986368371</v>
      </c>
      <c r="H141" s="279">
        <f t="shared" si="13"/>
        <v>3161</v>
      </c>
      <c r="I141" s="277">
        <f t="shared" si="14"/>
        <v>4.5523343540326174E-2</v>
      </c>
      <c r="J141" s="265">
        <v>16099</v>
      </c>
      <c r="K141" s="277">
        <f t="shared" si="14"/>
        <v>0.56618305570481819</v>
      </c>
      <c r="L141" s="273">
        <f t="shared" si="15"/>
        <v>-0.17525614754098362</v>
      </c>
      <c r="M141" s="272">
        <f t="shared" si="16"/>
        <v>-3421</v>
      </c>
      <c r="N141" s="271">
        <f t="shared" si="17"/>
        <v>2.243804150715293</v>
      </c>
      <c r="O141" s="265">
        <f t="shared" si="18"/>
        <v>11136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27791</v>
      </c>
      <c r="D142" s="265">
        <v>53247</v>
      </c>
      <c r="E142" s="265">
        <v>69865</v>
      </c>
      <c r="F142" s="265">
        <v>66121</v>
      </c>
      <c r="G142" s="271">
        <f t="shared" si="12"/>
        <v>-5.3589064624633198E-2</v>
      </c>
      <c r="H142" s="278">
        <f t="shared" si="13"/>
        <v>-3744</v>
      </c>
      <c r="I142" s="273">
        <f t="shared" si="14"/>
        <v>0.1542033298273518</v>
      </c>
      <c r="J142" s="265">
        <v>75793</v>
      </c>
      <c r="K142" s="273">
        <f t="shared" si="14"/>
        <v>-0.67060720042987643</v>
      </c>
      <c r="L142" s="273">
        <f t="shared" si="15"/>
        <v>0.14627727953297742</v>
      </c>
      <c r="M142" s="272">
        <f t="shared" si="16"/>
        <v>9672</v>
      </c>
      <c r="N142" s="271">
        <f t="shared" si="17"/>
        <v>1.7272498290813574</v>
      </c>
      <c r="O142" s="265">
        <f t="shared" si="18"/>
        <v>48002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8684</v>
      </c>
      <c r="D143" s="265">
        <v>11001</v>
      </c>
      <c r="E143" s="265">
        <v>16289</v>
      </c>
      <c r="F143" s="265">
        <v>12024</v>
      </c>
      <c r="G143" s="271">
        <f t="shared" si="12"/>
        <v>-0.261833138928111</v>
      </c>
      <c r="H143" s="279">
        <f t="shared" si="13"/>
        <v>-4265</v>
      </c>
      <c r="I143" s="277">
        <f t="shared" si="14"/>
        <v>2.8041633336520589E-2</v>
      </c>
      <c r="J143" s="265">
        <v>11877</v>
      </c>
      <c r="K143" s="277">
        <f t="shared" si="14"/>
        <v>-0.76392620454952531</v>
      </c>
      <c r="L143" s="273">
        <f t="shared" si="15"/>
        <v>-1.2225548902195627E-2</v>
      </c>
      <c r="M143" s="272">
        <f t="shared" si="16"/>
        <v>-147</v>
      </c>
      <c r="N143" s="271">
        <f t="shared" si="17"/>
        <v>0.36768770152003682</v>
      </c>
      <c r="O143" s="265">
        <f t="shared" si="18"/>
        <v>3193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20058</v>
      </c>
      <c r="D144" s="265">
        <v>34195</v>
      </c>
      <c r="E144" s="265">
        <v>19943</v>
      </c>
      <c r="F144" s="265">
        <v>20738</v>
      </c>
      <c r="G144" s="271">
        <f t="shared" si="12"/>
        <v>3.9863611292182632E-2</v>
      </c>
      <c r="H144" s="278">
        <f t="shared" si="13"/>
        <v>795</v>
      </c>
      <c r="I144" s="273">
        <f t="shared" si="14"/>
        <v>4.8363888234594477E-2</v>
      </c>
      <c r="J144" s="265">
        <v>18376</v>
      </c>
      <c r="K144" s="273">
        <f t="shared" si="14"/>
        <v>0.14239656098871575</v>
      </c>
      <c r="L144" s="273">
        <f t="shared" si="15"/>
        <v>-0.1138971935577201</v>
      </c>
      <c r="M144" s="272">
        <f t="shared" si="16"/>
        <v>-2362</v>
      </c>
      <c r="N144" s="271">
        <f t="shared" si="17"/>
        <v>-8.3856815235816118E-2</v>
      </c>
      <c r="O144" s="265">
        <f t="shared" si="18"/>
        <v>-1682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8930</v>
      </c>
      <c r="D145" s="265">
        <v>21567</v>
      </c>
      <c r="E145" s="265">
        <v>23338</v>
      </c>
      <c r="F145" s="265">
        <v>31999</v>
      </c>
      <c r="G145" s="271">
        <f t="shared" si="12"/>
        <v>0.37111149198731685</v>
      </c>
      <c r="H145" s="279">
        <f t="shared" si="13"/>
        <v>8661</v>
      </c>
      <c r="I145" s="277">
        <f t="shared" si="14"/>
        <v>7.4626099894820552E-2</v>
      </c>
      <c r="J145" s="265">
        <v>37562</v>
      </c>
      <c r="K145" s="277">
        <f t="shared" si="14"/>
        <v>1.5513164965072541</v>
      </c>
      <c r="L145" s="273">
        <f t="shared" si="15"/>
        <v>0.17384918278696215</v>
      </c>
      <c r="M145" s="272">
        <f t="shared" si="16"/>
        <v>5563</v>
      </c>
      <c r="N145" s="271">
        <f t="shared" si="17"/>
        <v>3.2062709966405372</v>
      </c>
      <c r="O145" s="265">
        <f t="shared" si="18"/>
        <v>28632</v>
      </c>
      <c r="Q145" s="29"/>
      <c r="R145" s="81"/>
      <c r="Z145" s="1"/>
    </row>
    <row r="146" spans="2:31" s="4" customFormat="1" x14ac:dyDescent="0.25">
      <c r="B146" s="248" t="s">
        <v>204</v>
      </c>
      <c r="C146" s="265">
        <f>C136-SUM(C137:C145)</f>
        <v>14597</v>
      </c>
      <c r="D146" s="265">
        <f>D136-SUM(D137:D145)</f>
        <v>32366</v>
      </c>
      <c r="E146" s="265">
        <f>E136-SUM(E137:E145)</f>
        <v>41603</v>
      </c>
      <c r="F146" s="265">
        <f>F136-SUM(F137:F145)</f>
        <v>44199</v>
      </c>
      <c r="G146" s="271">
        <f t="shared" si="12"/>
        <v>6.2399346200995076E-2</v>
      </c>
      <c r="H146" s="278">
        <f t="shared" si="13"/>
        <v>2596</v>
      </c>
      <c r="I146" s="273">
        <f t="shared" si="14"/>
        <v>0.10307818960752441</v>
      </c>
      <c r="J146" s="265">
        <f>J136-SUM(J137:J145)</f>
        <v>37836</v>
      </c>
      <c r="K146" s="273">
        <f t="shared" si="14"/>
        <v>0.46498298405874977</v>
      </c>
      <c r="L146" s="273">
        <f t="shared" si="15"/>
        <v>-0.14396253308898388</v>
      </c>
      <c r="M146" s="272">
        <f t="shared" si="16"/>
        <v>-6363</v>
      </c>
      <c r="N146" s="271">
        <f t="shared" si="17"/>
        <v>1.592039460163047</v>
      </c>
      <c r="O146" s="265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183</v>
      </c>
    </row>
    <row r="148" spans="2:31" s="4" customFormat="1" x14ac:dyDescent="0.25">
      <c r="B148" s="173" t="s">
        <v>184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185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76633-C34D-46A4-B188-CEFA50C98C71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311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207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49807</v>
      </c>
      <c r="D8" s="121">
        <f t="shared" ref="D8:D21" si="0">C8/C9-1</f>
        <v>-0.10554198692622652</v>
      </c>
    </row>
    <row r="9" spans="1:5" x14ac:dyDescent="0.25">
      <c r="A9" s="1"/>
      <c r="B9" s="119">
        <v>2023</v>
      </c>
      <c r="C9" s="120">
        <v>55684</v>
      </c>
      <c r="D9" s="121">
        <f t="shared" si="0"/>
        <v>0.14505449311124829</v>
      </c>
    </row>
    <row r="10" spans="1:5" x14ac:dyDescent="0.25">
      <c r="A10" s="1"/>
      <c r="B10" s="119">
        <v>2022</v>
      </c>
      <c r="C10" s="120">
        <v>48630</v>
      </c>
      <c r="D10" s="121">
        <f t="shared" si="0"/>
        <v>9.531960899139591E-2</v>
      </c>
    </row>
    <row r="11" spans="1:5" x14ac:dyDescent="0.25">
      <c r="A11" s="1"/>
      <c r="B11" s="119">
        <v>2021</v>
      </c>
      <c r="C11" s="120">
        <v>44398</v>
      </c>
      <c r="D11" s="121">
        <f t="shared" si="0"/>
        <v>0.45167407794925452</v>
      </c>
    </row>
    <row r="12" spans="1:5" x14ac:dyDescent="0.25">
      <c r="A12" s="1" t="s">
        <v>74</v>
      </c>
      <c r="B12" s="119">
        <v>2020</v>
      </c>
      <c r="C12" s="120">
        <v>30584</v>
      </c>
      <c r="D12" s="121">
        <f t="shared" si="0"/>
        <v>-1.3705698345641615E-2</v>
      </c>
    </row>
    <row r="13" spans="1:5" x14ac:dyDescent="0.25">
      <c r="A13" s="1" t="s">
        <v>76</v>
      </c>
      <c r="B13" s="119">
        <v>2019</v>
      </c>
      <c r="C13" s="120">
        <v>31009</v>
      </c>
      <c r="D13" s="121">
        <f t="shared" si="0"/>
        <v>2.9344398340249045E-2</v>
      </c>
    </row>
    <row r="14" spans="1:5" x14ac:dyDescent="0.25">
      <c r="A14" s="1" t="s">
        <v>78</v>
      </c>
      <c r="B14" s="119">
        <v>2018</v>
      </c>
      <c r="C14" s="120">
        <v>30125</v>
      </c>
      <c r="D14" s="121">
        <f t="shared" si="0"/>
        <v>0.13405360638458053</v>
      </c>
    </row>
    <row r="15" spans="1:5" x14ac:dyDescent="0.25">
      <c r="A15" s="1" t="s">
        <v>80</v>
      </c>
      <c r="B15" s="119">
        <v>2017</v>
      </c>
      <c r="C15" s="120">
        <v>26564</v>
      </c>
      <c r="D15" s="121">
        <f t="shared" si="0"/>
        <v>-9.7781120722073567E-4</v>
      </c>
    </row>
    <row r="16" spans="1:5" x14ac:dyDescent="0.25">
      <c r="A16" s="1" t="s">
        <v>82</v>
      </c>
      <c r="B16" s="119">
        <v>2016</v>
      </c>
      <c r="C16" s="120">
        <v>26590</v>
      </c>
      <c r="D16" s="121">
        <f>C16/C17-1</f>
        <v>0.18944307761127255</v>
      </c>
    </row>
    <row r="17" spans="1:4" x14ac:dyDescent="0.25">
      <c r="A17" s="1" t="s">
        <v>84</v>
      </c>
      <c r="B17" s="119">
        <v>2015</v>
      </c>
      <c r="C17" s="120">
        <v>22355</v>
      </c>
      <c r="D17" s="121">
        <f t="shared" si="0"/>
        <v>-0.12295500019616301</v>
      </c>
    </row>
    <row r="18" spans="1:4" x14ac:dyDescent="0.25">
      <c r="A18" s="1" t="s">
        <v>86</v>
      </c>
      <c r="B18" s="119">
        <v>2014</v>
      </c>
      <c r="C18" s="120">
        <v>25489</v>
      </c>
      <c r="D18" s="121">
        <f t="shared" si="0"/>
        <v>-0.13349877617623063</v>
      </c>
    </row>
    <row r="19" spans="1:4" x14ac:dyDescent="0.25">
      <c r="A19" s="1" t="s">
        <v>88</v>
      </c>
      <c r="B19" s="119">
        <v>2013</v>
      </c>
      <c r="C19" s="120">
        <v>29416</v>
      </c>
      <c r="D19" s="121">
        <f t="shared" si="0"/>
        <v>-0.21404333769738426</v>
      </c>
    </row>
    <row r="20" spans="1:4" x14ac:dyDescent="0.25">
      <c r="A20" s="1" t="s">
        <v>90</v>
      </c>
      <c r="B20" s="119">
        <v>2012</v>
      </c>
      <c r="C20" s="120">
        <v>37427</v>
      </c>
      <c r="D20" s="121">
        <f>C20/C21-1</f>
        <v>-2.8853888269026129E-2</v>
      </c>
    </row>
    <row r="21" spans="1:4" x14ac:dyDescent="0.25">
      <c r="A21" s="1" t="s">
        <v>92</v>
      </c>
      <c r="B21" s="119">
        <v>2011</v>
      </c>
      <c r="C21" s="120">
        <v>38539</v>
      </c>
      <c r="D21" s="121">
        <f t="shared" si="0"/>
        <v>1.0031706429648111</v>
      </c>
    </row>
    <row r="22" spans="1:4" x14ac:dyDescent="0.25">
      <c r="A22" s="1" t="s">
        <v>94</v>
      </c>
      <c r="B22" s="119">
        <v>2010</v>
      </c>
      <c r="C22" s="120">
        <v>19239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AE095-0380-4233-8BED-32FEBA65A44C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312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208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33708</v>
      </c>
      <c r="D8" s="121">
        <f t="shared" ref="D8:D21" si="0">C8/C9-1</f>
        <v>-6.791284149983412E-2</v>
      </c>
    </row>
    <row r="9" spans="1:5" x14ac:dyDescent="0.25">
      <c r="A9" s="1"/>
      <c r="B9" s="119">
        <v>2023</v>
      </c>
      <c r="C9" s="120">
        <v>36164</v>
      </c>
      <c r="D9" s="121">
        <f t="shared" si="0"/>
        <v>0.12063462551516846</v>
      </c>
    </row>
    <row r="10" spans="1:5" x14ac:dyDescent="0.25">
      <c r="A10" s="1"/>
      <c r="B10" s="119">
        <v>2022</v>
      </c>
      <c r="C10" s="120">
        <v>32271</v>
      </c>
      <c r="D10" s="121">
        <f t="shared" si="0"/>
        <v>0.59142913502317773</v>
      </c>
    </row>
    <row r="11" spans="1:5" x14ac:dyDescent="0.25">
      <c r="A11" s="1"/>
      <c r="B11" s="119">
        <v>2021</v>
      </c>
      <c r="C11" s="120">
        <v>20278</v>
      </c>
      <c r="D11" s="121">
        <f t="shared" si="0"/>
        <v>-0.20853986963818738</v>
      </c>
    </row>
    <row r="12" spans="1:5" x14ac:dyDescent="0.25">
      <c r="A12" s="1" t="s">
        <v>74</v>
      </c>
      <c r="B12" s="119">
        <v>2020</v>
      </c>
      <c r="C12" s="120">
        <v>25621</v>
      </c>
      <c r="D12" s="121">
        <f t="shared" si="0"/>
        <v>0.33980024054803115</v>
      </c>
    </row>
    <row r="13" spans="1:5" x14ac:dyDescent="0.25">
      <c r="A13" s="1" t="s">
        <v>76</v>
      </c>
      <c r="B13" s="119">
        <v>2019</v>
      </c>
      <c r="C13" s="120">
        <v>19123</v>
      </c>
      <c r="D13" s="121">
        <f t="shared" si="0"/>
        <v>0.15995390027902467</v>
      </c>
    </row>
    <row r="14" spans="1:5" x14ac:dyDescent="0.25">
      <c r="A14" s="1" t="s">
        <v>78</v>
      </c>
      <c r="B14" s="119">
        <v>2018</v>
      </c>
      <c r="C14" s="120">
        <v>16486</v>
      </c>
      <c r="D14" s="121">
        <f t="shared" si="0"/>
        <v>0.26601136538166181</v>
      </c>
    </row>
    <row r="15" spans="1:5" x14ac:dyDescent="0.25">
      <c r="A15" s="1" t="s">
        <v>80</v>
      </c>
      <c r="B15" s="119">
        <v>2017</v>
      </c>
      <c r="C15" s="120">
        <v>13022</v>
      </c>
      <c r="D15" s="121">
        <f>C15/C16-1</f>
        <v>-0.12948726519152354</v>
      </c>
    </row>
    <row r="16" spans="1:5" x14ac:dyDescent="0.25">
      <c r="A16" s="1" t="s">
        <v>82</v>
      </c>
      <c r="B16" s="119">
        <v>2016</v>
      </c>
      <c r="C16" s="120">
        <v>14959</v>
      </c>
      <c r="D16" s="121">
        <f>C16/C17-1</f>
        <v>0.70764840182648392</v>
      </c>
    </row>
    <row r="17" spans="1:4" x14ac:dyDescent="0.25">
      <c r="A17" s="1" t="s">
        <v>84</v>
      </c>
      <c r="B17" s="119">
        <v>2015</v>
      </c>
      <c r="C17" s="120">
        <v>8760</v>
      </c>
      <c r="D17" s="121">
        <f t="shared" si="0"/>
        <v>-0.42113262406660945</v>
      </c>
    </row>
    <row r="18" spans="1:4" x14ac:dyDescent="0.25">
      <c r="A18" s="1" t="s">
        <v>86</v>
      </c>
      <c r="B18" s="119">
        <v>2014</v>
      </c>
      <c r="C18" s="120">
        <v>15133</v>
      </c>
      <c r="D18" s="121">
        <f t="shared" si="0"/>
        <v>-9.7500327182306057E-3</v>
      </c>
    </row>
    <row r="19" spans="1:4" x14ac:dyDescent="0.25">
      <c r="A19" s="1" t="s">
        <v>88</v>
      </c>
      <c r="B19" s="119">
        <v>2013</v>
      </c>
      <c r="C19" s="120">
        <v>15282</v>
      </c>
      <c r="D19" s="121">
        <f t="shared" si="0"/>
        <v>-0.43904856293359762</v>
      </c>
    </row>
    <row r="20" spans="1:4" x14ac:dyDescent="0.25">
      <c r="A20" s="1" t="s">
        <v>90</v>
      </c>
      <c r="B20" s="119">
        <v>2012</v>
      </c>
      <c r="C20" s="120">
        <v>27243</v>
      </c>
      <c r="D20" s="121">
        <f>C20/C21-1</f>
        <v>1.229934601664695E-2</v>
      </c>
    </row>
    <row r="21" spans="1:4" x14ac:dyDescent="0.25">
      <c r="A21" s="1" t="s">
        <v>92</v>
      </c>
      <c r="B21" s="119">
        <v>2011</v>
      </c>
      <c r="C21" s="120">
        <v>26912</v>
      </c>
      <c r="D21" s="121">
        <f t="shared" si="0"/>
        <v>1.4401124308640858</v>
      </c>
    </row>
    <row r="22" spans="1:4" x14ac:dyDescent="0.25">
      <c r="A22" s="1" t="s">
        <v>94</v>
      </c>
      <c r="B22" s="119">
        <v>2010</v>
      </c>
      <c r="C22" s="120">
        <v>11029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B224E-C69C-434E-AB49-BACA581C95FD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313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209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16099</v>
      </c>
      <c r="D8" s="121">
        <f t="shared" ref="D8:D21" si="0">C8/C9-1</f>
        <v>-0.17525614754098362</v>
      </c>
    </row>
    <row r="9" spans="1:5" x14ac:dyDescent="0.25">
      <c r="A9" s="1"/>
      <c r="B9" s="119">
        <v>2023</v>
      </c>
      <c r="C9" s="120">
        <v>19520</v>
      </c>
      <c r="D9" s="121">
        <f t="shared" si="0"/>
        <v>0.19322696986368371</v>
      </c>
    </row>
    <row r="10" spans="1:5" x14ac:dyDescent="0.25">
      <c r="A10" s="1"/>
      <c r="B10" s="119">
        <v>2022</v>
      </c>
      <c r="C10" s="120">
        <v>16359</v>
      </c>
      <c r="D10" s="121">
        <f t="shared" si="0"/>
        <v>-0.32176616915422884</v>
      </c>
    </row>
    <row r="11" spans="1:5" x14ac:dyDescent="0.25">
      <c r="A11" s="1"/>
      <c r="B11" s="119">
        <v>2021</v>
      </c>
      <c r="C11" s="120">
        <v>24120</v>
      </c>
      <c r="D11" s="121">
        <f t="shared" si="0"/>
        <v>3.8599637316139432</v>
      </c>
    </row>
    <row r="12" spans="1:5" x14ac:dyDescent="0.25">
      <c r="A12" s="1" t="s">
        <v>74</v>
      </c>
      <c r="B12" s="119">
        <v>2020</v>
      </c>
      <c r="C12" s="120">
        <v>4963</v>
      </c>
      <c r="D12" s="121">
        <f t="shared" si="0"/>
        <v>-0.58244994110718484</v>
      </c>
    </row>
    <row r="13" spans="1:5" x14ac:dyDescent="0.25">
      <c r="A13" s="1" t="s">
        <v>76</v>
      </c>
      <c r="B13" s="119">
        <v>2019</v>
      </c>
      <c r="C13" s="120">
        <v>11886</v>
      </c>
      <c r="D13" s="121">
        <f t="shared" si="0"/>
        <v>-0.12852848449299803</v>
      </c>
    </row>
    <row r="14" spans="1:5" x14ac:dyDescent="0.25">
      <c r="A14" s="1" t="s">
        <v>78</v>
      </c>
      <c r="B14" s="119">
        <v>2018</v>
      </c>
      <c r="C14" s="120">
        <v>13639</v>
      </c>
      <c r="D14" s="121">
        <f t="shared" si="0"/>
        <v>7.1629006055236033E-3</v>
      </c>
    </row>
    <row r="15" spans="1:5" x14ac:dyDescent="0.25">
      <c r="A15" s="1" t="s">
        <v>80</v>
      </c>
      <c r="B15" s="119">
        <v>2017</v>
      </c>
      <c r="C15" s="120">
        <v>13542</v>
      </c>
      <c r="D15" s="121">
        <f>C15/C16-1</f>
        <v>0.16430229558937315</v>
      </c>
    </row>
    <row r="16" spans="1:5" x14ac:dyDescent="0.25">
      <c r="A16" s="1" t="s">
        <v>82</v>
      </c>
      <c r="B16" s="119">
        <v>2016</v>
      </c>
      <c r="C16" s="120">
        <v>11631</v>
      </c>
      <c r="D16" s="121">
        <f>C16/C17-1</f>
        <v>-0.14446487679293862</v>
      </c>
    </row>
    <row r="17" spans="1:4" x14ac:dyDescent="0.25">
      <c r="A17" s="1" t="s">
        <v>84</v>
      </c>
      <c r="B17" s="119">
        <v>2015</v>
      </c>
      <c r="C17" s="120">
        <v>13595</v>
      </c>
      <c r="D17" s="121">
        <f t="shared" si="0"/>
        <v>0.31276554654306676</v>
      </c>
    </row>
    <row r="18" spans="1:4" x14ac:dyDescent="0.25">
      <c r="A18" s="1" t="s">
        <v>86</v>
      </c>
      <c r="B18" s="119">
        <v>2014</v>
      </c>
      <c r="C18" s="120">
        <v>10356</v>
      </c>
      <c r="D18" s="121">
        <f t="shared" si="0"/>
        <v>-0.26729871232489033</v>
      </c>
    </row>
    <row r="19" spans="1:4" x14ac:dyDescent="0.25">
      <c r="A19" s="1" t="s">
        <v>88</v>
      </c>
      <c r="B19" s="119">
        <v>2013</v>
      </c>
      <c r="C19" s="120">
        <v>14134</v>
      </c>
      <c r="D19" s="121">
        <f t="shared" si="0"/>
        <v>0.38786331500392768</v>
      </c>
    </row>
    <row r="20" spans="1:4" x14ac:dyDescent="0.25">
      <c r="A20" s="1" t="s">
        <v>90</v>
      </c>
      <c r="B20" s="119">
        <v>2012</v>
      </c>
      <c r="C20" s="120">
        <v>10184</v>
      </c>
      <c r="D20" s="121">
        <f>C20/C21-1</f>
        <v>-0.12410768039907116</v>
      </c>
    </row>
    <row r="21" spans="1:4" x14ac:dyDescent="0.25">
      <c r="A21" s="1" t="s">
        <v>92</v>
      </c>
      <c r="B21" s="119">
        <v>2011</v>
      </c>
      <c r="C21" s="120">
        <v>11627</v>
      </c>
      <c r="D21" s="121">
        <f t="shared" si="0"/>
        <v>0.41619975639464069</v>
      </c>
    </row>
    <row r="22" spans="1:4" x14ac:dyDescent="0.25">
      <c r="A22" s="1" t="s">
        <v>94</v>
      </c>
      <c r="B22" s="119">
        <v>2010</v>
      </c>
      <c r="C22" s="120">
        <v>8210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02771-5674-4D49-8A93-6ED30DF39F67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3" t="s">
        <v>60</v>
      </c>
      <c r="D5" s="303"/>
      <c r="E5" s="303"/>
      <c r="F5" s="303"/>
      <c r="G5" s="303"/>
      <c r="H5" s="303"/>
      <c r="I5" s="88"/>
      <c r="J5" s="88"/>
      <c r="K5" s="88"/>
      <c r="L5" s="88"/>
      <c r="M5" s="89"/>
      <c r="N5" s="304" t="s">
        <v>61</v>
      </c>
      <c r="O5" s="304"/>
      <c r="P5" s="304"/>
      <c r="Q5" s="304"/>
      <c r="R5" s="304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225</v>
      </c>
      <c r="O6" s="92" t="s">
        <v>226</v>
      </c>
      <c r="P6" s="92" t="s">
        <v>227</v>
      </c>
      <c r="Q6" s="92" t="s">
        <v>228</v>
      </c>
      <c r="R6" s="92" t="s">
        <v>229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50241</v>
      </c>
      <c r="O7" s="94">
        <v>125504</v>
      </c>
      <c r="P7" s="94">
        <v>125206</v>
      </c>
      <c r="Q7" s="94">
        <v>126945</v>
      </c>
      <c r="R7" s="94">
        <v>124624</v>
      </c>
      <c r="S7" s="95">
        <f t="shared" ref="S7:S52" si="4">IFERROR(R7/Q7-1,"-")</f>
        <v>-1.8283508606089294E-2</v>
      </c>
      <c r="T7" s="95">
        <f t="shared" ref="T7:T52" si="5">IFERROR(R7/N7-1,"-")</f>
        <v>1.4805238749228717</v>
      </c>
      <c r="U7" s="94">
        <f t="shared" ref="U7:U52" si="6">IFERROR(R7-Q7,"-")</f>
        <v>-2321</v>
      </c>
      <c r="V7" s="94">
        <f t="shared" ref="V7:V52" si="7">IFERROR(R7-N7,"-")</f>
        <v>74383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29595</v>
      </c>
      <c r="O8" s="97">
        <v>91337</v>
      </c>
      <c r="P8" s="97">
        <v>88734</v>
      </c>
      <c r="Q8" s="97">
        <v>90959</v>
      </c>
      <c r="R8" s="97">
        <v>88588</v>
      </c>
      <c r="S8" s="98">
        <f t="shared" si="4"/>
        <v>-2.606668938752621E-2</v>
      </c>
      <c r="T8" s="98">
        <f t="shared" si="5"/>
        <v>1.9933434701807737</v>
      </c>
      <c r="U8" s="97">
        <f t="shared" si="6"/>
        <v>-2371</v>
      </c>
      <c r="V8" s="97">
        <f t="shared" si="7"/>
        <v>58993</v>
      </c>
      <c r="W8" s="98">
        <f>R8/R7</f>
        <v>0.71084221337784059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23061</v>
      </c>
      <c r="O9" s="53">
        <v>72753</v>
      </c>
      <c r="P9" s="53">
        <v>71742</v>
      </c>
      <c r="Q9" s="53">
        <v>74240</v>
      </c>
      <c r="R9" s="53">
        <v>73071</v>
      </c>
      <c r="S9" s="100">
        <f t="shared" si="4"/>
        <v>-1.574622844827589E-2</v>
      </c>
      <c r="T9" s="100">
        <f t="shared" si="5"/>
        <v>2.1685963314687133</v>
      </c>
      <c r="U9" s="53">
        <f t="shared" si="6"/>
        <v>-1169</v>
      </c>
      <c r="V9" s="53">
        <f t="shared" si="7"/>
        <v>50010</v>
      </c>
      <c r="W9" s="100">
        <f>R9/R7</f>
        <v>0.58633168571061756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6534</v>
      </c>
      <c r="O10" s="53">
        <v>18584</v>
      </c>
      <c r="P10" s="53">
        <v>16992</v>
      </c>
      <c r="Q10" s="53">
        <v>16719</v>
      </c>
      <c r="R10" s="53">
        <v>15517</v>
      </c>
      <c r="S10" s="100">
        <f t="shared" si="4"/>
        <v>-7.1894252048567475E-2</v>
      </c>
      <c r="T10" s="100">
        <f t="shared" si="5"/>
        <v>1.374808692990511</v>
      </c>
      <c r="U10" s="53">
        <f t="shared" si="6"/>
        <v>-1202</v>
      </c>
      <c r="V10" s="53">
        <f t="shared" si="7"/>
        <v>8983</v>
      </c>
      <c r="W10" s="100">
        <f>R10/R7</f>
        <v>0.12451052766722301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20646</v>
      </c>
      <c r="O11" s="97">
        <v>34167</v>
      </c>
      <c r="P11" s="97">
        <v>36472</v>
      </c>
      <c r="Q11" s="97">
        <v>35986</v>
      </c>
      <c r="R11" s="97">
        <v>36036</v>
      </c>
      <c r="S11" s="98">
        <f t="shared" si="4"/>
        <v>1.3894292224754246E-3</v>
      </c>
      <c r="T11" s="98">
        <f t="shared" si="5"/>
        <v>0.7454228421970357</v>
      </c>
      <c r="U11" s="97">
        <f t="shared" si="6"/>
        <v>50</v>
      </c>
      <c r="V11" s="97">
        <f t="shared" si="7"/>
        <v>15390</v>
      </c>
      <c r="W11" s="98">
        <f>R11/R7</f>
        <v>0.28915778662215946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16751</v>
      </c>
      <c r="O12" s="101">
        <v>45246</v>
      </c>
      <c r="P12" s="101">
        <v>45736</v>
      </c>
      <c r="Q12" s="101">
        <v>46121</v>
      </c>
      <c r="R12" s="101">
        <v>44735</v>
      </c>
      <c r="S12" s="102">
        <f t="shared" si="4"/>
        <v>-3.0051386570109084E-2</v>
      </c>
      <c r="T12" s="102">
        <f t="shared" si="5"/>
        <v>1.6705868306369771</v>
      </c>
      <c r="U12" s="101">
        <f t="shared" si="6"/>
        <v>-1386</v>
      </c>
      <c r="V12" s="101">
        <f t="shared" si="7"/>
        <v>27984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12020</v>
      </c>
      <c r="O13" s="97">
        <v>35491</v>
      </c>
      <c r="P13" s="97">
        <v>34658</v>
      </c>
      <c r="Q13" s="97">
        <v>35012</v>
      </c>
      <c r="R13" s="97">
        <v>33098</v>
      </c>
      <c r="S13" s="98">
        <f t="shared" si="4"/>
        <v>-5.4666971324117464E-2</v>
      </c>
      <c r="T13" s="98">
        <f t="shared" si="5"/>
        <v>1.753577371048253</v>
      </c>
      <c r="U13" s="97">
        <f t="shared" si="6"/>
        <v>-1914</v>
      </c>
      <c r="V13" s="97">
        <f t="shared" si="7"/>
        <v>21078</v>
      </c>
      <c r="W13" s="98">
        <f>R13/R12</f>
        <v>0.73986811221638538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10502</v>
      </c>
      <c r="O14" s="53">
        <v>30479</v>
      </c>
      <c r="P14" s="53">
        <v>30333</v>
      </c>
      <c r="Q14" s="53">
        <v>30875</v>
      </c>
      <c r="R14" s="53">
        <v>29093</v>
      </c>
      <c r="S14" s="100">
        <f t="shared" si="4"/>
        <v>-5.771659919028338E-2</v>
      </c>
      <c r="T14" s="100">
        <f t="shared" si="5"/>
        <v>1.7702342410969338</v>
      </c>
      <c r="U14" s="53">
        <f t="shared" si="6"/>
        <v>-1782</v>
      </c>
      <c r="V14" s="53">
        <f t="shared" si="7"/>
        <v>18591</v>
      </c>
      <c r="W14" s="100">
        <f>R14/R12</f>
        <v>0.65034089638985138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1518</v>
      </c>
      <c r="O15" s="53">
        <v>5012</v>
      </c>
      <c r="P15" s="53">
        <v>4325</v>
      </c>
      <c r="Q15" s="53">
        <v>4137</v>
      </c>
      <c r="R15" s="53">
        <v>4005</v>
      </c>
      <c r="S15" s="100">
        <f t="shared" si="4"/>
        <v>-3.1907179115300943E-2</v>
      </c>
      <c r="T15" s="100">
        <f t="shared" si="5"/>
        <v>1.6383399209486167</v>
      </c>
      <c r="U15" s="53">
        <f t="shared" si="6"/>
        <v>-132</v>
      </c>
      <c r="V15" s="53">
        <f t="shared" si="7"/>
        <v>2487</v>
      </c>
      <c r="W15" s="100">
        <f>R15/R12</f>
        <v>8.9527215826534029E-2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4731</v>
      </c>
      <c r="O16" s="97">
        <v>9755</v>
      </c>
      <c r="P16" s="97">
        <v>11078</v>
      </c>
      <c r="Q16" s="97">
        <v>11109</v>
      </c>
      <c r="R16" s="97">
        <v>11637</v>
      </c>
      <c r="S16" s="98">
        <f t="shared" si="4"/>
        <v>4.7529030515798043E-2</v>
      </c>
      <c r="T16" s="98">
        <f t="shared" si="5"/>
        <v>1.4597336715282183</v>
      </c>
      <c r="U16" s="97">
        <f t="shared" si="6"/>
        <v>528</v>
      </c>
      <c r="V16" s="97">
        <f t="shared" si="7"/>
        <v>6906</v>
      </c>
      <c r="W16" s="98">
        <f>R16/R12</f>
        <v>0.26013188778361462</v>
      </c>
    </row>
    <row r="17" spans="2:23" x14ac:dyDescent="0.25">
      <c r="B17" s="93" t="s">
        <v>52</v>
      </c>
      <c r="C17" s="101">
        <v>4124</v>
      </c>
      <c r="D17" s="101">
        <v>2132</v>
      </c>
      <c r="E17" s="101">
        <v>2908</v>
      </c>
      <c r="F17" s="101">
        <v>4497</v>
      </c>
      <c r="G17" s="101">
        <v>4790</v>
      </c>
      <c r="H17" s="101">
        <v>4797</v>
      </c>
      <c r="I17" s="102">
        <f t="shared" si="0"/>
        <v>1.4613778705636626E-3</v>
      </c>
      <c r="J17" s="102">
        <f t="shared" si="1"/>
        <v>1.25</v>
      </c>
      <c r="K17" s="101">
        <f t="shared" si="2"/>
        <v>7</v>
      </c>
      <c r="L17" s="101">
        <f t="shared" si="3"/>
        <v>2665</v>
      </c>
      <c r="M17" s="95">
        <f>H17/H17</f>
        <v>1</v>
      </c>
      <c r="N17" s="101">
        <v>1992</v>
      </c>
      <c r="O17" s="101">
        <v>4653</v>
      </c>
      <c r="P17" s="101">
        <v>4791</v>
      </c>
      <c r="Q17" s="101">
        <v>4797</v>
      </c>
      <c r="R17" s="101">
        <v>4863</v>
      </c>
      <c r="S17" s="102">
        <f t="shared" si="4"/>
        <v>1.3758599124452875E-2</v>
      </c>
      <c r="T17" s="102">
        <f t="shared" si="5"/>
        <v>1.4412650602409638</v>
      </c>
      <c r="U17" s="101">
        <f t="shared" si="6"/>
        <v>66</v>
      </c>
      <c r="V17" s="101">
        <f t="shared" si="7"/>
        <v>2871</v>
      </c>
      <c r="W17" s="95">
        <f>R17/R17</f>
        <v>1</v>
      </c>
    </row>
    <row r="18" spans="2:23" x14ac:dyDescent="0.25">
      <c r="B18" s="96" t="s">
        <v>62</v>
      </c>
      <c r="C18" s="97">
        <v>1801</v>
      </c>
      <c r="D18" s="97">
        <v>1559</v>
      </c>
      <c r="E18" s="97">
        <v>2545</v>
      </c>
      <c r="F18" s="97">
        <v>3640</v>
      </c>
      <c r="G18" s="97">
        <v>3915</v>
      </c>
      <c r="H18" s="97">
        <v>3915</v>
      </c>
      <c r="I18" s="98">
        <f t="shared" si="0"/>
        <v>0</v>
      </c>
      <c r="J18" s="98">
        <f t="shared" si="1"/>
        <v>1.511225144323284</v>
      </c>
      <c r="K18" s="97">
        <f t="shared" si="2"/>
        <v>0</v>
      </c>
      <c r="L18" s="97">
        <f t="shared" si="3"/>
        <v>2356</v>
      </c>
      <c r="M18" s="98">
        <f>H18/H17</f>
        <v>0.81613508442776739</v>
      </c>
      <c r="N18" s="97">
        <v>1948</v>
      </c>
      <c r="O18" s="97">
        <v>3809</v>
      </c>
      <c r="P18" s="97">
        <v>3915</v>
      </c>
      <c r="Q18" s="97">
        <v>3915</v>
      </c>
      <c r="R18" s="97">
        <v>3981</v>
      </c>
      <c r="S18" s="98">
        <f t="shared" si="4"/>
        <v>1.6858237547892729E-2</v>
      </c>
      <c r="T18" s="98">
        <f t="shared" si="5"/>
        <v>1.0436344969199181</v>
      </c>
      <c r="U18" s="97">
        <f t="shared" si="6"/>
        <v>66</v>
      </c>
      <c r="V18" s="97">
        <f t="shared" si="7"/>
        <v>2033</v>
      </c>
      <c r="W18" s="98">
        <f>R18/R17</f>
        <v>0.81863047501542263</v>
      </c>
    </row>
    <row r="19" spans="2:23" x14ac:dyDescent="0.25">
      <c r="B19" s="99" t="s">
        <v>63</v>
      </c>
      <c r="C19" s="53">
        <v>1801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100" t="str">
        <f t="shared" si="0"/>
        <v>-</v>
      </c>
      <c r="J19" s="100" t="str">
        <f t="shared" si="1"/>
        <v>-</v>
      </c>
      <c r="K19" s="53">
        <f t="shared" si="2"/>
        <v>0</v>
      </c>
      <c r="L19" s="53">
        <f t="shared" si="3"/>
        <v>0</v>
      </c>
      <c r="M19" s="100">
        <f>H19/H17</f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100" t="str">
        <f t="shared" si="4"/>
        <v>-</v>
      </c>
      <c r="T19" s="100" t="str">
        <f t="shared" si="5"/>
        <v>-</v>
      </c>
      <c r="U19" s="53">
        <f t="shared" si="6"/>
        <v>0</v>
      </c>
      <c r="V19" s="53">
        <f t="shared" si="7"/>
        <v>0</v>
      </c>
      <c r="W19" s="100">
        <f>R19/R17</f>
        <v>0</v>
      </c>
    </row>
    <row r="20" spans="2:23" x14ac:dyDescent="0.25">
      <c r="B20" s="99" t="s">
        <v>64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100" t="str">
        <f t="shared" si="0"/>
        <v>-</v>
      </c>
      <c r="J20" s="100" t="str">
        <f t="shared" si="1"/>
        <v>-</v>
      </c>
      <c r="K20" s="53">
        <f t="shared" si="2"/>
        <v>0</v>
      </c>
      <c r="L20" s="53">
        <f t="shared" si="3"/>
        <v>0</v>
      </c>
      <c r="M20" s="100">
        <f>H20/H17</f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100" t="str">
        <f t="shared" si="4"/>
        <v>-</v>
      </c>
      <c r="T20" s="100" t="str">
        <f t="shared" si="5"/>
        <v>-</v>
      </c>
      <c r="U20" s="53">
        <f t="shared" si="6"/>
        <v>0</v>
      </c>
      <c r="V20" s="53">
        <f t="shared" si="7"/>
        <v>0</v>
      </c>
      <c r="W20" s="100">
        <f>R20/R17</f>
        <v>0</v>
      </c>
    </row>
    <row r="21" spans="2:23" x14ac:dyDescent="0.25">
      <c r="B21" s="96" t="s">
        <v>65</v>
      </c>
      <c r="C21" s="97">
        <v>2323</v>
      </c>
      <c r="D21" s="97">
        <v>573</v>
      </c>
      <c r="E21" s="97">
        <v>363</v>
      </c>
      <c r="F21" s="97">
        <v>857</v>
      </c>
      <c r="G21" s="97">
        <v>875</v>
      </c>
      <c r="H21" s="97">
        <v>882</v>
      </c>
      <c r="I21" s="98">
        <f t="shared" si="0"/>
        <v>8.0000000000000071E-3</v>
      </c>
      <c r="J21" s="98">
        <f t="shared" si="1"/>
        <v>0.53926701570680624</v>
      </c>
      <c r="K21" s="97">
        <f t="shared" si="2"/>
        <v>7</v>
      </c>
      <c r="L21" s="97">
        <f t="shared" si="3"/>
        <v>309</v>
      </c>
      <c r="M21" s="98">
        <f>H21/H17</f>
        <v>0.18386491557223264</v>
      </c>
      <c r="N21" s="97">
        <v>44</v>
      </c>
      <c r="O21" s="97">
        <v>844</v>
      </c>
      <c r="P21" s="97">
        <v>876</v>
      </c>
      <c r="Q21" s="97">
        <v>882</v>
      </c>
      <c r="R21" s="97">
        <v>882</v>
      </c>
      <c r="S21" s="98">
        <f t="shared" si="4"/>
        <v>0</v>
      </c>
      <c r="T21" s="98">
        <f t="shared" si="5"/>
        <v>19.045454545454547</v>
      </c>
      <c r="U21" s="97">
        <f t="shared" si="6"/>
        <v>0</v>
      </c>
      <c r="V21" s="97">
        <f t="shared" si="7"/>
        <v>838</v>
      </c>
      <c r="W21" s="98">
        <f>R21/R17</f>
        <v>0.18136952498457742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482</v>
      </c>
      <c r="O22" s="101">
        <v>844</v>
      </c>
      <c r="P22" s="101">
        <v>912</v>
      </c>
      <c r="Q22" s="101">
        <v>912</v>
      </c>
      <c r="R22" s="101">
        <v>916</v>
      </c>
      <c r="S22" s="102">
        <f t="shared" si="4"/>
        <v>4.3859649122806044E-3</v>
      </c>
      <c r="T22" s="102">
        <f t="shared" si="5"/>
        <v>0.90041493775933601</v>
      </c>
      <c r="U22" s="101">
        <f t="shared" si="6"/>
        <v>4</v>
      </c>
      <c r="V22" s="101">
        <f t="shared" si="7"/>
        <v>434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482</v>
      </c>
      <c r="O23" s="97">
        <v>844</v>
      </c>
      <c r="P23" s="97">
        <v>898</v>
      </c>
      <c r="Q23" s="97">
        <v>898</v>
      </c>
      <c r="R23" s="97">
        <v>898</v>
      </c>
      <c r="S23" s="98">
        <f t="shared" si="4"/>
        <v>0</v>
      </c>
      <c r="T23" s="98">
        <f t="shared" si="5"/>
        <v>0.86307053941908718</v>
      </c>
      <c r="U23" s="97">
        <f t="shared" si="6"/>
        <v>0</v>
      </c>
      <c r="V23" s="97">
        <f t="shared" si="7"/>
        <v>416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3652</v>
      </c>
      <c r="O25" s="101">
        <v>4562</v>
      </c>
      <c r="P25" s="101">
        <v>4562</v>
      </c>
      <c r="Q25" s="101">
        <v>4307</v>
      </c>
      <c r="R25" s="101">
        <v>4616</v>
      </c>
      <c r="S25" s="102">
        <f t="shared" si="4"/>
        <v>7.1743673090318039E-2</v>
      </c>
      <c r="T25" s="102">
        <f t="shared" si="5"/>
        <v>0.2639649507119386</v>
      </c>
      <c r="U25" s="101">
        <f t="shared" si="6"/>
        <v>309</v>
      </c>
      <c r="V25" s="101">
        <f t="shared" si="7"/>
        <v>964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2952</v>
      </c>
      <c r="O26" s="97">
        <v>3862</v>
      </c>
      <c r="P26" s="97">
        <v>3862</v>
      </c>
      <c r="Q26" s="97">
        <v>3607</v>
      </c>
      <c r="R26" s="97">
        <v>3916</v>
      </c>
      <c r="S26" s="98">
        <f t="shared" si="4"/>
        <v>8.5666759079567445E-2</v>
      </c>
      <c r="T26" s="98">
        <f t="shared" si="5"/>
        <v>0.32655826558265577</v>
      </c>
      <c r="U26" s="97">
        <f t="shared" si="6"/>
        <v>309</v>
      </c>
      <c r="V26" s="97">
        <f t="shared" si="7"/>
        <v>964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2952</v>
      </c>
      <c r="O27" s="53">
        <v>0</v>
      </c>
      <c r="P27" s="53">
        <v>0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-2952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5546</v>
      </c>
      <c r="O29" s="101">
        <v>18878</v>
      </c>
      <c r="P29" s="101">
        <v>19226</v>
      </c>
      <c r="Q29" s="101">
        <v>20140</v>
      </c>
      <c r="R29" s="101">
        <v>19545</v>
      </c>
      <c r="S29" s="102">
        <f t="shared" si="4"/>
        <v>-2.9543197616683226E-2</v>
      </c>
      <c r="T29" s="102">
        <f t="shared" si="5"/>
        <v>2.5241615578795527</v>
      </c>
      <c r="U29" s="101">
        <f t="shared" si="6"/>
        <v>-595</v>
      </c>
      <c r="V29" s="101">
        <f t="shared" si="7"/>
        <v>13999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3419</v>
      </c>
      <c r="O30" s="97">
        <v>14793</v>
      </c>
      <c r="P30" s="97">
        <v>14879</v>
      </c>
      <c r="Q30" s="97">
        <v>15777</v>
      </c>
      <c r="R30" s="97">
        <v>15092</v>
      </c>
      <c r="S30" s="98">
        <f t="shared" si="4"/>
        <v>-4.3417633263611588E-2</v>
      </c>
      <c r="T30" s="98">
        <f t="shared" si="5"/>
        <v>3.4141561860193042</v>
      </c>
      <c r="U30" s="97">
        <f t="shared" si="6"/>
        <v>-685</v>
      </c>
      <c r="V30" s="97">
        <f t="shared" si="7"/>
        <v>11673</v>
      </c>
      <c r="W30" s="98">
        <f>R30/R29</f>
        <v>0.77216679457661808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2431</v>
      </c>
      <c r="O31" s="53">
        <v>12357</v>
      </c>
      <c r="P31" s="53">
        <v>12807</v>
      </c>
      <c r="Q31" s="53">
        <v>13674</v>
      </c>
      <c r="R31" s="53">
        <v>12983</v>
      </c>
      <c r="S31" s="100">
        <f t="shared" si="4"/>
        <v>-5.0533859880064314E-2</v>
      </c>
      <c r="T31" s="100">
        <f t="shared" si="5"/>
        <v>4.3406005758946939</v>
      </c>
      <c r="U31" s="53">
        <f t="shared" si="6"/>
        <v>-691</v>
      </c>
      <c r="V31" s="53">
        <f t="shared" si="7"/>
        <v>10552</v>
      </c>
      <c r="W31" s="100">
        <f>R31/R29</f>
        <v>0.66426195958045531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988</v>
      </c>
      <c r="O32" s="53">
        <v>2436</v>
      </c>
      <c r="P32" s="53">
        <v>2072</v>
      </c>
      <c r="Q32" s="53">
        <v>2103</v>
      </c>
      <c r="R32" s="53">
        <v>2109</v>
      </c>
      <c r="S32" s="100">
        <f t="shared" si="4"/>
        <v>2.8530670470756636E-3</v>
      </c>
      <c r="T32" s="100">
        <f t="shared" si="5"/>
        <v>1.1346153846153846</v>
      </c>
      <c r="U32" s="53">
        <f t="shared" si="6"/>
        <v>6</v>
      </c>
      <c r="V32" s="53">
        <f t="shared" si="7"/>
        <v>1121</v>
      </c>
      <c r="W32" s="100">
        <f>R32/R29</f>
        <v>0.1079048349961627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2127</v>
      </c>
      <c r="O33" s="97">
        <v>4085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1.0935590032910203</v>
      </c>
      <c r="U33" s="97">
        <f t="shared" si="6"/>
        <v>90</v>
      </c>
      <c r="V33" s="97">
        <f t="shared" si="7"/>
        <v>2326</v>
      </c>
      <c r="W33" s="98">
        <f>R33/R29</f>
        <v>0.22783320542338195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1992</v>
      </c>
      <c r="O36" s="101">
        <v>4653</v>
      </c>
      <c r="P36" s="101">
        <v>4791</v>
      </c>
      <c r="Q36" s="101">
        <v>4797</v>
      </c>
      <c r="R36" s="101">
        <v>4863</v>
      </c>
      <c r="S36" s="102">
        <f t="shared" si="4"/>
        <v>1.3758599124452875E-2</v>
      </c>
      <c r="T36" s="102">
        <f t="shared" si="5"/>
        <v>1.4412650602409638</v>
      </c>
      <c r="U36" s="101">
        <f t="shared" si="6"/>
        <v>66</v>
      </c>
      <c r="V36" s="101">
        <f t="shared" si="7"/>
        <v>2871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1948</v>
      </c>
      <c r="O37" s="97">
        <v>3809</v>
      </c>
      <c r="P37" s="97">
        <v>3915</v>
      </c>
      <c r="Q37" s="97">
        <v>3915</v>
      </c>
      <c r="R37" s="97">
        <v>3981</v>
      </c>
      <c r="S37" s="98">
        <f t="shared" si="4"/>
        <v>1.6858237547892729E-2</v>
      </c>
      <c r="T37" s="98">
        <f t="shared" si="5"/>
        <v>1.0436344969199181</v>
      </c>
      <c r="U37" s="97">
        <f t="shared" si="6"/>
        <v>66</v>
      </c>
      <c r="V37" s="97">
        <f t="shared" si="7"/>
        <v>2033</v>
      </c>
      <c r="W37" s="98">
        <f>R37/R36</f>
        <v>0.81863047501542263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44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19.045454545454547</v>
      </c>
      <c r="U38" s="97">
        <f t="shared" si="6"/>
        <v>0</v>
      </c>
      <c r="V38" s="97">
        <f t="shared" si="7"/>
        <v>838</v>
      </c>
      <c r="W38" s="98">
        <f>R38/R36</f>
        <v>0.18136952498457742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2637</v>
      </c>
      <c r="P39" s="101">
        <v>2855</v>
      </c>
      <c r="Q39" s="101">
        <v>2773</v>
      </c>
      <c r="R39" s="101">
        <v>2679</v>
      </c>
      <c r="S39" s="102">
        <f t="shared" si="4"/>
        <v>-3.3898305084745783E-2</v>
      </c>
      <c r="T39" s="102">
        <f t="shared" si="5"/>
        <v>0.12657695542472669</v>
      </c>
      <c r="U39" s="101">
        <f t="shared" si="6"/>
        <v>-94</v>
      </c>
      <c r="V39" s="101">
        <f t="shared" si="7"/>
        <v>301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2637</v>
      </c>
      <c r="P40" s="97">
        <v>2855</v>
      </c>
      <c r="Q40" s="97">
        <v>2773</v>
      </c>
      <c r="R40" s="97">
        <v>2679</v>
      </c>
      <c r="S40" s="98">
        <f t="shared" si="4"/>
        <v>-3.3898305084745783E-2</v>
      </c>
      <c r="T40" s="98">
        <f t="shared" si="5"/>
        <v>0.12657695542472669</v>
      </c>
      <c r="U40" s="97">
        <f t="shared" si="6"/>
        <v>-94</v>
      </c>
      <c r="V40" s="97">
        <f t="shared" si="7"/>
        <v>301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1666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0.68943635684957072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971</v>
      </c>
      <c r="P42" s="53">
        <v>1181</v>
      </c>
      <c r="Q42" s="53">
        <v>1092</v>
      </c>
      <c r="R42" s="53">
        <v>832</v>
      </c>
      <c r="S42" s="100">
        <f t="shared" si="4"/>
        <v>-0.23809523809523814</v>
      </c>
      <c r="T42" s="100">
        <f t="shared" si="5"/>
        <v>0.15555555555555545</v>
      </c>
      <c r="U42" s="53">
        <f t="shared" si="6"/>
        <v>-260</v>
      </c>
      <c r="V42" s="53">
        <f t="shared" si="7"/>
        <v>112</v>
      </c>
      <c r="W42" s="100">
        <f>R42/R39</f>
        <v>0.31056364315042928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2827</v>
      </c>
      <c r="O43" s="101">
        <v>6412</v>
      </c>
      <c r="P43" s="101">
        <v>6177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1.2981959674566679</v>
      </c>
      <c r="U43" s="101">
        <f t="shared" si="6"/>
        <v>82</v>
      </c>
      <c r="V43" s="101">
        <f t="shared" si="7"/>
        <v>3670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1345</v>
      </c>
      <c r="O44" s="97">
        <v>4752</v>
      </c>
      <c r="P44" s="97">
        <v>4517</v>
      </c>
      <c r="Q44" s="97">
        <v>4755</v>
      </c>
      <c r="R44" s="97">
        <v>4755</v>
      </c>
      <c r="S44" s="98">
        <f t="shared" si="4"/>
        <v>0</v>
      </c>
      <c r="T44" s="98">
        <f t="shared" si="5"/>
        <v>2.5353159851301115</v>
      </c>
      <c r="U44" s="97">
        <f t="shared" si="6"/>
        <v>0</v>
      </c>
      <c r="V44" s="97">
        <f t="shared" si="7"/>
        <v>3410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0</v>
      </c>
      <c r="O45" s="53">
        <v>3691</v>
      </c>
      <c r="P45" s="53">
        <v>3456</v>
      </c>
      <c r="Q45" s="53">
        <v>3694</v>
      </c>
      <c r="R45" s="53">
        <v>3694</v>
      </c>
      <c r="S45" s="100">
        <f t="shared" si="4"/>
        <v>0</v>
      </c>
      <c r="T45" s="100" t="str">
        <f t="shared" si="5"/>
        <v>-</v>
      </c>
      <c r="U45" s="53">
        <f t="shared" si="6"/>
        <v>0</v>
      </c>
      <c r="V45" s="53">
        <f t="shared" si="7"/>
        <v>3694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0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 t="str">
        <f t="shared" si="5"/>
        <v>-</v>
      </c>
      <c r="U46" s="53">
        <f t="shared" si="6"/>
        <v>0</v>
      </c>
      <c r="V46" s="53">
        <f t="shared" si="7"/>
        <v>1061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1482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0.17543859649122817</v>
      </c>
      <c r="U47" s="97">
        <f t="shared" si="6"/>
        <v>82</v>
      </c>
      <c r="V47" s="97">
        <f t="shared" si="7"/>
        <v>260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2661</v>
      </c>
      <c r="O48" s="101">
        <v>3493</v>
      </c>
      <c r="P48" s="101">
        <v>3081</v>
      </c>
      <c r="Q48" s="101">
        <v>3110</v>
      </c>
      <c r="R48" s="101">
        <v>3085</v>
      </c>
      <c r="S48" s="102">
        <f t="shared" si="4"/>
        <v>-8.0385852090032461E-3</v>
      </c>
      <c r="T48" s="102">
        <f t="shared" si="5"/>
        <v>0.15933859451334076</v>
      </c>
      <c r="U48" s="101">
        <f t="shared" si="6"/>
        <v>-25</v>
      </c>
      <c r="V48" s="101">
        <f t="shared" si="7"/>
        <v>424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2631</v>
      </c>
      <c r="O49" s="97">
        <v>3289</v>
      </c>
      <c r="P49" s="97">
        <v>2667</v>
      </c>
      <c r="Q49" s="97">
        <v>2722</v>
      </c>
      <c r="R49" s="97">
        <v>2697</v>
      </c>
      <c r="S49" s="98">
        <f t="shared" si="4"/>
        <v>-9.1844232182218821E-3</v>
      </c>
      <c r="T49" s="98">
        <f t="shared" si="5"/>
        <v>2.5085518814139007E-2</v>
      </c>
      <c r="U49" s="97">
        <f t="shared" si="6"/>
        <v>-25</v>
      </c>
      <c r="V49" s="97">
        <f t="shared" si="7"/>
        <v>66</v>
      </c>
      <c r="W49" s="98">
        <f>R49/R48</f>
        <v>0.87423014586709891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2045</v>
      </c>
      <c r="O50" s="53">
        <v>2465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3.9119804400977731E-3</v>
      </c>
      <c r="U50" s="53">
        <f t="shared" si="6"/>
        <v>0</v>
      </c>
      <c r="V50" s="53">
        <f t="shared" si="7"/>
        <v>8</v>
      </c>
      <c r="W50" s="100">
        <f>R50/R48</f>
        <v>0.66547811993517014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586</v>
      </c>
      <c r="O51" s="53">
        <v>824</v>
      </c>
      <c r="P51" s="53">
        <v>614</v>
      </c>
      <c r="Q51" s="53">
        <v>669</v>
      </c>
      <c r="R51" s="53">
        <v>644</v>
      </c>
      <c r="S51" s="100">
        <f t="shared" si="4"/>
        <v>-3.7369207772795177E-2</v>
      </c>
      <c r="T51" s="100">
        <f t="shared" si="5"/>
        <v>9.8976109215016983E-2</v>
      </c>
      <c r="U51" s="53">
        <f t="shared" si="6"/>
        <v>-25</v>
      </c>
      <c r="V51" s="53">
        <f t="shared" si="7"/>
        <v>58</v>
      </c>
      <c r="W51" s="100">
        <f>R51/R48</f>
        <v>0.20875202593192868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0.35267423014586707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37D52-1712-4FB3-BB44-7A758D977879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3" t="s">
        <v>66</v>
      </c>
      <c r="D5" s="303"/>
      <c r="E5" s="303"/>
      <c r="F5" s="303"/>
      <c r="G5" s="303"/>
      <c r="H5" s="303"/>
      <c r="I5" s="88"/>
      <c r="J5" s="88"/>
      <c r="K5" s="89"/>
      <c r="L5" s="304" t="s">
        <v>67</v>
      </c>
      <c r="M5" s="304"/>
      <c r="N5" s="304"/>
      <c r="O5" s="304"/>
      <c r="P5" s="304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225</v>
      </c>
      <c r="M6" s="92" t="s">
        <v>226</v>
      </c>
      <c r="N6" s="92" t="s">
        <v>227</v>
      </c>
      <c r="O6" s="92" t="s">
        <v>228</v>
      </c>
      <c r="P6" s="92" t="s">
        <v>229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132</v>
      </c>
      <c r="M7" s="94">
        <v>296</v>
      </c>
      <c r="N7" s="94">
        <v>308</v>
      </c>
      <c r="O7" s="94">
        <v>322</v>
      </c>
      <c r="P7" s="94">
        <v>322</v>
      </c>
      <c r="Q7" s="95">
        <f t="shared" ref="Q7:Q52" si="0">IFERROR(P7/O7-1,"-")</f>
        <v>0</v>
      </c>
      <c r="R7" s="94">
        <f t="shared" ref="R7:R52" si="1">IFERROR(P7-O7,"-")</f>
        <v>0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76</v>
      </c>
      <c r="M8" s="97">
        <v>197</v>
      </c>
      <c r="N8" s="97">
        <v>197</v>
      </c>
      <c r="O8" s="97">
        <v>211</v>
      </c>
      <c r="P8" s="97">
        <v>209</v>
      </c>
      <c r="Q8" s="98">
        <f t="shared" si="0"/>
        <v>-9.4786729857819774E-3</v>
      </c>
      <c r="R8" s="97">
        <f t="shared" si="1"/>
        <v>-2</v>
      </c>
      <c r="S8" s="98">
        <f>P8/P7</f>
        <v>0.64906832298136641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48</v>
      </c>
      <c r="M9" s="53">
        <v>130</v>
      </c>
      <c r="N9" s="53">
        <v>129</v>
      </c>
      <c r="O9" s="53">
        <v>135</v>
      </c>
      <c r="P9" s="53">
        <v>136</v>
      </c>
      <c r="Q9" s="100">
        <f t="shared" si="0"/>
        <v>7.4074074074073071E-3</v>
      </c>
      <c r="R9" s="53">
        <f t="shared" si="1"/>
        <v>1</v>
      </c>
      <c r="S9" s="100">
        <f>P9/P7</f>
        <v>0.42236024844720499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28</v>
      </c>
      <c r="M10" s="53">
        <v>67</v>
      </c>
      <c r="N10" s="53">
        <v>68</v>
      </c>
      <c r="O10" s="53">
        <v>76</v>
      </c>
      <c r="P10" s="53">
        <v>73</v>
      </c>
      <c r="Q10" s="100">
        <f t="shared" si="0"/>
        <v>-3.9473684210526327E-2</v>
      </c>
      <c r="R10" s="53">
        <f t="shared" si="1"/>
        <v>-3</v>
      </c>
      <c r="S10" s="100">
        <f>P10/P7</f>
        <v>0.2267080745341615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56</v>
      </c>
      <c r="M11" s="97">
        <v>99</v>
      </c>
      <c r="N11" s="97">
        <v>111</v>
      </c>
      <c r="O11" s="97">
        <v>111</v>
      </c>
      <c r="P11" s="97">
        <v>113</v>
      </c>
      <c r="Q11" s="98">
        <f t="shared" si="0"/>
        <v>1.8018018018018056E-2</v>
      </c>
      <c r="R11" s="97">
        <f t="shared" si="1"/>
        <v>2</v>
      </c>
      <c r="S11" s="98">
        <f>P11/P7</f>
        <v>0.35093167701863354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36</v>
      </c>
      <c r="M12" s="101">
        <v>85</v>
      </c>
      <c r="N12" s="101">
        <v>91</v>
      </c>
      <c r="O12" s="101">
        <v>93</v>
      </c>
      <c r="P12" s="101">
        <v>92</v>
      </c>
      <c r="Q12" s="102">
        <f t="shared" si="0"/>
        <v>-1.0752688172043001E-2</v>
      </c>
      <c r="R12" s="101">
        <f t="shared" si="1"/>
        <v>-1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22</v>
      </c>
      <c r="M13" s="97">
        <v>61</v>
      </c>
      <c r="N13" s="97">
        <v>61</v>
      </c>
      <c r="O13" s="97">
        <v>63</v>
      </c>
      <c r="P13" s="97">
        <v>60</v>
      </c>
      <c r="Q13" s="98">
        <f t="shared" si="0"/>
        <v>-4.7619047619047672E-2</v>
      </c>
      <c r="R13" s="97">
        <f t="shared" si="1"/>
        <v>-3</v>
      </c>
      <c r="S13" s="98">
        <f>P13/P12</f>
        <v>0.65217391304347827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19</v>
      </c>
      <c r="M14" s="53">
        <v>49</v>
      </c>
      <c r="N14" s="53">
        <v>50</v>
      </c>
      <c r="O14" s="53">
        <v>51</v>
      </c>
      <c r="P14" s="53">
        <v>49</v>
      </c>
      <c r="Q14" s="100">
        <f t="shared" si="0"/>
        <v>-3.9215686274509776E-2</v>
      </c>
      <c r="R14" s="53">
        <f t="shared" si="1"/>
        <v>-2</v>
      </c>
      <c r="S14" s="100">
        <f>P14/P12</f>
        <v>0.53260869565217395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3</v>
      </c>
      <c r="M15" s="53">
        <v>12</v>
      </c>
      <c r="N15" s="53">
        <v>11</v>
      </c>
      <c r="O15" s="53">
        <v>12</v>
      </c>
      <c r="P15" s="53">
        <v>11</v>
      </c>
      <c r="Q15" s="100">
        <f t="shared" si="0"/>
        <v>-8.333333333333337E-2</v>
      </c>
      <c r="R15" s="53">
        <f t="shared" si="1"/>
        <v>-1</v>
      </c>
      <c r="S15" s="100">
        <f>P15/P12</f>
        <v>0.11956521739130435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14</v>
      </c>
      <c r="M16" s="97">
        <v>24</v>
      </c>
      <c r="N16" s="97">
        <v>30</v>
      </c>
      <c r="O16" s="97">
        <v>30</v>
      </c>
      <c r="P16" s="97">
        <v>32</v>
      </c>
      <c r="Q16" s="98">
        <f t="shared" si="0"/>
        <v>6.6666666666666652E-2</v>
      </c>
      <c r="R16" s="97">
        <f t="shared" si="1"/>
        <v>2</v>
      </c>
      <c r="S16" s="98">
        <f>P16/P12</f>
        <v>0.34782608695652173</v>
      </c>
    </row>
    <row r="17" spans="2:19" x14ac:dyDescent="0.25">
      <c r="B17" s="93" t="s">
        <v>52</v>
      </c>
      <c r="C17" s="101">
        <v>15</v>
      </c>
      <c r="D17" s="101">
        <v>6</v>
      </c>
      <c r="E17" s="101">
        <v>7</v>
      </c>
      <c r="F17" s="101">
        <v>11</v>
      </c>
      <c r="G17" s="101">
        <v>12</v>
      </c>
      <c r="H17" s="101">
        <v>12</v>
      </c>
      <c r="I17" s="102">
        <f t="shared" si="2"/>
        <v>0</v>
      </c>
      <c r="J17" s="101">
        <f t="shared" si="3"/>
        <v>0</v>
      </c>
      <c r="K17" s="95">
        <f>H17/H17</f>
        <v>1</v>
      </c>
      <c r="L17" s="101">
        <v>4</v>
      </c>
      <c r="M17" s="101">
        <v>11</v>
      </c>
      <c r="N17" s="101">
        <v>12</v>
      </c>
      <c r="O17" s="101">
        <v>12</v>
      </c>
      <c r="P17" s="101">
        <v>13</v>
      </c>
      <c r="Q17" s="102">
        <f t="shared" si="0"/>
        <v>8.3333333333333259E-2</v>
      </c>
      <c r="R17" s="101">
        <f t="shared" si="1"/>
        <v>1</v>
      </c>
      <c r="S17" s="95">
        <f>P17/P17</f>
        <v>1</v>
      </c>
    </row>
    <row r="18" spans="2:19" x14ac:dyDescent="0.25">
      <c r="B18" s="96" t="s">
        <v>62</v>
      </c>
      <c r="C18" s="97">
        <v>5</v>
      </c>
      <c r="D18" s="97">
        <v>2</v>
      </c>
      <c r="E18" s="97">
        <v>3</v>
      </c>
      <c r="F18" s="97">
        <v>6</v>
      </c>
      <c r="G18" s="97">
        <v>6</v>
      </c>
      <c r="H18" s="97">
        <v>6</v>
      </c>
      <c r="I18" s="98">
        <f t="shared" si="2"/>
        <v>0</v>
      </c>
      <c r="J18" s="97">
        <f t="shared" si="3"/>
        <v>0</v>
      </c>
      <c r="K18" s="98">
        <f>H18/H17</f>
        <v>0.5</v>
      </c>
      <c r="L18" s="97">
        <v>2</v>
      </c>
      <c r="M18" s="97">
        <v>6</v>
      </c>
      <c r="N18" s="97">
        <v>6</v>
      </c>
      <c r="O18" s="97">
        <v>6</v>
      </c>
      <c r="P18" s="97">
        <v>7</v>
      </c>
      <c r="Q18" s="98">
        <f t="shared" si="0"/>
        <v>0.16666666666666674</v>
      </c>
      <c r="R18" s="97">
        <f t="shared" si="1"/>
        <v>1</v>
      </c>
      <c r="S18" s="98">
        <f>P18/P17</f>
        <v>0.53846153846153844</v>
      </c>
    </row>
    <row r="19" spans="2:19" x14ac:dyDescent="0.25">
      <c r="B19" s="99" t="s">
        <v>63</v>
      </c>
      <c r="C19" s="53">
        <v>5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100" t="str">
        <f t="shared" si="2"/>
        <v>-</v>
      </c>
      <c r="J19" s="53">
        <f t="shared" si="3"/>
        <v>0</v>
      </c>
      <c r="K19" s="100">
        <f>H19/H17</f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100" t="str">
        <f t="shared" si="0"/>
        <v>-</v>
      </c>
      <c r="R19" s="53">
        <f t="shared" si="1"/>
        <v>0</v>
      </c>
      <c r="S19" s="100">
        <f>P19/P17</f>
        <v>0</v>
      </c>
    </row>
    <row r="20" spans="2:19" x14ac:dyDescent="0.25">
      <c r="B20" s="99" t="s">
        <v>64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100" t="str">
        <f t="shared" si="2"/>
        <v>-</v>
      </c>
      <c r="J20" s="53">
        <f t="shared" si="3"/>
        <v>0</v>
      </c>
      <c r="K20" s="100">
        <f>H20/H17</f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100" t="str">
        <f t="shared" si="0"/>
        <v>-</v>
      </c>
      <c r="R20" s="53">
        <f t="shared" si="1"/>
        <v>0</v>
      </c>
      <c r="S20" s="100">
        <f>P20/P17</f>
        <v>0</v>
      </c>
    </row>
    <row r="21" spans="2:19" x14ac:dyDescent="0.25">
      <c r="B21" s="96" t="s">
        <v>65</v>
      </c>
      <c r="C21" s="97">
        <v>10</v>
      </c>
      <c r="D21" s="97">
        <v>3</v>
      </c>
      <c r="E21" s="97">
        <v>3</v>
      </c>
      <c r="F21" s="97">
        <v>5</v>
      </c>
      <c r="G21" s="97">
        <v>6</v>
      </c>
      <c r="H21" s="97">
        <v>6</v>
      </c>
      <c r="I21" s="98">
        <f t="shared" si="2"/>
        <v>0</v>
      </c>
      <c r="J21" s="97">
        <f t="shared" si="3"/>
        <v>0</v>
      </c>
      <c r="K21" s="98">
        <f>H21/H17</f>
        <v>0.5</v>
      </c>
      <c r="L21" s="97">
        <v>2</v>
      </c>
      <c r="M21" s="97">
        <v>5</v>
      </c>
      <c r="N21" s="97">
        <v>6</v>
      </c>
      <c r="O21" s="97">
        <v>6</v>
      </c>
      <c r="P21" s="97">
        <v>6</v>
      </c>
      <c r="Q21" s="98">
        <f t="shared" si="0"/>
        <v>0</v>
      </c>
      <c r="R21" s="97">
        <f t="shared" si="1"/>
        <v>0</v>
      </c>
      <c r="S21" s="98">
        <f>P21/P17</f>
        <v>0.46153846153846156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3</v>
      </c>
      <c r="M22" s="101">
        <v>5</v>
      </c>
      <c r="N22" s="101">
        <v>7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3</v>
      </c>
      <c r="M23" s="97">
        <v>5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3</v>
      </c>
      <c r="M25" s="101">
        <v>5</v>
      </c>
      <c r="N25" s="101">
        <v>5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2</v>
      </c>
      <c r="M26" s="97">
        <v>4</v>
      </c>
      <c r="N26" s="97">
        <v>4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2</v>
      </c>
      <c r="M27" s="53">
        <v>0</v>
      </c>
      <c r="N27" s="53">
        <v>0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21</v>
      </c>
      <c r="M29" s="101">
        <v>61</v>
      </c>
      <c r="N29" s="101">
        <v>62</v>
      </c>
      <c r="O29" s="101">
        <v>64</v>
      </c>
      <c r="P29" s="101">
        <v>64</v>
      </c>
      <c r="Q29" s="102">
        <f t="shared" si="0"/>
        <v>0</v>
      </c>
      <c r="R29" s="101">
        <f t="shared" si="1"/>
        <v>0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12</v>
      </c>
      <c r="M30" s="97">
        <v>43</v>
      </c>
      <c r="N30" s="97">
        <v>43</v>
      </c>
      <c r="O30" s="97">
        <v>45</v>
      </c>
      <c r="P30" s="97">
        <v>45</v>
      </c>
      <c r="Q30" s="98">
        <f t="shared" si="0"/>
        <v>0</v>
      </c>
      <c r="R30" s="97">
        <f t="shared" si="1"/>
        <v>0</v>
      </c>
      <c r="S30" s="98">
        <f>P30/P29</f>
        <v>0.703125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5</v>
      </c>
      <c r="M31" s="53">
        <v>25</v>
      </c>
      <c r="N31" s="53">
        <v>26</v>
      </c>
      <c r="O31" s="53">
        <v>28</v>
      </c>
      <c r="P31" s="53">
        <v>28</v>
      </c>
      <c r="Q31" s="100">
        <f t="shared" si="0"/>
        <v>0</v>
      </c>
      <c r="R31" s="53">
        <f t="shared" si="1"/>
        <v>0</v>
      </c>
      <c r="S31" s="100">
        <f>P31/P29</f>
        <v>0.4375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7</v>
      </c>
      <c r="M32" s="53">
        <v>18</v>
      </c>
      <c r="N32" s="53">
        <v>17</v>
      </c>
      <c r="O32" s="53">
        <v>17</v>
      </c>
      <c r="P32" s="53">
        <v>17</v>
      </c>
      <c r="Q32" s="100">
        <f t="shared" si="0"/>
        <v>0</v>
      </c>
      <c r="R32" s="53">
        <f t="shared" si="1"/>
        <v>0</v>
      </c>
      <c r="S32" s="100">
        <f>P32/P29</f>
        <v>0.265625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9</v>
      </c>
      <c r="M33" s="97">
        <v>18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0.296875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4</v>
      </c>
      <c r="M36" s="101">
        <v>11</v>
      </c>
      <c r="N36" s="101">
        <v>12</v>
      </c>
      <c r="O36" s="101">
        <v>12</v>
      </c>
      <c r="P36" s="101">
        <v>13</v>
      </c>
      <c r="Q36" s="102">
        <f t="shared" si="0"/>
        <v>8.3333333333333259E-2</v>
      </c>
      <c r="R36" s="101">
        <f t="shared" si="1"/>
        <v>1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2</v>
      </c>
      <c r="M37" s="97">
        <v>6</v>
      </c>
      <c r="N37" s="97">
        <v>6</v>
      </c>
      <c r="O37" s="97">
        <v>6</v>
      </c>
      <c r="P37" s="97">
        <v>7</v>
      </c>
      <c r="Q37" s="98">
        <f t="shared" si="0"/>
        <v>0.16666666666666674</v>
      </c>
      <c r="R37" s="97">
        <f t="shared" si="1"/>
        <v>1</v>
      </c>
      <c r="S37" s="98">
        <f>P37/P36</f>
        <v>0.53846153846153844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2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16</v>
      </c>
      <c r="N39" s="101">
        <v>19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16</v>
      </c>
      <c r="N40" s="97">
        <v>19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9</v>
      </c>
      <c r="N42" s="53">
        <v>12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8</v>
      </c>
      <c r="M43" s="101">
        <v>14</v>
      </c>
      <c r="N43" s="101">
        <v>13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3</v>
      </c>
      <c r="M44" s="97">
        <v>8</v>
      </c>
      <c r="N44" s="97">
        <v>7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0</v>
      </c>
      <c r="M45" s="53">
        <v>6</v>
      </c>
      <c r="N45" s="53">
        <v>5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0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5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12</v>
      </c>
      <c r="M48" s="101">
        <v>17</v>
      </c>
      <c r="N48" s="101">
        <v>16</v>
      </c>
      <c r="O48" s="101">
        <v>19</v>
      </c>
      <c r="P48" s="101">
        <v>18</v>
      </c>
      <c r="Q48" s="102">
        <f t="shared" si="0"/>
        <v>-5.2631578947368474E-2</v>
      </c>
      <c r="R48" s="101">
        <f t="shared" si="1"/>
        <v>-1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11</v>
      </c>
      <c r="M49" s="97">
        <v>15</v>
      </c>
      <c r="N49" s="97">
        <v>13</v>
      </c>
      <c r="O49" s="97">
        <v>16</v>
      </c>
      <c r="P49" s="97">
        <v>15</v>
      </c>
      <c r="Q49" s="98">
        <f t="shared" si="0"/>
        <v>-6.25E-2</v>
      </c>
      <c r="R49" s="97">
        <f t="shared" si="1"/>
        <v>-1</v>
      </c>
      <c r="S49" s="98">
        <f>P49/P48</f>
        <v>0.83333333333333337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7</v>
      </c>
      <c r="M50" s="53">
        <v>9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0.44444444444444442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4</v>
      </c>
      <c r="M51" s="53">
        <v>6</v>
      </c>
      <c r="N51" s="53">
        <v>5</v>
      </c>
      <c r="O51" s="53">
        <v>8</v>
      </c>
      <c r="P51" s="53">
        <v>7</v>
      </c>
      <c r="Q51" s="100">
        <f t="shared" si="0"/>
        <v>-0.125</v>
      </c>
      <c r="R51" s="53">
        <f t="shared" si="1"/>
        <v>-1</v>
      </c>
      <c r="S51" s="100">
        <f>P51/P48</f>
        <v>0.3888888888888889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0.22222222222222221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B5B58-6FBF-474A-B16C-7EDBC4BA5002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803AB-BD57-4DC8-8531-AF91B7BB06FA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235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14599</v>
      </c>
      <c r="D9" s="121">
        <v>0.23605113876894412</v>
      </c>
      <c r="E9" s="120">
        <v>2476</v>
      </c>
      <c r="F9" s="121">
        <f t="shared" ref="F9:L21" si="0">IFERROR(E9/C9-1,"-")</f>
        <v>-0.83039934242071378</v>
      </c>
      <c r="G9" s="120">
        <v>11584</v>
      </c>
      <c r="H9" s="121">
        <f>IFERROR(G9/E9-1,"-")</f>
        <v>3.6785137318255252</v>
      </c>
      <c r="I9" s="120">
        <v>15634</v>
      </c>
      <c r="J9" s="121">
        <f t="shared" si="0"/>
        <v>0.34962016574585641</v>
      </c>
      <c r="K9" s="120">
        <v>17228</v>
      </c>
      <c r="L9" s="121">
        <f t="shared" si="0"/>
        <v>0.10195727261097609</v>
      </c>
      <c r="M9" s="120">
        <v>20420</v>
      </c>
      <c r="N9" s="121">
        <f>IFERROR(M9/K9-1,"-")</f>
        <v>0.18527977710703514</v>
      </c>
    </row>
    <row r="10" spans="1:15" x14ac:dyDescent="0.25">
      <c r="A10" s="1" t="s">
        <v>74</v>
      </c>
      <c r="B10" s="119" t="s">
        <v>75</v>
      </c>
      <c r="C10" s="120">
        <v>15480</v>
      </c>
      <c r="D10" s="121">
        <v>0.28571428571428581</v>
      </c>
      <c r="E10" s="120">
        <v>1925</v>
      </c>
      <c r="F10" s="121">
        <f t="shared" si="0"/>
        <v>-0.87564599483204131</v>
      </c>
      <c r="G10" s="120">
        <v>14671</v>
      </c>
      <c r="H10" s="121">
        <f t="shared" si="0"/>
        <v>6.6212987012987012</v>
      </c>
      <c r="I10" s="120">
        <v>20512</v>
      </c>
      <c r="J10" s="121">
        <f t="shared" si="0"/>
        <v>0.3981323699815964</v>
      </c>
      <c r="K10" s="120">
        <v>17964</v>
      </c>
      <c r="L10" s="121">
        <f t="shared" si="0"/>
        <v>-0.12421996879875197</v>
      </c>
      <c r="M10" s="120">
        <v>19437</v>
      </c>
      <c r="N10" s="121">
        <f>IFERROR(M10/K10-1,"-")</f>
        <v>8.199732798931203E-2</v>
      </c>
    </row>
    <row r="11" spans="1:15" x14ac:dyDescent="0.25">
      <c r="A11" s="1" t="s">
        <v>76</v>
      </c>
      <c r="B11" s="119" t="s">
        <v>77</v>
      </c>
      <c r="C11" s="120">
        <v>5930</v>
      </c>
      <c r="D11" s="121">
        <v>-0.52335021300538542</v>
      </c>
      <c r="E11" s="120">
        <v>3083</v>
      </c>
      <c r="F11" s="121">
        <f t="shared" si="0"/>
        <v>-0.48010118043844852</v>
      </c>
      <c r="G11" s="120">
        <v>19941</v>
      </c>
      <c r="H11" s="121">
        <f t="shared" si="0"/>
        <v>5.4680506000648723</v>
      </c>
      <c r="I11" s="120">
        <v>21527</v>
      </c>
      <c r="J11" s="121">
        <f t="shared" si="0"/>
        <v>7.953462715009274E-2</v>
      </c>
      <c r="K11" s="120">
        <v>21188</v>
      </c>
      <c r="L11" s="121">
        <f t="shared" si="0"/>
        <v>-1.5747665722116388E-2</v>
      </c>
      <c r="M11" s="120">
        <v>20505</v>
      </c>
      <c r="N11" s="121">
        <f>IFERROR(M11/K11-1,"-")</f>
        <v>-3.2235227487256934E-2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5874</v>
      </c>
      <c r="F12" s="121" t="str">
        <f t="shared" si="0"/>
        <v>-</v>
      </c>
      <c r="G12" s="120">
        <v>16329</v>
      </c>
      <c r="H12" s="121">
        <f t="shared" si="0"/>
        <v>1.7798774259448416</v>
      </c>
      <c r="I12" s="120">
        <v>26292</v>
      </c>
      <c r="J12" s="121">
        <f t="shared" si="0"/>
        <v>0.61014146610325182</v>
      </c>
      <c r="K12" s="120">
        <v>20460</v>
      </c>
      <c r="L12" s="121">
        <f t="shared" si="0"/>
        <v>-0.221816522136011</v>
      </c>
      <c r="M12" s="120">
        <v>24747</v>
      </c>
      <c r="N12" s="121">
        <f>IFERROR(M12/K12-1,"-")</f>
        <v>0.20953079178885625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6562</v>
      </c>
      <c r="F13" s="121" t="str">
        <f t="shared" si="0"/>
        <v>-</v>
      </c>
      <c r="G13" s="120">
        <v>15949</v>
      </c>
      <c r="H13" s="121">
        <f t="shared" si="0"/>
        <v>1.4305089911612314</v>
      </c>
      <c r="I13" s="120">
        <v>20694</v>
      </c>
      <c r="J13" s="121">
        <f t="shared" si="0"/>
        <v>0.29751081572512383</v>
      </c>
      <c r="K13" s="120">
        <v>21715</v>
      </c>
      <c r="L13" s="121">
        <f t="shared" si="0"/>
        <v>4.9337972359137838E-2</v>
      </c>
      <c r="M13" s="120"/>
      <c r="N13" s="121"/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12758</v>
      </c>
      <c r="F14" s="121" t="str">
        <f t="shared" si="0"/>
        <v>-</v>
      </c>
      <c r="G14" s="120">
        <v>13606</v>
      </c>
      <c r="H14" s="121">
        <f t="shared" si="0"/>
        <v>6.6468098448032586E-2</v>
      </c>
      <c r="I14" s="120">
        <v>22097</v>
      </c>
      <c r="J14" s="121">
        <f t="shared" si="0"/>
        <v>0.62406291342054976</v>
      </c>
      <c r="K14" s="120">
        <v>19721</v>
      </c>
      <c r="L14" s="121">
        <f t="shared" si="0"/>
        <v>-0.10752590849436572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10658</v>
      </c>
      <c r="F15" s="121" t="str">
        <f t="shared" si="0"/>
        <v>-</v>
      </c>
      <c r="G15" s="120">
        <v>15515</v>
      </c>
      <c r="H15" s="121">
        <f t="shared" si="0"/>
        <v>0.45571401763933195</v>
      </c>
      <c r="I15" s="120">
        <v>21748</v>
      </c>
      <c r="J15" s="121">
        <f t="shared" si="0"/>
        <v>0.4017402513696422</v>
      </c>
      <c r="K15" s="120">
        <v>20589</v>
      </c>
      <c r="L15" s="121">
        <f t="shared" si="0"/>
        <v>-5.3292256759242207E-2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12002</v>
      </c>
      <c r="D16" s="121">
        <v>-0.12661912385387863</v>
      </c>
      <c r="E16" s="120">
        <v>13469</v>
      </c>
      <c r="F16" s="121">
        <f t="shared" si="0"/>
        <v>0.12222962839526752</v>
      </c>
      <c r="G16" s="120">
        <v>21074</v>
      </c>
      <c r="H16" s="121">
        <f t="shared" si="0"/>
        <v>0.56462989086049453</v>
      </c>
      <c r="I16" s="120">
        <v>20367</v>
      </c>
      <c r="J16" s="121">
        <f t="shared" si="0"/>
        <v>-3.3548448324950186E-2</v>
      </c>
      <c r="K16" s="120">
        <v>22021</v>
      </c>
      <c r="L16" s="121">
        <f t="shared" si="0"/>
        <v>8.1209800166936796E-2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11710</v>
      </c>
      <c r="D17" s="121">
        <v>2.1547587891476816E-2</v>
      </c>
      <c r="E17" s="120">
        <v>13048</v>
      </c>
      <c r="F17" s="121">
        <f t="shared" si="0"/>
        <v>0.11426131511528603</v>
      </c>
      <c r="G17" s="120">
        <v>17425</v>
      </c>
      <c r="H17" s="121">
        <f t="shared" si="0"/>
        <v>0.33545370938074792</v>
      </c>
      <c r="I17" s="120">
        <v>18863</v>
      </c>
      <c r="J17" s="121">
        <f t="shared" si="0"/>
        <v>8.2525107604017212E-2</v>
      </c>
      <c r="K17" s="120">
        <v>20469</v>
      </c>
      <c r="L17" s="121">
        <f t="shared" si="0"/>
        <v>8.5140221597836963E-2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4520</v>
      </c>
      <c r="D18" s="121">
        <v>-0.62067807989258139</v>
      </c>
      <c r="E18" s="120">
        <v>13324</v>
      </c>
      <c r="F18" s="121">
        <f t="shared" si="0"/>
        <v>1.9477876106194691</v>
      </c>
      <c r="G18" s="120">
        <v>20050</v>
      </c>
      <c r="H18" s="121">
        <f t="shared" si="0"/>
        <v>0.50480336235364764</v>
      </c>
      <c r="I18" s="120">
        <v>26095</v>
      </c>
      <c r="J18" s="121">
        <f t="shared" si="0"/>
        <v>0.30149625935162105</v>
      </c>
      <c r="K18" s="120">
        <v>21212</v>
      </c>
      <c r="L18" s="121">
        <f t="shared" si="0"/>
        <v>-0.18712397010921633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5547</v>
      </c>
      <c r="D19" s="121">
        <v>-0.5380964276792406</v>
      </c>
      <c r="E19" s="120">
        <v>10944</v>
      </c>
      <c r="F19" s="121">
        <f t="shared" si="0"/>
        <v>0.97295835586803681</v>
      </c>
      <c r="G19" s="120">
        <v>14824</v>
      </c>
      <c r="H19" s="121">
        <f t="shared" si="0"/>
        <v>0.35453216374269014</v>
      </c>
      <c r="I19" s="120">
        <v>18426</v>
      </c>
      <c r="J19" s="121">
        <f t="shared" si="0"/>
        <v>0.24298434970318405</v>
      </c>
      <c r="K19" s="120">
        <v>18264</v>
      </c>
      <c r="L19" s="121">
        <f t="shared" si="0"/>
        <v>-8.7919244545751063E-3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6293</v>
      </c>
      <c r="D20" s="121">
        <v>-0.46250427058421595</v>
      </c>
      <c r="E20" s="120">
        <v>13338</v>
      </c>
      <c r="F20" s="121">
        <f t="shared" si="0"/>
        <v>1.1194978547592562</v>
      </c>
      <c r="G20" s="120">
        <v>17905</v>
      </c>
      <c r="H20" s="121">
        <f t="shared" si="0"/>
        <v>0.34240515819463191</v>
      </c>
      <c r="I20" s="120">
        <v>20333</v>
      </c>
      <c r="J20" s="121">
        <f t="shared" si="0"/>
        <v>0.13560457972633344</v>
      </c>
      <c r="K20" s="120">
        <v>18315</v>
      </c>
      <c r="L20" s="121">
        <f t="shared" si="0"/>
        <v>-9.9247528648010674E-2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77467</v>
      </c>
      <c r="D21" s="124">
        <v>-0.45789742549037449</v>
      </c>
      <c r="E21" s="123">
        <v>107459</v>
      </c>
      <c r="F21" s="124">
        <f t="shared" si="0"/>
        <v>0.38715840293286163</v>
      </c>
      <c r="G21" s="123">
        <v>198873</v>
      </c>
      <c r="H21" s="124">
        <f t="shared" si="0"/>
        <v>0.85068723885388842</v>
      </c>
      <c r="I21" s="123">
        <v>252588</v>
      </c>
      <c r="J21" s="124">
        <f t="shared" si="0"/>
        <v>0.27009699657570407</v>
      </c>
      <c r="K21" s="123">
        <v>239146</v>
      </c>
      <c r="L21" s="124">
        <f t="shared" si="0"/>
        <v>-5.3217096615832848E-2</v>
      </c>
      <c r="M21" s="123">
        <v>85109</v>
      </c>
      <c r="N21" s="124">
        <v>0.10761322228006254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48.75" customHeight="1" thickBot="1" x14ac:dyDescent="0.3">
      <c r="B26" s="283" t="s">
        <v>236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7">
        <f>M$7</f>
        <v>2025</v>
      </c>
      <c r="N29" s="308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3097</v>
      </c>
      <c r="D31" s="121">
        <v>1.521986970684039</v>
      </c>
      <c r="E31" s="120">
        <v>929</v>
      </c>
      <c r="F31" s="121">
        <f t="shared" ref="F31:L43" si="1">IFERROR(E31/C31-1,"-")</f>
        <v>-0.70003228931223771</v>
      </c>
      <c r="G31" s="120">
        <v>1925</v>
      </c>
      <c r="H31" s="121">
        <f t="shared" si="1"/>
        <v>1.0721205597416579</v>
      </c>
      <c r="I31" s="120">
        <v>2578</v>
      </c>
      <c r="J31" s="121">
        <f t="shared" si="1"/>
        <v>0.33922077922077931</v>
      </c>
      <c r="K31" s="120">
        <v>2281</v>
      </c>
      <c r="L31" s="121">
        <f t="shared" si="1"/>
        <v>-0.11520558572536854</v>
      </c>
      <c r="M31" s="120">
        <v>2599</v>
      </c>
      <c r="N31" s="121">
        <f t="shared" ref="N31" si="2">IFERROR(M31/K31-1,"-")</f>
        <v>0.13941253836036815</v>
      </c>
    </row>
    <row r="32" spans="1:15" x14ac:dyDescent="0.25">
      <c r="B32" s="119" t="s">
        <v>75</v>
      </c>
      <c r="C32" s="120">
        <v>3115</v>
      </c>
      <c r="D32" s="121">
        <v>1.5181891673403394</v>
      </c>
      <c r="E32" s="120">
        <v>992</v>
      </c>
      <c r="F32" s="121">
        <f t="shared" si="1"/>
        <v>-0.68154093097913315</v>
      </c>
      <c r="G32" s="120">
        <v>2222</v>
      </c>
      <c r="H32" s="121">
        <f t="shared" si="1"/>
        <v>1.2399193548387095</v>
      </c>
      <c r="I32" s="120">
        <v>2461</v>
      </c>
      <c r="J32" s="121">
        <f t="shared" si="1"/>
        <v>0.10756075607560756</v>
      </c>
      <c r="K32" s="120">
        <v>2017</v>
      </c>
      <c r="L32" s="121">
        <f t="shared" si="1"/>
        <v>-0.18041446566436403</v>
      </c>
      <c r="M32" s="120">
        <v>2452</v>
      </c>
      <c r="N32" s="121">
        <f>IFERROR(M32/K32-1,"-")</f>
        <v>0.21566683192860681</v>
      </c>
    </row>
    <row r="33" spans="2:15" x14ac:dyDescent="0.25">
      <c r="B33" s="119" t="s">
        <v>77</v>
      </c>
      <c r="C33" s="120">
        <v>996</v>
      </c>
      <c r="D33" s="121">
        <v>-0.42659758203799658</v>
      </c>
      <c r="E33" s="120">
        <v>1896</v>
      </c>
      <c r="F33" s="121">
        <f t="shared" si="1"/>
        <v>0.90361445783132521</v>
      </c>
      <c r="G33" s="120">
        <v>2841</v>
      </c>
      <c r="H33" s="121">
        <f t="shared" si="1"/>
        <v>0.49841772151898733</v>
      </c>
      <c r="I33" s="120">
        <v>3676</v>
      </c>
      <c r="J33" s="121">
        <f t="shared" si="1"/>
        <v>0.29391059486096438</v>
      </c>
      <c r="K33" s="120">
        <v>3382</v>
      </c>
      <c r="L33" s="121">
        <f t="shared" si="1"/>
        <v>-7.9978237214363479E-2</v>
      </c>
      <c r="M33" s="120">
        <v>3102</v>
      </c>
      <c r="N33" s="121">
        <f>IFERROR(M33/K33-1,"-")</f>
        <v>-8.2791247782377342E-2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4074</v>
      </c>
      <c r="F34" s="121" t="str">
        <f t="shared" si="1"/>
        <v>-</v>
      </c>
      <c r="G34" s="120">
        <v>4092</v>
      </c>
      <c r="H34" s="121">
        <f t="shared" si="1"/>
        <v>4.4182621502208974E-3</v>
      </c>
      <c r="I34" s="120">
        <v>6591</v>
      </c>
      <c r="J34" s="121">
        <f t="shared" si="1"/>
        <v>0.61070381231671544</v>
      </c>
      <c r="K34" s="120">
        <v>3903</v>
      </c>
      <c r="L34" s="121">
        <f t="shared" si="1"/>
        <v>-0.40782885753299958</v>
      </c>
      <c r="M34" s="120">
        <v>5363</v>
      </c>
      <c r="N34" s="121">
        <f>IFERROR(M34/K34-1,"-")</f>
        <v>0.37407122726108133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4181</v>
      </c>
      <c r="F35" s="121" t="str">
        <f t="shared" si="1"/>
        <v>-</v>
      </c>
      <c r="G35" s="120">
        <v>4088</v>
      </c>
      <c r="H35" s="121">
        <f t="shared" si="1"/>
        <v>-2.2243482420473581E-2</v>
      </c>
      <c r="I35" s="120">
        <v>3914</v>
      </c>
      <c r="J35" s="121">
        <f t="shared" si="1"/>
        <v>-4.2563600782778876E-2</v>
      </c>
      <c r="K35" s="120">
        <v>5934</v>
      </c>
      <c r="L35" s="121">
        <f t="shared" si="1"/>
        <v>0.51609606540623409</v>
      </c>
      <c r="M35" s="120"/>
      <c r="N35" s="121"/>
    </row>
    <row r="36" spans="2:15" x14ac:dyDescent="0.25">
      <c r="B36" s="119" t="s">
        <v>83</v>
      </c>
      <c r="C36" s="120">
        <v>0</v>
      </c>
      <c r="D36" s="121">
        <v>-1</v>
      </c>
      <c r="E36" s="120">
        <v>7593</v>
      </c>
      <c r="F36" s="121" t="str">
        <f t="shared" si="1"/>
        <v>-</v>
      </c>
      <c r="G36" s="120">
        <v>4013</v>
      </c>
      <c r="H36" s="121">
        <f t="shared" si="1"/>
        <v>-0.47148689582510206</v>
      </c>
      <c r="I36" s="120">
        <v>5372</v>
      </c>
      <c r="J36" s="121">
        <f t="shared" si="1"/>
        <v>0.33864938948417644</v>
      </c>
      <c r="K36" s="120">
        <v>5322</v>
      </c>
      <c r="L36" s="121">
        <f t="shared" si="1"/>
        <v>-9.3075204765450392E-3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5879</v>
      </c>
      <c r="F37" s="121" t="str">
        <f t="shared" si="1"/>
        <v>-</v>
      </c>
      <c r="G37" s="120">
        <v>5277</v>
      </c>
      <c r="H37" s="121">
        <f t="shared" si="1"/>
        <v>-0.10239836706922945</v>
      </c>
      <c r="I37" s="120">
        <v>6908</v>
      </c>
      <c r="J37" s="121">
        <f t="shared" si="1"/>
        <v>0.30907712715558078</v>
      </c>
      <c r="K37" s="120">
        <v>5357</v>
      </c>
      <c r="L37" s="121">
        <f t="shared" si="1"/>
        <v>-0.22452229299363058</v>
      </c>
      <c r="M37" s="120"/>
      <c r="N37" s="121"/>
    </row>
    <row r="38" spans="2:15" x14ac:dyDescent="0.25">
      <c r="B38" s="119" t="s">
        <v>87</v>
      </c>
      <c r="C38" s="120">
        <v>8627</v>
      </c>
      <c r="D38" s="121">
        <v>1.0792962159556518</v>
      </c>
      <c r="E38" s="120">
        <v>6349</v>
      </c>
      <c r="F38" s="121">
        <f t="shared" si="1"/>
        <v>-0.26405471195085195</v>
      </c>
      <c r="G38" s="120">
        <v>7545</v>
      </c>
      <c r="H38" s="121">
        <f t="shared" si="1"/>
        <v>0.18837612222397238</v>
      </c>
      <c r="I38" s="120">
        <v>6775</v>
      </c>
      <c r="J38" s="121">
        <f t="shared" si="1"/>
        <v>-0.10205434062292906</v>
      </c>
      <c r="K38" s="120">
        <v>6771</v>
      </c>
      <c r="L38" s="121">
        <f t="shared" si="1"/>
        <v>-5.9040590405901039E-4</v>
      </c>
      <c r="M38" s="120"/>
      <c r="N38" s="121"/>
    </row>
    <row r="39" spans="2:15" x14ac:dyDescent="0.25">
      <c r="B39" s="119" t="s">
        <v>89</v>
      </c>
      <c r="C39" s="120">
        <v>8538</v>
      </c>
      <c r="D39" s="121">
        <v>1.9380591878871303</v>
      </c>
      <c r="E39" s="120">
        <v>5963</v>
      </c>
      <c r="F39" s="121">
        <f t="shared" si="1"/>
        <v>-0.3015928788943546</v>
      </c>
      <c r="G39" s="120">
        <v>5843</v>
      </c>
      <c r="H39" s="121">
        <f t="shared" si="1"/>
        <v>-2.0124098608083174E-2</v>
      </c>
      <c r="I39" s="120">
        <v>5114</v>
      </c>
      <c r="J39" s="121">
        <f t="shared" si="1"/>
        <v>-0.12476467568030125</v>
      </c>
      <c r="K39" s="120">
        <v>5525</v>
      </c>
      <c r="L39" s="121">
        <f t="shared" si="1"/>
        <v>8.0367618302698451E-2</v>
      </c>
      <c r="M39" s="120"/>
      <c r="N39" s="121"/>
    </row>
    <row r="40" spans="2:15" x14ac:dyDescent="0.25">
      <c r="B40" s="119" t="s">
        <v>91</v>
      </c>
      <c r="C40" s="120">
        <v>2326</v>
      </c>
      <c r="D40" s="121">
        <v>-0.13531598513011156</v>
      </c>
      <c r="E40" s="120">
        <v>1838</v>
      </c>
      <c r="F40" s="121">
        <f t="shared" si="1"/>
        <v>-0.20980223559759248</v>
      </c>
      <c r="G40" s="120">
        <v>4253</v>
      </c>
      <c r="H40" s="121">
        <f t="shared" si="1"/>
        <v>1.3139281828073992</v>
      </c>
      <c r="I40" s="120">
        <v>5907</v>
      </c>
      <c r="J40" s="121">
        <f t="shared" si="1"/>
        <v>0.38890195156360208</v>
      </c>
      <c r="K40" s="120">
        <v>3763</v>
      </c>
      <c r="L40" s="121">
        <f t="shared" si="1"/>
        <v>-0.3629592009480278</v>
      </c>
      <c r="M40" s="120"/>
      <c r="N40" s="121"/>
    </row>
    <row r="41" spans="2:15" x14ac:dyDescent="0.25">
      <c r="B41" s="119" t="s">
        <v>93</v>
      </c>
      <c r="C41" s="120">
        <v>1451</v>
      </c>
      <c r="D41" s="121">
        <v>-0.39892294946147477</v>
      </c>
      <c r="E41" s="120">
        <v>1508</v>
      </c>
      <c r="F41" s="121">
        <f t="shared" si="1"/>
        <v>3.9283252929014578E-2</v>
      </c>
      <c r="G41" s="120">
        <v>3549</v>
      </c>
      <c r="H41" s="121">
        <f t="shared" si="1"/>
        <v>1.353448275862069</v>
      </c>
      <c r="I41" s="120">
        <v>2675</v>
      </c>
      <c r="J41" s="121">
        <f t="shared" si="1"/>
        <v>-0.24626655395886166</v>
      </c>
      <c r="K41" s="120">
        <v>2583</v>
      </c>
      <c r="L41" s="121">
        <f t="shared" si="1"/>
        <v>-3.439252336448595E-2</v>
      </c>
      <c r="M41" s="120"/>
      <c r="N41" s="121"/>
    </row>
    <row r="42" spans="2:15" x14ac:dyDescent="0.25">
      <c r="B42" s="119" t="s">
        <v>95</v>
      </c>
      <c r="C42" s="120">
        <v>2192</v>
      </c>
      <c r="D42" s="121">
        <v>1.6226240148354165E-2</v>
      </c>
      <c r="E42" s="120">
        <v>3196</v>
      </c>
      <c r="F42" s="121">
        <f t="shared" si="1"/>
        <v>0.45802919708029188</v>
      </c>
      <c r="G42" s="120">
        <v>2982</v>
      </c>
      <c r="H42" s="121">
        <f t="shared" si="1"/>
        <v>-6.6958698372966197E-2</v>
      </c>
      <c r="I42" s="120">
        <v>3713</v>
      </c>
      <c r="J42" s="121">
        <f t="shared" si="1"/>
        <v>0.24513749161636489</v>
      </c>
      <c r="K42" s="120">
        <v>2969</v>
      </c>
      <c r="L42" s="121">
        <f t="shared" si="1"/>
        <v>-0.20037705359547531</v>
      </c>
      <c r="M42" s="120"/>
      <c r="N42" s="121"/>
    </row>
    <row r="43" spans="2:15" ht="15.75" x14ac:dyDescent="0.25">
      <c r="B43" s="122" t="s">
        <v>32</v>
      </c>
      <c r="C43" s="123">
        <v>30584</v>
      </c>
      <c r="D43" s="124">
        <v>-1.3705698345641615E-2</v>
      </c>
      <c r="E43" s="123">
        <v>44398</v>
      </c>
      <c r="F43" s="124">
        <f t="shared" si="1"/>
        <v>0.45167407794925452</v>
      </c>
      <c r="G43" s="123">
        <v>48630</v>
      </c>
      <c r="H43" s="124">
        <f t="shared" si="1"/>
        <v>9.531960899139591E-2</v>
      </c>
      <c r="I43" s="123">
        <v>55684</v>
      </c>
      <c r="J43" s="124">
        <f t="shared" si="1"/>
        <v>0.14505449311124829</v>
      </c>
      <c r="K43" s="123">
        <v>49807</v>
      </c>
      <c r="L43" s="124">
        <f t="shared" si="1"/>
        <v>-0.10554198692622652</v>
      </c>
      <c r="M43" s="123">
        <v>13516</v>
      </c>
      <c r="N43" s="124">
        <v>0.16688250021583362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237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7">
        <f>M$7</f>
        <v>2025</v>
      </c>
      <c r="N51" s="308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2712</v>
      </c>
      <c r="D53" s="121">
        <v>2.2674698795180723</v>
      </c>
      <c r="E53" s="120">
        <v>87</v>
      </c>
      <c r="F53" s="121">
        <f>IFERROR(E53/C53-1,"-")</f>
        <v>-0.96792035398230092</v>
      </c>
      <c r="G53" s="120">
        <v>1030</v>
      </c>
      <c r="H53" s="121">
        <f>IFERROR(G53/E53-1,"-")</f>
        <v>10.839080459770114</v>
      </c>
      <c r="I53" s="120">
        <v>2122</v>
      </c>
      <c r="J53" s="121">
        <f>IFERROR(I53/G53-1,"-")</f>
        <v>1.0601941747572816</v>
      </c>
      <c r="K53" s="120">
        <v>1745</v>
      </c>
      <c r="L53" s="121">
        <f>IFERROR(K53/I53-1,"-")</f>
        <v>-0.1776625824693685</v>
      </c>
      <c r="M53" s="120">
        <v>1965</v>
      </c>
      <c r="N53" s="121">
        <f t="shared" ref="N53:N56" si="3">IFERROR(M53/K53-1,"-")</f>
        <v>0.12607449856733521</v>
      </c>
    </row>
    <row r="54" spans="1:15" x14ac:dyDescent="0.25">
      <c r="A54" s="1">
        <v>2</v>
      </c>
      <c r="B54" s="119" t="s">
        <v>75</v>
      </c>
      <c r="C54" s="120">
        <v>2377</v>
      </c>
      <c r="D54" s="121">
        <v>1.5395299145299144</v>
      </c>
      <c r="E54" s="120">
        <v>0</v>
      </c>
      <c r="F54" s="121">
        <f t="shared" ref="F54:L65" si="4">IFERROR(E54/C54-1,"-")</f>
        <v>-1</v>
      </c>
      <c r="G54" s="120">
        <v>1304</v>
      </c>
      <c r="H54" s="121" t="str">
        <f t="shared" si="4"/>
        <v>-</v>
      </c>
      <c r="I54" s="120">
        <v>1499</v>
      </c>
      <c r="J54" s="121">
        <f t="shared" si="4"/>
        <v>0.14953987730061358</v>
      </c>
      <c r="K54" s="120">
        <v>1341</v>
      </c>
      <c r="L54" s="121">
        <f t="shared" si="4"/>
        <v>-0.10540360240160107</v>
      </c>
      <c r="M54" s="120">
        <v>1818</v>
      </c>
      <c r="N54" s="121">
        <f t="shared" si="3"/>
        <v>0.35570469798657722</v>
      </c>
    </row>
    <row r="55" spans="1:15" x14ac:dyDescent="0.25">
      <c r="A55" s="1">
        <v>3</v>
      </c>
      <c r="B55" s="119" t="s">
        <v>77</v>
      </c>
      <c r="C55" s="120">
        <v>668</v>
      </c>
      <c r="D55" s="121">
        <v>-0.37040527803958534</v>
      </c>
      <c r="E55" s="120">
        <v>0</v>
      </c>
      <c r="F55" s="121">
        <f t="shared" si="4"/>
        <v>-1</v>
      </c>
      <c r="G55" s="120">
        <v>1397</v>
      </c>
      <c r="H55" s="121" t="str">
        <f t="shared" si="4"/>
        <v>-</v>
      </c>
      <c r="I55" s="120">
        <v>2154</v>
      </c>
      <c r="J55" s="121">
        <f t="shared" si="4"/>
        <v>0.54187544738725846</v>
      </c>
      <c r="K55" s="120">
        <v>2524</v>
      </c>
      <c r="L55" s="121">
        <f t="shared" si="4"/>
        <v>0.17177344475394607</v>
      </c>
      <c r="M55" s="120">
        <v>2053</v>
      </c>
      <c r="N55" s="121">
        <f t="shared" si="3"/>
        <v>-0.18660855784469099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258</v>
      </c>
      <c r="F56" s="121" t="str">
        <f t="shared" si="4"/>
        <v>-</v>
      </c>
      <c r="G56" s="120">
        <v>2348</v>
      </c>
      <c r="H56" s="121">
        <f t="shared" si="4"/>
        <v>8.1007751937984498</v>
      </c>
      <c r="I56" s="120">
        <v>2696</v>
      </c>
      <c r="J56" s="121">
        <f t="shared" si="4"/>
        <v>0.14821124361158433</v>
      </c>
      <c r="K56" s="120">
        <v>2784</v>
      </c>
      <c r="L56" s="121">
        <f t="shared" si="4"/>
        <v>3.2640949554896048E-2</v>
      </c>
      <c r="M56" s="120">
        <v>3507</v>
      </c>
      <c r="N56" s="121">
        <f t="shared" si="3"/>
        <v>0.25969827586206895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553</v>
      </c>
      <c r="F57" s="121" t="str">
        <f t="shared" si="4"/>
        <v>-</v>
      </c>
      <c r="G57" s="120">
        <v>2517</v>
      </c>
      <c r="H57" s="121">
        <f t="shared" si="4"/>
        <v>3.5515370705244127</v>
      </c>
      <c r="I57" s="120">
        <v>2827</v>
      </c>
      <c r="J57" s="121">
        <f t="shared" si="4"/>
        <v>0.12316249503377041</v>
      </c>
      <c r="K57" s="120">
        <v>4403</v>
      </c>
      <c r="L57" s="121">
        <f t="shared" si="4"/>
        <v>0.55748142907675979</v>
      </c>
      <c r="M57" s="120"/>
      <c r="N57" s="121"/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4207</v>
      </c>
      <c r="F58" s="121" t="str">
        <f t="shared" si="4"/>
        <v>-</v>
      </c>
      <c r="G58" s="120">
        <v>3049</v>
      </c>
      <c r="H58" s="121">
        <f t="shared" si="4"/>
        <v>-0.27525552650344665</v>
      </c>
      <c r="I58" s="120">
        <v>3312</v>
      </c>
      <c r="J58" s="121">
        <f t="shared" si="4"/>
        <v>8.6257789439160293E-2</v>
      </c>
      <c r="K58" s="120">
        <v>3266</v>
      </c>
      <c r="L58" s="121">
        <f t="shared" si="4"/>
        <v>-1.388888888888884E-2</v>
      </c>
      <c r="M58" s="120"/>
      <c r="N58" s="121"/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4066</v>
      </c>
      <c r="F59" s="121" t="str">
        <f t="shared" si="4"/>
        <v>-</v>
      </c>
      <c r="G59" s="120">
        <v>3973</v>
      </c>
      <c r="H59" s="121">
        <f t="shared" si="4"/>
        <v>-2.2872602065912462E-2</v>
      </c>
      <c r="I59" s="120">
        <v>3945</v>
      </c>
      <c r="J59" s="121">
        <f t="shared" si="4"/>
        <v>-7.0475711049584611E-3</v>
      </c>
      <c r="K59" s="120">
        <v>3427</v>
      </c>
      <c r="L59" s="121">
        <f t="shared" si="4"/>
        <v>-0.13130544993662863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8318</v>
      </c>
      <c r="D60" s="121">
        <v>2.4343517753922379</v>
      </c>
      <c r="E60" s="120">
        <v>3975</v>
      </c>
      <c r="F60" s="121">
        <f t="shared" si="4"/>
        <v>-0.52212070209184902</v>
      </c>
      <c r="G60" s="120">
        <v>4704</v>
      </c>
      <c r="H60" s="121">
        <f t="shared" si="4"/>
        <v>0.18339622641509434</v>
      </c>
      <c r="I60" s="120">
        <v>4462</v>
      </c>
      <c r="J60" s="121">
        <f t="shared" si="4"/>
        <v>-5.1445578231292477E-2</v>
      </c>
      <c r="K60" s="120">
        <v>4116</v>
      </c>
      <c r="L60" s="121">
        <f t="shared" si="4"/>
        <v>-7.7543702375616363E-2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8240</v>
      </c>
      <c r="D61" s="121">
        <v>3.749279538904899</v>
      </c>
      <c r="E61" s="120">
        <v>2763</v>
      </c>
      <c r="F61" s="121">
        <f t="shared" si="4"/>
        <v>-0.66468446601941755</v>
      </c>
      <c r="G61" s="120">
        <v>3932</v>
      </c>
      <c r="H61" s="121">
        <f t="shared" si="4"/>
        <v>0.42309084328628299</v>
      </c>
      <c r="I61" s="120">
        <v>3604</v>
      </c>
      <c r="J61" s="121">
        <f t="shared" si="4"/>
        <v>-8.3418107833163835E-2</v>
      </c>
      <c r="K61" s="120">
        <v>3544</v>
      </c>
      <c r="L61" s="121">
        <f t="shared" si="4"/>
        <v>-1.6648168701442811E-2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1785</v>
      </c>
      <c r="D62" s="121">
        <v>0.22680412371134029</v>
      </c>
      <c r="E62" s="120">
        <v>1560</v>
      </c>
      <c r="F62" s="121">
        <f t="shared" si="4"/>
        <v>-0.12605042016806722</v>
      </c>
      <c r="G62" s="120">
        <v>2904</v>
      </c>
      <c r="H62" s="121">
        <f t="shared" si="4"/>
        <v>0.86153846153846159</v>
      </c>
      <c r="I62" s="120">
        <v>4407</v>
      </c>
      <c r="J62" s="121">
        <f t="shared" si="4"/>
        <v>0.51756198347107429</v>
      </c>
      <c r="K62" s="120">
        <v>2418</v>
      </c>
      <c r="L62" s="121">
        <f t="shared" si="4"/>
        <v>-0.45132743362831862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532</v>
      </c>
      <c r="D63" s="121">
        <v>-0.67160493827160495</v>
      </c>
      <c r="E63" s="120">
        <v>926</v>
      </c>
      <c r="F63" s="121">
        <f t="shared" si="4"/>
        <v>0.74060150375939848</v>
      </c>
      <c r="G63" s="120">
        <v>2830</v>
      </c>
      <c r="H63" s="121">
        <f t="shared" si="4"/>
        <v>2.0561555075593954</v>
      </c>
      <c r="I63" s="120">
        <v>2091</v>
      </c>
      <c r="J63" s="121">
        <f t="shared" si="4"/>
        <v>-0.26113074204946995</v>
      </c>
      <c r="K63" s="120">
        <v>1863</v>
      </c>
      <c r="L63" s="121">
        <f t="shared" si="4"/>
        <v>-0.10903873744619796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878</v>
      </c>
      <c r="D64" s="121">
        <v>-0.42764015645371578</v>
      </c>
      <c r="E64" s="120">
        <v>1883</v>
      </c>
      <c r="F64" s="121">
        <f t="shared" si="4"/>
        <v>1.1446469248291571</v>
      </c>
      <c r="G64" s="120">
        <v>2283</v>
      </c>
      <c r="H64" s="121">
        <f t="shared" si="4"/>
        <v>0.21242697822623469</v>
      </c>
      <c r="I64" s="120">
        <v>3045</v>
      </c>
      <c r="J64" s="121">
        <f t="shared" si="4"/>
        <v>0.33377135348226017</v>
      </c>
      <c r="K64" s="120">
        <v>2277</v>
      </c>
      <c r="L64" s="121">
        <f t="shared" si="4"/>
        <v>-0.25221674876847289</v>
      </c>
      <c r="M64" s="120"/>
      <c r="N64" s="121"/>
    </row>
    <row r="65" spans="1:15" ht="15.75" x14ac:dyDescent="0.25">
      <c r="B65" s="122" t="s">
        <v>32</v>
      </c>
      <c r="C65" s="123">
        <v>25621</v>
      </c>
      <c r="D65" s="124">
        <v>0.33980024054803115</v>
      </c>
      <c r="E65" s="123">
        <v>20278</v>
      </c>
      <c r="F65" s="124">
        <f t="shared" si="4"/>
        <v>-0.20853986963818738</v>
      </c>
      <c r="G65" s="123">
        <v>32271</v>
      </c>
      <c r="H65" s="124">
        <f t="shared" si="4"/>
        <v>0.59142913502317773</v>
      </c>
      <c r="I65" s="123">
        <v>36164</v>
      </c>
      <c r="J65" s="124">
        <f t="shared" si="4"/>
        <v>0.12063462551516846</v>
      </c>
      <c r="K65" s="123">
        <v>33708</v>
      </c>
      <c r="L65" s="124">
        <f t="shared" si="4"/>
        <v>-6.791284149983412E-2</v>
      </c>
      <c r="M65" s="123">
        <v>9343</v>
      </c>
      <c r="N65" s="124">
        <v>0.113056945437217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83" t="s">
        <v>238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7">
        <f>M$7</f>
        <v>2025</v>
      </c>
      <c r="N73" s="308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385</v>
      </c>
      <c r="D75" s="121">
        <v>-3.2663316582914548E-2</v>
      </c>
      <c r="E75" s="120">
        <v>842</v>
      </c>
      <c r="F75" s="121">
        <f>IFERROR(E75/C75-1,"-")</f>
        <v>1.1870129870129871</v>
      </c>
      <c r="G75" s="120">
        <v>895</v>
      </c>
      <c r="H75" s="121">
        <f>IFERROR(G75/E75-1,"-")</f>
        <v>6.2945368171021476E-2</v>
      </c>
      <c r="I75" s="120">
        <v>456</v>
      </c>
      <c r="J75" s="121">
        <f>IFERROR(I75/G75-1,"-")</f>
        <v>-0.49050279329608937</v>
      </c>
      <c r="K75" s="120">
        <v>536</v>
      </c>
      <c r="L75" s="121">
        <f>IFERROR(K75/I75-1,"-")</f>
        <v>0.17543859649122817</v>
      </c>
      <c r="M75" s="120">
        <v>634</v>
      </c>
      <c r="N75" s="121">
        <f t="shared" ref="N75:N78" si="5">IFERROR(M75/K75-1,"-")</f>
        <v>0.18283582089552231</v>
      </c>
    </row>
    <row r="76" spans="1:15" x14ac:dyDescent="0.25">
      <c r="A76" s="1">
        <v>2</v>
      </c>
      <c r="B76" s="119" t="s">
        <v>75</v>
      </c>
      <c r="C76" s="120">
        <v>738</v>
      </c>
      <c r="D76" s="121">
        <v>1.4518272425249168</v>
      </c>
      <c r="E76" s="120">
        <v>992</v>
      </c>
      <c r="F76" s="121">
        <f t="shared" ref="F76:L87" si="6">IFERROR(E76/C76-1,"-")</f>
        <v>0.34417344173441733</v>
      </c>
      <c r="G76" s="120">
        <v>918</v>
      </c>
      <c r="H76" s="121">
        <f t="shared" si="6"/>
        <v>-7.4596774193548376E-2</v>
      </c>
      <c r="I76" s="120">
        <v>962</v>
      </c>
      <c r="J76" s="121">
        <f t="shared" si="6"/>
        <v>4.7930283224400849E-2</v>
      </c>
      <c r="K76" s="120">
        <v>676</v>
      </c>
      <c r="L76" s="121">
        <f t="shared" si="6"/>
        <v>-0.29729729729729726</v>
      </c>
      <c r="M76" s="120">
        <v>634</v>
      </c>
      <c r="N76" s="121">
        <f t="shared" si="5"/>
        <v>-6.2130177514792884E-2</v>
      </c>
    </row>
    <row r="77" spans="1:15" x14ac:dyDescent="0.25">
      <c r="A77" s="1">
        <v>3</v>
      </c>
      <c r="B77" s="119" t="s">
        <v>77</v>
      </c>
      <c r="C77" s="120">
        <v>328</v>
      </c>
      <c r="D77" s="121">
        <v>-0.51479289940828399</v>
      </c>
      <c r="E77" s="120">
        <v>1896</v>
      </c>
      <c r="F77" s="121">
        <f t="shared" si="6"/>
        <v>4.7804878048780486</v>
      </c>
      <c r="G77" s="120">
        <v>1444</v>
      </c>
      <c r="H77" s="121">
        <f t="shared" si="6"/>
        <v>-0.23839662447257381</v>
      </c>
      <c r="I77" s="120">
        <v>1522</v>
      </c>
      <c r="J77" s="121">
        <f t="shared" si="6"/>
        <v>5.4016620498614998E-2</v>
      </c>
      <c r="K77" s="120">
        <v>858</v>
      </c>
      <c r="L77" s="121">
        <f t="shared" si="6"/>
        <v>-0.43626806833114318</v>
      </c>
      <c r="M77" s="120">
        <v>1049</v>
      </c>
      <c r="N77" s="121">
        <f t="shared" si="5"/>
        <v>0.22261072261072257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3816</v>
      </c>
      <c r="F78" s="121" t="str">
        <f t="shared" si="6"/>
        <v>-</v>
      </c>
      <c r="G78" s="120">
        <v>1744</v>
      </c>
      <c r="H78" s="121">
        <f t="shared" si="6"/>
        <v>-0.54297693920335433</v>
      </c>
      <c r="I78" s="120">
        <v>3895</v>
      </c>
      <c r="J78" s="121">
        <f t="shared" si="6"/>
        <v>1.2333715596330275</v>
      </c>
      <c r="K78" s="120">
        <v>1119</v>
      </c>
      <c r="L78" s="121">
        <f t="shared" si="6"/>
        <v>-0.71270860077021825</v>
      </c>
      <c r="M78" s="120">
        <v>1856</v>
      </c>
      <c r="N78" s="121">
        <f t="shared" si="5"/>
        <v>0.65862377122430749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3628</v>
      </c>
      <c r="F79" s="121" t="str">
        <f t="shared" si="6"/>
        <v>-</v>
      </c>
      <c r="G79" s="120">
        <v>1571</v>
      </c>
      <c r="H79" s="121">
        <f t="shared" si="6"/>
        <v>-0.56697905181918418</v>
      </c>
      <c r="I79" s="120">
        <v>1087</v>
      </c>
      <c r="J79" s="121">
        <f t="shared" si="6"/>
        <v>-0.30808402291534054</v>
      </c>
      <c r="K79" s="120">
        <v>1531</v>
      </c>
      <c r="L79" s="121">
        <f t="shared" si="6"/>
        <v>0.40846366145354196</v>
      </c>
      <c r="M79" s="120"/>
      <c r="N79" s="121"/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3386</v>
      </c>
      <c r="F80" s="121" t="str">
        <f t="shared" si="6"/>
        <v>-</v>
      </c>
      <c r="G80" s="120">
        <v>964</v>
      </c>
      <c r="H80" s="121">
        <f t="shared" si="6"/>
        <v>-0.7152982870643827</v>
      </c>
      <c r="I80" s="120">
        <v>2060</v>
      </c>
      <c r="J80" s="121">
        <f t="shared" si="6"/>
        <v>1.1369294605809128</v>
      </c>
      <c r="K80" s="120">
        <v>2056</v>
      </c>
      <c r="L80" s="121">
        <f t="shared" si="6"/>
        <v>-1.9417475728155109E-3</v>
      </c>
      <c r="M80" s="120"/>
      <c r="N80" s="121"/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1813</v>
      </c>
      <c r="F81" s="121" t="str">
        <f t="shared" si="6"/>
        <v>-</v>
      </c>
      <c r="G81" s="120">
        <v>1304</v>
      </c>
      <c r="H81" s="121">
        <f t="shared" si="6"/>
        <v>-0.28075013789299508</v>
      </c>
      <c r="I81" s="120">
        <v>2963</v>
      </c>
      <c r="J81" s="121">
        <f t="shared" si="6"/>
        <v>1.272239263803681</v>
      </c>
      <c r="K81" s="120">
        <v>1930</v>
      </c>
      <c r="L81" s="121">
        <f t="shared" si="6"/>
        <v>-0.34863314208572393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309</v>
      </c>
      <c r="D82" s="121">
        <v>-0.82107701215981477</v>
      </c>
      <c r="E82" s="120">
        <v>2374</v>
      </c>
      <c r="F82" s="121">
        <f t="shared" si="6"/>
        <v>6.6828478964401299</v>
      </c>
      <c r="G82" s="120">
        <v>2841</v>
      </c>
      <c r="H82" s="121">
        <f t="shared" si="6"/>
        <v>0.19671440606571178</v>
      </c>
      <c r="I82" s="120">
        <v>2313</v>
      </c>
      <c r="J82" s="121">
        <f t="shared" si="6"/>
        <v>-0.18585005279831046</v>
      </c>
      <c r="K82" s="120">
        <v>2655</v>
      </c>
      <c r="L82" s="121">
        <f t="shared" si="6"/>
        <v>0.14785992217898825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298</v>
      </c>
      <c r="D83" s="121">
        <v>-0.74551665243381726</v>
      </c>
      <c r="E83" s="120">
        <v>3200</v>
      </c>
      <c r="F83" s="121">
        <f t="shared" si="6"/>
        <v>9.7382550335570475</v>
      </c>
      <c r="G83" s="120">
        <v>1911</v>
      </c>
      <c r="H83" s="121">
        <f t="shared" si="6"/>
        <v>-0.40281250000000002</v>
      </c>
      <c r="I83" s="120">
        <v>1510</v>
      </c>
      <c r="J83" s="121">
        <f t="shared" si="6"/>
        <v>-0.20983778126635266</v>
      </c>
      <c r="K83" s="120">
        <v>1981</v>
      </c>
      <c r="L83" s="121">
        <f t="shared" si="6"/>
        <v>0.31192052980132456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541</v>
      </c>
      <c r="D84" s="121">
        <v>-0.56194331983805668</v>
      </c>
      <c r="E84" s="120">
        <v>278</v>
      </c>
      <c r="F84" s="121">
        <f t="shared" si="6"/>
        <v>-0.48613678373382629</v>
      </c>
      <c r="G84" s="120">
        <v>1349</v>
      </c>
      <c r="H84" s="121">
        <f t="shared" si="6"/>
        <v>3.8525179856115104</v>
      </c>
      <c r="I84" s="120">
        <v>1500</v>
      </c>
      <c r="J84" s="121">
        <f t="shared" si="6"/>
        <v>0.11193476649369893</v>
      </c>
      <c r="K84" s="120">
        <v>1345</v>
      </c>
      <c r="L84" s="121">
        <f t="shared" si="6"/>
        <v>-0.10333333333333339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919</v>
      </c>
      <c r="D85" s="121">
        <v>0.15743073047858935</v>
      </c>
      <c r="E85" s="120">
        <v>582</v>
      </c>
      <c r="F85" s="121">
        <f t="shared" si="6"/>
        <v>-0.36670293797606091</v>
      </c>
      <c r="G85" s="120">
        <v>719</v>
      </c>
      <c r="H85" s="121">
        <f t="shared" si="6"/>
        <v>0.23539518900343648</v>
      </c>
      <c r="I85" s="120">
        <v>584</v>
      </c>
      <c r="J85" s="121">
        <f t="shared" si="6"/>
        <v>-0.18776077885952713</v>
      </c>
      <c r="K85" s="120">
        <v>720</v>
      </c>
      <c r="L85" s="121">
        <f t="shared" si="6"/>
        <v>0.23287671232876717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1314</v>
      </c>
      <c r="D86" s="121">
        <v>1.1091492776886036</v>
      </c>
      <c r="E86" s="120">
        <v>1313</v>
      </c>
      <c r="F86" s="121">
        <f t="shared" si="6"/>
        <v>-7.6103500761037779E-4</v>
      </c>
      <c r="G86" s="120">
        <v>699</v>
      </c>
      <c r="H86" s="121">
        <f t="shared" si="6"/>
        <v>-0.46763137852246761</v>
      </c>
      <c r="I86" s="120">
        <v>668</v>
      </c>
      <c r="J86" s="121">
        <f t="shared" si="6"/>
        <v>-4.4349070100143106E-2</v>
      </c>
      <c r="K86" s="120">
        <v>692</v>
      </c>
      <c r="L86" s="121">
        <f t="shared" si="6"/>
        <v>3.5928143712574911E-2</v>
      </c>
      <c r="M86" s="120"/>
      <c r="N86" s="121"/>
    </row>
    <row r="87" spans="1:15" ht="15.75" x14ac:dyDescent="0.25">
      <c r="B87" s="122" t="s">
        <v>32</v>
      </c>
      <c r="C87" s="123">
        <v>4963</v>
      </c>
      <c r="D87" s="124">
        <v>-0.58244994110718484</v>
      </c>
      <c r="E87" s="123">
        <v>24120</v>
      </c>
      <c r="F87" s="124">
        <f t="shared" si="6"/>
        <v>3.8599637316139432</v>
      </c>
      <c r="G87" s="123">
        <v>16359</v>
      </c>
      <c r="H87" s="124">
        <f t="shared" si="6"/>
        <v>-0.32176616915422884</v>
      </c>
      <c r="I87" s="123">
        <v>19520</v>
      </c>
      <c r="J87" s="124">
        <f t="shared" si="6"/>
        <v>0.19322696986368371</v>
      </c>
      <c r="K87" s="123">
        <v>16099</v>
      </c>
      <c r="L87" s="124">
        <f t="shared" si="6"/>
        <v>-0.17525614754098362</v>
      </c>
      <c r="M87" s="123">
        <v>4173</v>
      </c>
      <c r="N87" s="124">
        <v>0.30856067732831605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83" t="s">
        <v>239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7">
        <f>M$7</f>
        <v>2025</v>
      </c>
      <c r="N95" s="308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11502</v>
      </c>
      <c r="D97" s="121">
        <v>8.6837380704904099E-2</v>
      </c>
      <c r="E97" s="120">
        <v>1547</v>
      </c>
      <c r="F97" s="121">
        <f t="shared" ref="F97:L109" si="7">IFERROR(E97/C97-1,"-")</f>
        <v>-0.86550165188662842</v>
      </c>
      <c r="G97" s="120">
        <v>9659</v>
      </c>
      <c r="H97" s="121">
        <f t="shared" si="7"/>
        <v>5.2436974789915967</v>
      </c>
      <c r="I97" s="120">
        <v>13056</v>
      </c>
      <c r="J97" s="121">
        <f t="shared" si="7"/>
        <v>0.35169272181385236</v>
      </c>
      <c r="K97" s="120">
        <v>14947</v>
      </c>
      <c r="L97" s="121">
        <f t="shared" si="7"/>
        <v>0.14483762254901955</v>
      </c>
      <c r="M97" s="120">
        <v>17821</v>
      </c>
      <c r="N97" s="121">
        <f t="shared" ref="N97:N100" si="8">IFERROR(M97/K97-1,"-")</f>
        <v>0.19227938716799353</v>
      </c>
    </row>
    <row r="98" spans="2:14" x14ac:dyDescent="0.25">
      <c r="B98" s="119" t="s">
        <v>75</v>
      </c>
      <c r="C98" s="120">
        <v>12365</v>
      </c>
      <c r="D98" s="121">
        <v>0.14458946588910493</v>
      </c>
      <c r="E98" s="120">
        <v>933</v>
      </c>
      <c r="F98" s="121">
        <f t="shared" si="7"/>
        <v>-0.92454508693894055</v>
      </c>
      <c r="G98" s="120">
        <v>12449</v>
      </c>
      <c r="H98" s="121">
        <f t="shared" si="7"/>
        <v>12.342979635584138</v>
      </c>
      <c r="I98" s="120">
        <v>18051</v>
      </c>
      <c r="J98" s="121">
        <f t="shared" si="7"/>
        <v>0.44999598361314153</v>
      </c>
      <c r="K98" s="120">
        <v>15947</v>
      </c>
      <c r="L98" s="121">
        <f t="shared" si="7"/>
        <v>-0.116558639410559</v>
      </c>
      <c r="M98" s="120">
        <v>16985</v>
      </c>
      <c r="N98" s="121">
        <f t="shared" si="8"/>
        <v>6.5090612654417734E-2</v>
      </c>
    </row>
    <row r="99" spans="2:14" x14ac:dyDescent="0.25">
      <c r="B99" s="119" t="s">
        <v>77</v>
      </c>
      <c r="C99" s="120">
        <v>4934</v>
      </c>
      <c r="D99" s="121">
        <v>-0.53905082212257094</v>
      </c>
      <c r="E99" s="120">
        <v>1187</v>
      </c>
      <c r="F99" s="121">
        <f t="shared" si="7"/>
        <v>-0.75942440210782325</v>
      </c>
      <c r="G99" s="120">
        <v>17100</v>
      </c>
      <c r="H99" s="121">
        <f t="shared" si="7"/>
        <v>13.406065711878686</v>
      </c>
      <c r="I99" s="120">
        <v>17851</v>
      </c>
      <c r="J99" s="121">
        <f t="shared" si="7"/>
        <v>4.3918128654970801E-2</v>
      </c>
      <c r="K99" s="120">
        <v>17806</v>
      </c>
      <c r="L99" s="121">
        <f t="shared" si="7"/>
        <v>-2.5208671783093495E-3</v>
      </c>
      <c r="M99" s="120">
        <v>17403</v>
      </c>
      <c r="N99" s="121">
        <f t="shared" si="8"/>
        <v>-2.2632820397618825E-2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1800</v>
      </c>
      <c r="F100" s="121" t="str">
        <f t="shared" si="7"/>
        <v>-</v>
      </c>
      <c r="G100" s="120">
        <v>12237</v>
      </c>
      <c r="H100" s="121">
        <f t="shared" si="7"/>
        <v>5.7983333333333329</v>
      </c>
      <c r="I100" s="120">
        <v>19701</v>
      </c>
      <c r="J100" s="121">
        <f t="shared" si="7"/>
        <v>0.6099534199558716</v>
      </c>
      <c r="K100" s="120">
        <v>16557</v>
      </c>
      <c r="L100" s="121">
        <f t="shared" si="7"/>
        <v>-0.15958580782701381</v>
      </c>
      <c r="M100" s="120">
        <v>19384</v>
      </c>
      <c r="N100" s="121">
        <f t="shared" si="8"/>
        <v>0.17074349217853468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2381</v>
      </c>
      <c r="F101" s="121" t="str">
        <f t="shared" si="7"/>
        <v>-</v>
      </c>
      <c r="G101" s="120">
        <v>11861</v>
      </c>
      <c r="H101" s="121">
        <f t="shared" si="7"/>
        <v>3.9815203695926078</v>
      </c>
      <c r="I101" s="120">
        <v>16780</v>
      </c>
      <c r="J101" s="121">
        <f t="shared" si="7"/>
        <v>0.41472051260433362</v>
      </c>
      <c r="K101" s="120">
        <v>15781</v>
      </c>
      <c r="L101" s="121">
        <f t="shared" si="7"/>
        <v>-5.9535160905840323E-2</v>
      </c>
      <c r="M101" s="120"/>
      <c r="N101" s="121"/>
    </row>
    <row r="102" spans="2:14" x14ac:dyDescent="0.25">
      <c r="B102" s="119" t="s">
        <v>83</v>
      </c>
      <c r="C102" s="120">
        <v>0</v>
      </c>
      <c r="D102" s="121">
        <v>-1</v>
      </c>
      <c r="E102" s="120">
        <v>5165</v>
      </c>
      <c r="F102" s="121" t="str">
        <f t="shared" si="7"/>
        <v>-</v>
      </c>
      <c r="G102" s="120">
        <v>9593</v>
      </c>
      <c r="H102" s="121">
        <f t="shared" si="7"/>
        <v>0.85730880929332032</v>
      </c>
      <c r="I102" s="120">
        <v>16725</v>
      </c>
      <c r="J102" s="121">
        <f t="shared" si="7"/>
        <v>0.74345877202126553</v>
      </c>
      <c r="K102" s="120">
        <v>14399</v>
      </c>
      <c r="L102" s="121">
        <f t="shared" si="7"/>
        <v>-0.13907324364723472</v>
      </c>
      <c r="M102" s="120"/>
      <c r="N102" s="121"/>
    </row>
    <row r="103" spans="2:14" x14ac:dyDescent="0.25">
      <c r="B103" s="119" t="s">
        <v>85</v>
      </c>
      <c r="C103" s="120">
        <v>0</v>
      </c>
      <c r="D103" s="121">
        <v>-1</v>
      </c>
      <c r="E103" s="120">
        <v>4779</v>
      </c>
      <c r="F103" s="121" t="str">
        <f t="shared" si="7"/>
        <v>-</v>
      </c>
      <c r="G103" s="120">
        <v>10238</v>
      </c>
      <c r="H103" s="121">
        <f t="shared" si="7"/>
        <v>1.1422891818372043</v>
      </c>
      <c r="I103" s="120">
        <v>14840</v>
      </c>
      <c r="J103" s="121">
        <f t="shared" si="7"/>
        <v>0.44950185583121693</v>
      </c>
      <c r="K103" s="120">
        <v>15232</v>
      </c>
      <c r="L103" s="121">
        <f t="shared" si="7"/>
        <v>2.6415094339622636E-2</v>
      </c>
      <c r="M103" s="120"/>
      <c r="N103" s="121"/>
    </row>
    <row r="104" spans="2:14" x14ac:dyDescent="0.25">
      <c r="B104" s="119" t="s">
        <v>87</v>
      </c>
      <c r="C104" s="120">
        <v>3375</v>
      </c>
      <c r="D104" s="121">
        <v>-0.6481809652871886</v>
      </c>
      <c r="E104" s="120">
        <v>7120</v>
      </c>
      <c r="F104" s="121">
        <f t="shared" si="7"/>
        <v>1.1096296296296297</v>
      </c>
      <c r="G104" s="120">
        <v>13529</v>
      </c>
      <c r="H104" s="121">
        <f t="shared" si="7"/>
        <v>0.90014044943820215</v>
      </c>
      <c r="I104" s="120">
        <v>13592</v>
      </c>
      <c r="J104" s="121">
        <f t="shared" si="7"/>
        <v>4.6566634636706628E-3</v>
      </c>
      <c r="K104" s="120">
        <v>15250</v>
      </c>
      <c r="L104" s="121">
        <f t="shared" si="7"/>
        <v>0.12198351971748078</v>
      </c>
      <c r="M104" s="120"/>
      <c r="N104" s="121"/>
    </row>
    <row r="105" spans="2:14" x14ac:dyDescent="0.25">
      <c r="B105" s="119" t="s">
        <v>89</v>
      </c>
      <c r="C105" s="120">
        <v>3172</v>
      </c>
      <c r="D105" s="121">
        <v>-0.62930933738459738</v>
      </c>
      <c r="E105" s="120">
        <v>7085</v>
      </c>
      <c r="F105" s="121">
        <f t="shared" si="7"/>
        <v>1.2336065573770494</v>
      </c>
      <c r="G105" s="120">
        <v>11582</v>
      </c>
      <c r="H105" s="121">
        <f t="shared" si="7"/>
        <v>0.63472124206069158</v>
      </c>
      <c r="I105" s="120">
        <v>13749</v>
      </c>
      <c r="J105" s="121">
        <f t="shared" si="7"/>
        <v>0.18710067345881543</v>
      </c>
      <c r="K105" s="120">
        <v>14944</v>
      </c>
      <c r="L105" s="121">
        <f t="shared" si="7"/>
        <v>8.6915412029965777E-2</v>
      </c>
      <c r="M105" s="120"/>
      <c r="N105" s="121"/>
    </row>
    <row r="106" spans="2:14" x14ac:dyDescent="0.25">
      <c r="B106" s="119" t="s">
        <v>91</v>
      </c>
      <c r="C106" s="120">
        <v>2194</v>
      </c>
      <c r="D106" s="121">
        <v>-0.76219380013006721</v>
      </c>
      <c r="E106" s="120">
        <v>11486</v>
      </c>
      <c r="F106" s="121">
        <f t="shared" si="7"/>
        <v>4.2351868732907931</v>
      </c>
      <c r="G106" s="120">
        <v>15797</v>
      </c>
      <c r="H106" s="121">
        <f t="shared" si="7"/>
        <v>0.37532648441581062</v>
      </c>
      <c r="I106" s="120">
        <v>20188</v>
      </c>
      <c r="J106" s="121">
        <f t="shared" si="7"/>
        <v>0.27796417041210364</v>
      </c>
      <c r="K106" s="120">
        <v>17449</v>
      </c>
      <c r="L106" s="121">
        <f t="shared" si="7"/>
        <v>-0.13567465821279967</v>
      </c>
      <c r="M106" s="120"/>
      <c r="N106" s="121"/>
    </row>
    <row r="107" spans="2:14" x14ac:dyDescent="0.25">
      <c r="B107" s="119" t="s">
        <v>93</v>
      </c>
      <c r="C107" s="120">
        <v>4096</v>
      </c>
      <c r="D107" s="121">
        <v>-0.57311099531005727</v>
      </c>
      <c r="E107" s="120">
        <v>9436</v>
      </c>
      <c r="F107" s="121">
        <f t="shared" si="7"/>
        <v>1.3037109375</v>
      </c>
      <c r="G107" s="120">
        <v>11275</v>
      </c>
      <c r="H107" s="121">
        <f t="shared" si="7"/>
        <v>0.19489190334887674</v>
      </c>
      <c r="I107" s="120">
        <v>15751</v>
      </c>
      <c r="J107" s="121">
        <f t="shared" si="7"/>
        <v>0.39698447893569844</v>
      </c>
      <c r="K107" s="120">
        <v>15681</v>
      </c>
      <c r="L107" s="121">
        <f t="shared" si="7"/>
        <v>-4.4441622754111121E-3</v>
      </c>
      <c r="M107" s="120"/>
      <c r="N107" s="121"/>
    </row>
    <row r="108" spans="2:14" x14ac:dyDescent="0.25">
      <c r="B108" s="119" t="s">
        <v>95</v>
      </c>
      <c r="C108" s="120">
        <v>4101</v>
      </c>
      <c r="D108" s="121">
        <v>-0.5706208773950372</v>
      </c>
      <c r="E108" s="120">
        <v>10142</v>
      </c>
      <c r="F108" s="121">
        <f t="shared" si="7"/>
        <v>1.4730553523530845</v>
      </c>
      <c r="G108" s="120">
        <v>14923</v>
      </c>
      <c r="H108" s="121">
        <f t="shared" si="7"/>
        <v>0.47140603431275885</v>
      </c>
      <c r="I108" s="120">
        <v>16620</v>
      </c>
      <c r="J108" s="121">
        <f t="shared" si="7"/>
        <v>0.11371708101588163</v>
      </c>
      <c r="K108" s="120">
        <v>15346</v>
      </c>
      <c r="L108" s="121">
        <f t="shared" si="7"/>
        <v>-7.6654632972322556E-2</v>
      </c>
      <c r="M108" s="120"/>
      <c r="N108" s="121"/>
    </row>
    <row r="109" spans="2:14" ht="15.75" x14ac:dyDescent="0.25">
      <c r="B109" s="122" t="s">
        <v>32</v>
      </c>
      <c r="C109" s="123">
        <v>46883</v>
      </c>
      <c r="D109" s="124">
        <v>-0.58099774782826297</v>
      </c>
      <c r="E109" s="123">
        <v>63061</v>
      </c>
      <c r="F109" s="124">
        <f t="shared" si="7"/>
        <v>0.34507177441716608</v>
      </c>
      <c r="G109" s="123">
        <v>150243</v>
      </c>
      <c r="H109" s="124">
        <f t="shared" si="7"/>
        <v>1.3825026561583229</v>
      </c>
      <c r="I109" s="123">
        <v>196904</v>
      </c>
      <c r="J109" s="124">
        <f t="shared" si="7"/>
        <v>0.31057020959379145</v>
      </c>
      <c r="K109" s="123">
        <v>189339</v>
      </c>
      <c r="L109" s="124">
        <f t="shared" si="7"/>
        <v>-3.841973753707395E-2</v>
      </c>
      <c r="M109" s="123">
        <v>71593</v>
      </c>
      <c r="N109" s="124">
        <v>9.7093032165131765E-2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83" t="s">
        <v>240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C$7</f>
        <v>2020</v>
      </c>
      <c r="D117" s="308"/>
      <c r="E117" s="307">
        <f>E$7</f>
        <v>2021</v>
      </c>
      <c r="F117" s="308"/>
      <c r="G117" s="307">
        <f>G$7</f>
        <v>2022</v>
      </c>
      <c r="H117" s="308"/>
      <c r="I117" s="307">
        <f>I$7</f>
        <v>2023</v>
      </c>
      <c r="J117" s="308"/>
      <c r="K117" s="307">
        <f>K$7</f>
        <v>2024</v>
      </c>
      <c r="L117" s="308"/>
      <c r="M117" s="307">
        <f>M$7</f>
        <v>2025</v>
      </c>
      <c r="N117" s="308"/>
    </row>
    <row r="118" spans="1:15" ht="16.5" thickTop="1" thickBot="1" x14ac:dyDescent="0.3">
      <c r="B118" s="87"/>
      <c r="C118" s="116" t="s">
        <v>71</v>
      </c>
      <c r="D118" s="117" t="str">
        <f>CONCATENATE("var ",RIGHT(C117,2),"/",RIGHT(C117-1,2))</f>
        <v>var 20/19</v>
      </c>
      <c r="E118" s="118" t="s">
        <v>71</v>
      </c>
      <c r="F118" s="117" t="str">
        <f>CONCATENATE("var ",RIGHT(E117,2),"/",RIGHT(E117-1,2))</f>
        <v>var 21/20</v>
      </c>
      <c r="G118" s="118" t="s">
        <v>71</v>
      </c>
      <c r="H118" s="117" t="str">
        <f>CONCATENATE("var ",RIGHT(G117,2),"/",RIGHT(G117-1,2))</f>
        <v>var 22/21</v>
      </c>
      <c r="I118" s="118" t="s">
        <v>71</v>
      </c>
      <c r="J118" s="117" t="str">
        <f>CONCATENATE("var ",RIGHT(I117,2),"/",RIGHT(I117-1,2))</f>
        <v>var 23/22</v>
      </c>
      <c r="K118" s="118" t="s">
        <v>71</v>
      </c>
      <c r="L118" s="117" t="str">
        <f>CONCATENATE("var ",RIGHT(K117,2),"/",RIGHT(K117-1,2))</f>
        <v>var 24/23</v>
      </c>
      <c r="M118" s="118" t="s">
        <v>71</v>
      </c>
      <c r="N118" s="117" t="str">
        <f>CONCATENATE("var ",RIGHT(M117,2),"/",RIGHT(M117-1,2))</f>
        <v>var 25/24</v>
      </c>
    </row>
    <row r="119" spans="1:15" x14ac:dyDescent="0.25">
      <c r="B119" s="119" t="s">
        <v>73</v>
      </c>
      <c r="C119" s="120">
        <v>6069</v>
      </c>
      <c r="D119" s="121">
        <v>0.18142884952306804</v>
      </c>
      <c r="E119" s="120">
        <v>600</v>
      </c>
      <c r="F119" s="121">
        <f t="shared" ref="F119:L131" si="9">IFERROR(E119/C119-1,"-")</f>
        <v>-0.90113692535837864</v>
      </c>
      <c r="G119" s="120">
        <v>4461</v>
      </c>
      <c r="H119" s="121">
        <f t="shared" si="9"/>
        <v>6.4349999999999996</v>
      </c>
      <c r="I119" s="120">
        <v>7408</v>
      </c>
      <c r="J119" s="121">
        <f t="shared" si="9"/>
        <v>0.6606142120600762</v>
      </c>
      <c r="K119" s="120">
        <v>8300</v>
      </c>
      <c r="L119" s="121">
        <f t="shared" si="9"/>
        <v>0.12041036717062625</v>
      </c>
      <c r="M119" s="120">
        <v>9799</v>
      </c>
      <c r="N119" s="121">
        <f t="shared" ref="N119:N122" si="10">IFERROR(M119/K119-1,"-")</f>
        <v>0.18060240963855412</v>
      </c>
    </row>
    <row r="120" spans="1:15" x14ac:dyDescent="0.25">
      <c r="B120" s="119" t="s">
        <v>75</v>
      </c>
      <c r="C120" s="120">
        <v>7131</v>
      </c>
      <c r="D120" s="121">
        <v>0.18751040799333896</v>
      </c>
      <c r="E120" s="120">
        <v>72</v>
      </c>
      <c r="F120" s="121">
        <f t="shared" si="9"/>
        <v>-0.98990323937736646</v>
      </c>
      <c r="G120" s="120">
        <v>6730</v>
      </c>
      <c r="H120" s="121">
        <f t="shared" si="9"/>
        <v>92.472222222222229</v>
      </c>
      <c r="I120" s="120">
        <v>11400</v>
      </c>
      <c r="J120" s="121">
        <f t="shared" si="9"/>
        <v>0.69390787518573549</v>
      </c>
      <c r="K120" s="120">
        <v>8996</v>
      </c>
      <c r="L120" s="121">
        <f t="shared" si="9"/>
        <v>-0.21087719298245611</v>
      </c>
      <c r="M120" s="120">
        <v>9024</v>
      </c>
      <c r="N120" s="121">
        <f t="shared" si="10"/>
        <v>3.1124944419742562E-3</v>
      </c>
    </row>
    <row r="121" spans="1:15" x14ac:dyDescent="0.25">
      <c r="B121" s="119" t="s">
        <v>77</v>
      </c>
      <c r="C121" s="120">
        <v>2539</v>
      </c>
      <c r="D121" s="121">
        <v>-0.53869912790697683</v>
      </c>
      <c r="E121" s="120">
        <v>171</v>
      </c>
      <c r="F121" s="121">
        <f t="shared" si="9"/>
        <v>-0.9326506498621504</v>
      </c>
      <c r="G121" s="120">
        <v>8538</v>
      </c>
      <c r="H121" s="121">
        <f t="shared" si="9"/>
        <v>48.929824561403507</v>
      </c>
      <c r="I121" s="120">
        <v>11193</v>
      </c>
      <c r="J121" s="121">
        <f t="shared" si="9"/>
        <v>0.31096275474349966</v>
      </c>
      <c r="K121" s="120">
        <v>10352</v>
      </c>
      <c r="L121" s="121">
        <f t="shared" si="9"/>
        <v>-7.51362458679532E-2</v>
      </c>
      <c r="M121" s="120">
        <v>9405</v>
      </c>
      <c r="N121" s="121">
        <f t="shared" si="10"/>
        <v>-9.1479907264296778E-2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79</v>
      </c>
      <c r="F122" s="121" t="str">
        <f t="shared" si="9"/>
        <v>-</v>
      </c>
      <c r="G122" s="120">
        <v>7844</v>
      </c>
      <c r="H122" s="121">
        <f t="shared" si="9"/>
        <v>98.291139240506325</v>
      </c>
      <c r="I122" s="120">
        <v>12880</v>
      </c>
      <c r="J122" s="121">
        <f t="shared" si="9"/>
        <v>0.64201937786843444</v>
      </c>
      <c r="K122" s="120">
        <v>10335</v>
      </c>
      <c r="L122" s="121">
        <f t="shared" si="9"/>
        <v>-0.1975931677018633</v>
      </c>
      <c r="M122" s="120">
        <v>11340</v>
      </c>
      <c r="N122" s="121">
        <f t="shared" si="10"/>
        <v>9.7242380261248096E-2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149</v>
      </c>
      <c r="F123" s="121" t="str">
        <f t="shared" si="9"/>
        <v>-</v>
      </c>
      <c r="G123" s="120">
        <v>7614</v>
      </c>
      <c r="H123" s="121">
        <f t="shared" si="9"/>
        <v>50.100671140939596</v>
      </c>
      <c r="I123" s="120">
        <v>11897</v>
      </c>
      <c r="J123" s="121">
        <f t="shared" si="9"/>
        <v>0.56251641712634615</v>
      </c>
      <c r="K123" s="120">
        <v>10229</v>
      </c>
      <c r="L123" s="121">
        <f t="shared" si="9"/>
        <v>-0.14020341262503155</v>
      </c>
      <c r="M123" s="120"/>
      <c r="N123" s="121"/>
    </row>
    <row r="124" spans="1:15" x14ac:dyDescent="0.25">
      <c r="B124" s="119" t="s">
        <v>83</v>
      </c>
      <c r="C124" s="120">
        <v>0</v>
      </c>
      <c r="D124" s="121">
        <v>-1</v>
      </c>
      <c r="E124" s="120">
        <v>407</v>
      </c>
      <c r="F124" s="121" t="str">
        <f t="shared" si="9"/>
        <v>-</v>
      </c>
      <c r="G124" s="120">
        <v>6784</v>
      </c>
      <c r="H124" s="121">
        <f t="shared" si="9"/>
        <v>15.668304668304668</v>
      </c>
      <c r="I124" s="120">
        <v>11071</v>
      </c>
      <c r="J124" s="121">
        <f t="shared" si="9"/>
        <v>0.63192806603773577</v>
      </c>
      <c r="K124" s="120">
        <v>9672</v>
      </c>
      <c r="L124" s="121">
        <f t="shared" si="9"/>
        <v>-0.12636618191671933</v>
      </c>
      <c r="M124" s="120"/>
      <c r="N124" s="121"/>
    </row>
    <row r="125" spans="1:15" x14ac:dyDescent="0.25">
      <c r="B125" s="119" t="s">
        <v>85</v>
      </c>
      <c r="C125" s="120">
        <v>0</v>
      </c>
      <c r="D125" s="121">
        <v>-1</v>
      </c>
      <c r="E125" s="120">
        <v>1257</v>
      </c>
      <c r="F125" s="121" t="str">
        <f t="shared" si="9"/>
        <v>-</v>
      </c>
      <c r="G125" s="120">
        <v>6493</v>
      </c>
      <c r="H125" s="121">
        <f t="shared" si="9"/>
        <v>4.1654733492442322</v>
      </c>
      <c r="I125" s="120">
        <v>9714</v>
      </c>
      <c r="J125" s="121">
        <f t="shared" si="9"/>
        <v>0.49607269367010631</v>
      </c>
      <c r="K125" s="120">
        <v>9908</v>
      </c>
      <c r="L125" s="121">
        <f t="shared" si="9"/>
        <v>1.9971175622812476E-2</v>
      </c>
      <c r="M125" s="120"/>
      <c r="N125" s="121"/>
    </row>
    <row r="126" spans="1:15" x14ac:dyDescent="0.25">
      <c r="B126" s="119" t="s">
        <v>87</v>
      </c>
      <c r="C126" s="120">
        <v>1065</v>
      </c>
      <c r="D126" s="121">
        <v>-0.79901868277033405</v>
      </c>
      <c r="E126" s="120">
        <v>3443</v>
      </c>
      <c r="F126" s="121">
        <f t="shared" si="9"/>
        <v>2.2328638497652582</v>
      </c>
      <c r="G126" s="120">
        <v>9215</v>
      </c>
      <c r="H126" s="121">
        <f t="shared" si="9"/>
        <v>1.6764449607900089</v>
      </c>
      <c r="I126" s="120">
        <v>9184</v>
      </c>
      <c r="J126" s="121">
        <f t="shared" si="9"/>
        <v>-3.3640803038523792E-3</v>
      </c>
      <c r="K126" s="120">
        <v>9915</v>
      </c>
      <c r="L126" s="121">
        <f t="shared" si="9"/>
        <v>7.9594947735191601E-2</v>
      </c>
      <c r="M126" s="120"/>
      <c r="N126" s="121"/>
    </row>
    <row r="127" spans="1:15" x14ac:dyDescent="0.25">
      <c r="B127" s="119" t="s">
        <v>89</v>
      </c>
      <c r="C127" s="120">
        <v>827</v>
      </c>
      <c r="D127" s="121">
        <v>-0.82508460236886627</v>
      </c>
      <c r="E127" s="120">
        <v>3529</v>
      </c>
      <c r="F127" s="121">
        <f t="shared" si="9"/>
        <v>3.2672309552599756</v>
      </c>
      <c r="G127" s="120">
        <v>7683</v>
      </c>
      <c r="H127" s="121">
        <f t="shared" si="9"/>
        <v>1.1771039954661378</v>
      </c>
      <c r="I127" s="120">
        <v>9672</v>
      </c>
      <c r="J127" s="121">
        <f t="shared" si="9"/>
        <v>0.25888324873096447</v>
      </c>
      <c r="K127" s="120">
        <v>9883</v>
      </c>
      <c r="L127" s="121">
        <f t="shared" si="9"/>
        <v>2.1815550041356602E-2</v>
      </c>
      <c r="M127" s="120"/>
      <c r="N127" s="121"/>
    </row>
    <row r="128" spans="1:15" x14ac:dyDescent="0.25">
      <c r="A128" s="125"/>
      <c r="B128" s="119" t="s">
        <v>91</v>
      </c>
      <c r="C128" s="120">
        <v>1391</v>
      </c>
      <c r="D128" s="121">
        <v>-0.7299029126213592</v>
      </c>
      <c r="E128" s="120">
        <v>7205</v>
      </c>
      <c r="F128" s="121">
        <f t="shared" si="9"/>
        <v>4.1797268152408336</v>
      </c>
      <c r="G128" s="120">
        <v>10291</v>
      </c>
      <c r="H128" s="121">
        <f t="shared" si="9"/>
        <v>0.42831367106176277</v>
      </c>
      <c r="I128" s="120">
        <v>14584</v>
      </c>
      <c r="J128" s="121">
        <f t="shared" si="9"/>
        <v>0.41716062578952484</v>
      </c>
      <c r="K128" s="120">
        <v>10648</v>
      </c>
      <c r="L128" s="121">
        <f t="shared" si="9"/>
        <v>-0.26988480526604497</v>
      </c>
      <c r="M128" s="120"/>
      <c r="N128" s="121"/>
    </row>
    <row r="129" spans="2:15" x14ac:dyDescent="0.25">
      <c r="B129" s="119" t="s">
        <v>93</v>
      </c>
      <c r="C129" s="120">
        <v>3284</v>
      </c>
      <c r="D129" s="121">
        <v>-0.3418837675350701</v>
      </c>
      <c r="E129" s="120">
        <v>5313</v>
      </c>
      <c r="F129" s="121">
        <f t="shared" si="9"/>
        <v>0.61784409257003658</v>
      </c>
      <c r="G129" s="120">
        <v>6030</v>
      </c>
      <c r="H129" s="121">
        <f t="shared" si="9"/>
        <v>0.13495200451722189</v>
      </c>
      <c r="I129" s="120">
        <v>9172</v>
      </c>
      <c r="J129" s="121">
        <f t="shared" si="9"/>
        <v>0.52106135986732993</v>
      </c>
      <c r="K129" s="120">
        <v>9348</v>
      </c>
      <c r="L129" s="121">
        <f t="shared" si="9"/>
        <v>1.9188835586567921E-2</v>
      </c>
      <c r="M129" s="120"/>
      <c r="N129" s="121"/>
    </row>
    <row r="130" spans="2:15" x14ac:dyDescent="0.25">
      <c r="B130" s="119" t="s">
        <v>95</v>
      </c>
      <c r="C130" s="120">
        <v>3228</v>
      </c>
      <c r="D130" s="121">
        <v>-0.35115577889447236</v>
      </c>
      <c r="E130" s="120">
        <v>4587</v>
      </c>
      <c r="F130" s="121">
        <f t="shared" si="9"/>
        <v>0.42100371747211907</v>
      </c>
      <c r="G130" s="120">
        <v>9121</v>
      </c>
      <c r="H130" s="121">
        <f t="shared" si="9"/>
        <v>0.98844560715064311</v>
      </c>
      <c r="I130" s="120">
        <v>9933</v>
      </c>
      <c r="J130" s="121">
        <f t="shared" si="9"/>
        <v>8.9025326170375951E-2</v>
      </c>
      <c r="K130" s="120">
        <v>9148</v>
      </c>
      <c r="L130" s="121">
        <f t="shared" si="9"/>
        <v>-7.9029497634148793E-2</v>
      </c>
      <c r="M130" s="120"/>
      <c r="N130" s="121"/>
    </row>
    <row r="131" spans="2:15" ht="15.75" x14ac:dyDescent="0.25">
      <c r="B131" s="122" t="s">
        <v>32</v>
      </c>
      <c r="C131" s="123">
        <v>26382</v>
      </c>
      <c r="D131" s="124">
        <v>-0.57042368189663595</v>
      </c>
      <c r="E131" s="123">
        <v>26812</v>
      </c>
      <c r="F131" s="124">
        <f t="shared" si="9"/>
        <v>1.6298991736790169E-2</v>
      </c>
      <c r="G131" s="123">
        <v>90804</v>
      </c>
      <c r="H131" s="124">
        <f t="shared" si="9"/>
        <v>2.3866925257347456</v>
      </c>
      <c r="I131" s="123">
        <v>128108</v>
      </c>
      <c r="J131" s="124">
        <f t="shared" si="9"/>
        <v>0.41081890665609455</v>
      </c>
      <c r="K131" s="123">
        <v>116734</v>
      </c>
      <c r="L131" s="124">
        <f t="shared" si="9"/>
        <v>-8.8784463109251588E-2</v>
      </c>
      <c r="M131" s="123">
        <v>39568</v>
      </c>
      <c r="N131" s="124">
        <v>4.1729194639707146E-2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241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C$7</f>
        <v>2020</v>
      </c>
      <c r="D139" s="308"/>
      <c r="E139" s="307">
        <f>E$7</f>
        <v>2021</v>
      </c>
      <c r="F139" s="308"/>
      <c r="G139" s="307">
        <f>G$7</f>
        <v>2022</v>
      </c>
      <c r="H139" s="308"/>
      <c r="I139" s="307">
        <f>I$7</f>
        <v>2023</v>
      </c>
      <c r="J139" s="308"/>
      <c r="K139" s="307">
        <f>K$7</f>
        <v>2024</v>
      </c>
      <c r="L139" s="308"/>
      <c r="M139" s="307">
        <f>M$7</f>
        <v>2025</v>
      </c>
      <c r="N139" s="308"/>
    </row>
    <row r="140" spans="2:15" ht="16.5" thickTop="1" thickBot="1" x14ac:dyDescent="0.3">
      <c r="B140" s="87"/>
      <c r="C140" s="116" t="s">
        <v>71</v>
      </c>
      <c r="D140" s="117" t="str">
        <f>CONCATENATE("var ",RIGHT(C139,2),"/",RIGHT(C139-1,2))</f>
        <v>var 20/19</v>
      </c>
      <c r="E140" s="118" t="s">
        <v>71</v>
      </c>
      <c r="F140" s="117" t="str">
        <f>CONCATENATE("var ",RIGHT(E139,2),"/",RIGHT(E139-1,2))</f>
        <v>var 21/20</v>
      </c>
      <c r="G140" s="118" t="s">
        <v>71</v>
      </c>
      <c r="H140" s="117" t="str">
        <f>CONCATENATE("var ",RIGHT(G139,2),"/",RIGHT(G139-1,2))</f>
        <v>var 22/21</v>
      </c>
      <c r="I140" s="118" t="s">
        <v>71</v>
      </c>
      <c r="J140" s="117" t="str">
        <f>CONCATENATE("var ",RIGHT(I139,2),"/",RIGHT(I139-1,2))</f>
        <v>var 23/22</v>
      </c>
      <c r="K140" s="118" t="s">
        <v>71</v>
      </c>
      <c r="L140" s="117" t="str">
        <f>CONCATENATE("var ",RIGHT(K139,2),"/",RIGHT(K139-1,2))</f>
        <v>var 24/23</v>
      </c>
      <c r="M140" s="118" t="s">
        <v>71</v>
      </c>
      <c r="N140" s="117" t="str">
        <f>CONCATENATE("var ",RIGHT(M139,2),"/",RIGHT(M139-1,2))</f>
        <v>var 25/24</v>
      </c>
    </row>
    <row r="141" spans="2:15" x14ac:dyDescent="0.25">
      <c r="B141" s="119" t="s">
        <v>73</v>
      </c>
      <c r="C141" s="120">
        <v>837</v>
      </c>
      <c r="D141" s="121">
        <v>-0.28216123499142365</v>
      </c>
      <c r="E141" s="120">
        <v>468</v>
      </c>
      <c r="F141" s="121">
        <f t="shared" ref="F141:L153" si="11">IFERROR(E141/C141-1,"-")</f>
        <v>-0.44086021505376349</v>
      </c>
      <c r="G141" s="120">
        <v>681</v>
      </c>
      <c r="H141" s="121">
        <f t="shared" si="11"/>
        <v>0.45512820512820507</v>
      </c>
      <c r="I141" s="120">
        <v>799</v>
      </c>
      <c r="J141" s="121">
        <f t="shared" si="11"/>
        <v>0.17327459618208518</v>
      </c>
      <c r="K141" s="120">
        <v>977</v>
      </c>
      <c r="L141" s="121">
        <f t="shared" si="11"/>
        <v>0.22277847309136423</v>
      </c>
      <c r="M141" s="120">
        <v>856</v>
      </c>
      <c r="N141" s="121">
        <f t="shared" ref="N141:N144" si="12">IFERROR(M141/K141-1,"-")</f>
        <v>-0.12384851586489254</v>
      </c>
    </row>
    <row r="142" spans="2:15" x14ac:dyDescent="0.25">
      <c r="B142" s="119" t="s">
        <v>75</v>
      </c>
      <c r="C142" s="120">
        <v>508</v>
      </c>
      <c r="D142" s="121">
        <v>-0.51059730250481694</v>
      </c>
      <c r="E142" s="120">
        <v>123</v>
      </c>
      <c r="F142" s="121">
        <f t="shared" si="11"/>
        <v>-0.75787401574803148</v>
      </c>
      <c r="G142" s="120">
        <v>493</v>
      </c>
      <c r="H142" s="121">
        <f t="shared" si="11"/>
        <v>3.0081300813008127</v>
      </c>
      <c r="I142" s="120">
        <v>970</v>
      </c>
      <c r="J142" s="121">
        <f t="shared" si="11"/>
        <v>0.96754563894523327</v>
      </c>
      <c r="K142" s="120">
        <v>722</v>
      </c>
      <c r="L142" s="121">
        <f t="shared" si="11"/>
        <v>-0.25567010309278349</v>
      </c>
      <c r="M142" s="120">
        <v>749</v>
      </c>
      <c r="N142" s="121">
        <f t="shared" si="12"/>
        <v>3.7396121883656486E-2</v>
      </c>
    </row>
    <row r="143" spans="2:15" x14ac:dyDescent="0.25">
      <c r="B143" s="119" t="s">
        <v>77</v>
      </c>
      <c r="C143" s="120">
        <v>482</v>
      </c>
      <c r="D143" s="121">
        <v>-0.55493998153277935</v>
      </c>
      <c r="E143" s="120">
        <v>337</v>
      </c>
      <c r="F143" s="121">
        <f t="shared" si="11"/>
        <v>-0.30082987551867224</v>
      </c>
      <c r="G143" s="120">
        <v>1542</v>
      </c>
      <c r="H143" s="121">
        <f t="shared" si="11"/>
        <v>3.5756676557863498</v>
      </c>
      <c r="I143" s="120">
        <v>991</v>
      </c>
      <c r="J143" s="121">
        <f t="shared" si="11"/>
        <v>-0.35732814526588841</v>
      </c>
      <c r="K143" s="120">
        <v>1079</v>
      </c>
      <c r="L143" s="121">
        <f t="shared" si="11"/>
        <v>8.8799192734611454E-2</v>
      </c>
      <c r="M143" s="120">
        <v>1207</v>
      </c>
      <c r="N143" s="121">
        <f t="shared" si="12"/>
        <v>0.11862835959221507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336</v>
      </c>
      <c r="F144" s="121" t="str">
        <f t="shared" si="11"/>
        <v>-</v>
      </c>
      <c r="G144" s="120">
        <v>450</v>
      </c>
      <c r="H144" s="121">
        <f t="shared" si="11"/>
        <v>0.33928571428571419</v>
      </c>
      <c r="I144" s="120">
        <v>1079</v>
      </c>
      <c r="J144" s="121">
        <f t="shared" si="11"/>
        <v>1.3977777777777778</v>
      </c>
      <c r="K144" s="120">
        <v>593</v>
      </c>
      <c r="L144" s="121">
        <f t="shared" si="11"/>
        <v>-0.45041705282669142</v>
      </c>
      <c r="M144" s="120">
        <v>1207</v>
      </c>
      <c r="N144" s="121">
        <f t="shared" si="12"/>
        <v>1.0354131534569984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398</v>
      </c>
      <c r="F145" s="121" t="str">
        <f t="shared" si="11"/>
        <v>-</v>
      </c>
      <c r="G145" s="120">
        <v>288</v>
      </c>
      <c r="H145" s="121">
        <f t="shared" si="11"/>
        <v>-0.27638190954773867</v>
      </c>
      <c r="I145" s="120">
        <v>523</v>
      </c>
      <c r="J145" s="121">
        <f t="shared" si="11"/>
        <v>0.81597222222222232</v>
      </c>
      <c r="K145" s="120">
        <v>557</v>
      </c>
      <c r="L145" s="121">
        <f t="shared" si="11"/>
        <v>6.5009560229445595E-2</v>
      </c>
      <c r="M145" s="120"/>
      <c r="N145" s="121"/>
    </row>
    <row r="146" spans="1:15" x14ac:dyDescent="0.25">
      <c r="B146" s="119" t="s">
        <v>83</v>
      </c>
      <c r="C146" s="120">
        <v>0</v>
      </c>
      <c r="D146" s="121">
        <v>-1</v>
      </c>
      <c r="E146" s="120">
        <v>2089</v>
      </c>
      <c r="F146" s="121" t="str">
        <f t="shared" si="11"/>
        <v>-</v>
      </c>
      <c r="G146" s="120">
        <v>179</v>
      </c>
      <c r="H146" s="121">
        <f t="shared" si="11"/>
        <v>-0.91431306845380567</v>
      </c>
      <c r="I146" s="120">
        <v>633</v>
      </c>
      <c r="J146" s="121">
        <f t="shared" si="11"/>
        <v>2.5363128491620111</v>
      </c>
      <c r="K146" s="120">
        <v>501</v>
      </c>
      <c r="L146" s="121">
        <f t="shared" si="11"/>
        <v>-0.20853080568720384</v>
      </c>
      <c r="M146" s="120"/>
      <c r="N146" s="121"/>
    </row>
    <row r="147" spans="1:15" x14ac:dyDescent="0.25">
      <c r="B147" s="119" t="s">
        <v>85</v>
      </c>
      <c r="C147" s="120">
        <v>0</v>
      </c>
      <c r="D147" s="121">
        <v>-1</v>
      </c>
      <c r="E147" s="120">
        <v>425</v>
      </c>
      <c r="F147" s="121" t="str">
        <f t="shared" si="11"/>
        <v>-</v>
      </c>
      <c r="G147" s="120">
        <v>235</v>
      </c>
      <c r="H147" s="121">
        <f t="shared" si="11"/>
        <v>-0.44705882352941173</v>
      </c>
      <c r="I147" s="120">
        <v>368</v>
      </c>
      <c r="J147" s="121">
        <f t="shared" si="11"/>
        <v>0.56595744680851068</v>
      </c>
      <c r="K147" s="120">
        <v>525</v>
      </c>
      <c r="L147" s="121">
        <f t="shared" si="11"/>
        <v>0.42663043478260865</v>
      </c>
      <c r="M147" s="120"/>
      <c r="N147" s="121"/>
    </row>
    <row r="148" spans="1:15" x14ac:dyDescent="0.25">
      <c r="B148" s="119" t="s">
        <v>87</v>
      </c>
      <c r="C148" s="120">
        <v>392</v>
      </c>
      <c r="D148" s="121">
        <v>-0.17991631799163177</v>
      </c>
      <c r="E148" s="120">
        <v>361</v>
      </c>
      <c r="F148" s="121">
        <f t="shared" si="11"/>
        <v>-7.9081632653061229E-2</v>
      </c>
      <c r="G148" s="120">
        <v>365</v>
      </c>
      <c r="H148" s="121">
        <f t="shared" si="11"/>
        <v>1.1080332409972193E-2</v>
      </c>
      <c r="I148" s="120">
        <v>339</v>
      </c>
      <c r="J148" s="121">
        <f t="shared" si="11"/>
        <v>-7.1232876712328808E-2</v>
      </c>
      <c r="K148" s="120">
        <v>575</v>
      </c>
      <c r="L148" s="121">
        <f t="shared" si="11"/>
        <v>0.69616519174041303</v>
      </c>
      <c r="M148" s="120"/>
      <c r="N148" s="121"/>
    </row>
    <row r="149" spans="1:15" x14ac:dyDescent="0.25">
      <c r="B149" s="119" t="s">
        <v>89</v>
      </c>
      <c r="C149" s="120">
        <v>116</v>
      </c>
      <c r="D149" s="121">
        <v>-0.88514851485148516</v>
      </c>
      <c r="E149" s="120">
        <v>522</v>
      </c>
      <c r="F149" s="121">
        <f t="shared" si="11"/>
        <v>3.5</v>
      </c>
      <c r="G149" s="120">
        <v>409</v>
      </c>
      <c r="H149" s="121">
        <f t="shared" si="11"/>
        <v>-0.21647509578544066</v>
      </c>
      <c r="I149" s="120">
        <v>570</v>
      </c>
      <c r="J149" s="121">
        <f t="shared" si="11"/>
        <v>0.39364303178484117</v>
      </c>
      <c r="K149" s="120">
        <v>486</v>
      </c>
      <c r="L149" s="121">
        <f t="shared" si="11"/>
        <v>-0.14736842105263159</v>
      </c>
      <c r="M149" s="120"/>
      <c r="N149" s="121"/>
    </row>
    <row r="150" spans="1:15" x14ac:dyDescent="0.25">
      <c r="A150" s="125"/>
      <c r="B150" s="119" t="s">
        <v>91</v>
      </c>
      <c r="C150" s="120">
        <v>86</v>
      </c>
      <c r="D150" s="121">
        <v>-0.87028657616892913</v>
      </c>
      <c r="E150" s="120">
        <v>638</v>
      </c>
      <c r="F150" s="121">
        <f t="shared" si="11"/>
        <v>6.4186046511627906</v>
      </c>
      <c r="G150" s="120">
        <v>495</v>
      </c>
      <c r="H150" s="121">
        <f t="shared" si="11"/>
        <v>-0.22413793103448276</v>
      </c>
      <c r="I150" s="120">
        <v>573</v>
      </c>
      <c r="J150" s="121">
        <f t="shared" si="11"/>
        <v>0.15757575757575748</v>
      </c>
      <c r="K150" s="120">
        <v>733</v>
      </c>
      <c r="L150" s="121">
        <f t="shared" si="11"/>
        <v>0.27923211169284468</v>
      </c>
      <c r="M150" s="120"/>
      <c r="N150" s="121"/>
    </row>
    <row r="151" spans="1:15" x14ac:dyDescent="0.25">
      <c r="B151" s="119" t="s">
        <v>93</v>
      </c>
      <c r="C151" s="120">
        <v>450</v>
      </c>
      <c r="D151" s="121">
        <v>-0.61373390557939911</v>
      </c>
      <c r="E151" s="120">
        <v>706</v>
      </c>
      <c r="F151" s="121">
        <f t="shared" si="11"/>
        <v>0.568888888888889</v>
      </c>
      <c r="G151" s="120">
        <v>972</v>
      </c>
      <c r="H151" s="121">
        <f t="shared" si="11"/>
        <v>0.37677053824362616</v>
      </c>
      <c r="I151" s="120">
        <v>960</v>
      </c>
      <c r="J151" s="121">
        <f t="shared" si="11"/>
        <v>-1.2345679012345734E-2</v>
      </c>
      <c r="K151" s="120">
        <v>998</v>
      </c>
      <c r="L151" s="121">
        <f t="shared" si="11"/>
        <v>3.9583333333333304E-2</v>
      </c>
      <c r="M151" s="120"/>
      <c r="N151" s="121"/>
    </row>
    <row r="152" spans="1:15" x14ac:dyDescent="0.25">
      <c r="B152" s="119" t="s">
        <v>95</v>
      </c>
      <c r="C152" s="120">
        <v>304</v>
      </c>
      <c r="D152" s="121">
        <v>-0.64527421236872806</v>
      </c>
      <c r="E152" s="120">
        <v>794</v>
      </c>
      <c r="F152" s="121">
        <f t="shared" si="11"/>
        <v>1.611842105263158</v>
      </c>
      <c r="G152" s="120">
        <v>835</v>
      </c>
      <c r="H152" s="121">
        <f t="shared" si="11"/>
        <v>5.1637279596977281E-2</v>
      </c>
      <c r="I152" s="120">
        <v>1075</v>
      </c>
      <c r="J152" s="121">
        <f t="shared" si="11"/>
        <v>0.28742514970059885</v>
      </c>
      <c r="K152" s="120">
        <v>770</v>
      </c>
      <c r="L152" s="121">
        <f t="shared" si="11"/>
        <v>-0.28372093023255818</v>
      </c>
      <c r="M152" s="120"/>
      <c r="N152" s="121"/>
    </row>
    <row r="153" spans="1:15" ht="15.75" x14ac:dyDescent="0.25">
      <c r="B153" s="122" t="s">
        <v>32</v>
      </c>
      <c r="C153" s="123">
        <v>3197</v>
      </c>
      <c r="D153" s="124">
        <v>-0.67320862721046715</v>
      </c>
      <c r="E153" s="123">
        <v>7197</v>
      </c>
      <c r="F153" s="124">
        <f t="shared" si="11"/>
        <v>1.2511729746637474</v>
      </c>
      <c r="G153" s="123">
        <v>6944</v>
      </c>
      <c r="H153" s="124">
        <f t="shared" si="11"/>
        <v>-3.5153536195637103E-2</v>
      </c>
      <c r="I153" s="123">
        <v>8880</v>
      </c>
      <c r="J153" s="124">
        <f t="shared" si="11"/>
        <v>0.27880184331797242</v>
      </c>
      <c r="K153" s="123">
        <v>8516</v>
      </c>
      <c r="L153" s="124">
        <f t="shared" si="11"/>
        <v>-4.0990990990991016E-2</v>
      </c>
      <c r="M153" s="123">
        <v>3901</v>
      </c>
      <c r="N153" s="124">
        <v>0.15722337585286272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242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C$7</f>
        <v>2020</v>
      </c>
      <c r="D161" s="308"/>
      <c r="E161" s="307">
        <f>E$7</f>
        <v>2021</v>
      </c>
      <c r="F161" s="308"/>
      <c r="G161" s="307">
        <f>G$7</f>
        <v>2022</v>
      </c>
      <c r="H161" s="308"/>
      <c r="I161" s="307">
        <f>I$7</f>
        <v>2023</v>
      </c>
      <c r="J161" s="308"/>
      <c r="K161" s="307">
        <f>K$7</f>
        <v>2024</v>
      </c>
      <c r="L161" s="308"/>
      <c r="M161" s="307">
        <f>M$7</f>
        <v>2025</v>
      </c>
      <c r="N161" s="308"/>
    </row>
    <row r="162" spans="2:14" ht="16.5" thickTop="1" thickBot="1" x14ac:dyDescent="0.3">
      <c r="B162" s="87"/>
      <c r="C162" s="116" t="s">
        <v>71</v>
      </c>
      <c r="D162" s="117" t="str">
        <f>CONCATENATE("var ",RIGHT(C161,2),"/",RIGHT(C161-1,2))</f>
        <v>var 20/19</v>
      </c>
      <c r="E162" s="118" t="s">
        <v>71</v>
      </c>
      <c r="F162" s="117" t="str">
        <f>CONCATENATE("var ",RIGHT(E161,2),"/",RIGHT(E161-1,2))</f>
        <v>var 21/20</v>
      </c>
      <c r="G162" s="118" t="s">
        <v>71</v>
      </c>
      <c r="H162" s="117" t="str">
        <f>CONCATENATE("var ",RIGHT(G161,2),"/",RIGHT(G161-1,2))</f>
        <v>var 22/21</v>
      </c>
      <c r="I162" s="118" t="s">
        <v>71</v>
      </c>
      <c r="J162" s="117" t="str">
        <f>CONCATENATE("var ",RIGHT(I161,2),"/",RIGHT(I161-1,2))</f>
        <v>var 23/22</v>
      </c>
      <c r="K162" s="118" t="s">
        <v>71</v>
      </c>
      <c r="L162" s="117" t="str">
        <f>CONCATENATE("var ",RIGHT(K161,2),"/",RIGHT(K161-1,2))</f>
        <v>var 24/23</v>
      </c>
      <c r="M162" s="118" t="s">
        <v>71</v>
      </c>
      <c r="N162" s="117" t="str">
        <f>CONCATENATE("var ",RIGHT(M161,2),"/",RIGHT(M161-1,2))</f>
        <v>var 25/24</v>
      </c>
    </row>
    <row r="163" spans="2:14" x14ac:dyDescent="0.25">
      <c r="B163" s="119" t="s">
        <v>73</v>
      </c>
      <c r="C163" s="120">
        <v>517</v>
      </c>
      <c r="D163" s="121">
        <v>-0.49064039408867</v>
      </c>
      <c r="E163" s="120">
        <v>270</v>
      </c>
      <c r="F163" s="121">
        <f t="shared" ref="F163:L175" si="13">IFERROR(E163/C163-1,"-")</f>
        <v>-0.47775628626692457</v>
      </c>
      <c r="G163" s="120">
        <v>556</v>
      </c>
      <c r="H163" s="121">
        <f t="shared" si="13"/>
        <v>1.0592592592592593</v>
      </c>
      <c r="I163" s="120">
        <v>786</v>
      </c>
      <c r="J163" s="121">
        <f t="shared" si="13"/>
        <v>0.41366906474820153</v>
      </c>
      <c r="K163" s="120">
        <v>785</v>
      </c>
      <c r="L163" s="121">
        <f t="shared" si="13"/>
        <v>-1.2722646310432406E-3</v>
      </c>
      <c r="M163" s="120">
        <v>1152</v>
      </c>
      <c r="N163" s="121">
        <f t="shared" ref="N163:N166" si="14">IFERROR(M163/K163-1,"-")</f>
        <v>0.46751592356687888</v>
      </c>
    </row>
    <row r="164" spans="2:14" x14ac:dyDescent="0.25">
      <c r="B164" s="119" t="s">
        <v>75</v>
      </c>
      <c r="C164" s="120">
        <v>660</v>
      </c>
      <c r="D164" s="121">
        <v>-0.46902654867256632</v>
      </c>
      <c r="E164" s="120">
        <v>298</v>
      </c>
      <c r="F164" s="121">
        <f t="shared" si="13"/>
        <v>-0.54848484848484846</v>
      </c>
      <c r="G164" s="120">
        <v>884</v>
      </c>
      <c r="H164" s="121">
        <f t="shared" si="13"/>
        <v>1.9664429530201342</v>
      </c>
      <c r="I164" s="120">
        <v>1866</v>
      </c>
      <c r="J164" s="121">
        <f t="shared" si="13"/>
        <v>1.1108597285067874</v>
      </c>
      <c r="K164" s="120">
        <v>1179</v>
      </c>
      <c r="L164" s="121">
        <f t="shared" si="13"/>
        <v>-0.36816720257234725</v>
      </c>
      <c r="M164" s="120">
        <v>1544</v>
      </c>
      <c r="N164" s="121">
        <f t="shared" si="14"/>
        <v>0.30958439355385914</v>
      </c>
    </row>
    <row r="165" spans="2:14" x14ac:dyDescent="0.25">
      <c r="B165" s="119" t="s">
        <v>77</v>
      </c>
      <c r="C165" s="120">
        <v>341</v>
      </c>
      <c r="D165" s="121">
        <v>-0.68971792538671517</v>
      </c>
      <c r="E165" s="120">
        <v>394</v>
      </c>
      <c r="F165" s="121">
        <f t="shared" si="13"/>
        <v>0.15542521994134906</v>
      </c>
      <c r="G165" s="120">
        <v>1327</v>
      </c>
      <c r="H165" s="121">
        <f t="shared" si="13"/>
        <v>2.3680203045685277</v>
      </c>
      <c r="I165" s="120">
        <v>1634</v>
      </c>
      <c r="J165" s="121">
        <f t="shared" si="13"/>
        <v>0.23134890730972124</v>
      </c>
      <c r="K165" s="120">
        <v>802</v>
      </c>
      <c r="L165" s="121">
        <f t="shared" si="13"/>
        <v>-0.50917992656058753</v>
      </c>
      <c r="M165" s="120">
        <v>1332</v>
      </c>
      <c r="N165" s="121">
        <f t="shared" si="14"/>
        <v>0.6608478802992519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449</v>
      </c>
      <c r="F166" s="121" t="str">
        <f t="shared" si="13"/>
        <v>-</v>
      </c>
      <c r="G166" s="120">
        <v>757</v>
      </c>
      <c r="H166" s="121">
        <f t="shared" si="13"/>
        <v>0.68596881959910916</v>
      </c>
      <c r="I166" s="120">
        <v>1968</v>
      </c>
      <c r="J166" s="121">
        <f t="shared" si="13"/>
        <v>1.5997357992073975</v>
      </c>
      <c r="K166" s="120">
        <v>1348</v>
      </c>
      <c r="L166" s="121">
        <f t="shared" si="13"/>
        <v>-0.31504065040650409</v>
      </c>
      <c r="M166" s="120">
        <v>1529</v>
      </c>
      <c r="N166" s="121">
        <f t="shared" si="14"/>
        <v>0.13427299703264084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726</v>
      </c>
      <c r="F167" s="121" t="str">
        <f t="shared" si="13"/>
        <v>-</v>
      </c>
      <c r="G167" s="120">
        <v>650</v>
      </c>
      <c r="H167" s="121">
        <f t="shared" si="13"/>
        <v>-0.10468319559228645</v>
      </c>
      <c r="I167" s="120">
        <v>1147</v>
      </c>
      <c r="J167" s="121">
        <f t="shared" si="13"/>
        <v>0.7646153846153847</v>
      </c>
      <c r="K167" s="120">
        <v>1201</v>
      </c>
      <c r="L167" s="121">
        <f t="shared" si="13"/>
        <v>4.7079337401918053E-2</v>
      </c>
      <c r="M167" s="120"/>
      <c r="N167" s="121"/>
    </row>
    <row r="168" spans="2:14" x14ac:dyDescent="0.25">
      <c r="B168" s="119" t="s">
        <v>83</v>
      </c>
      <c r="C168" s="120">
        <v>0</v>
      </c>
      <c r="D168" s="121">
        <v>-1</v>
      </c>
      <c r="E168" s="120">
        <v>555</v>
      </c>
      <c r="F168" s="121" t="str">
        <f t="shared" si="13"/>
        <v>-</v>
      </c>
      <c r="G168" s="120">
        <v>339</v>
      </c>
      <c r="H168" s="121">
        <f t="shared" si="13"/>
        <v>-0.38918918918918921</v>
      </c>
      <c r="I168" s="120">
        <v>1022</v>
      </c>
      <c r="J168" s="121">
        <f t="shared" si="13"/>
        <v>2.0147492625368733</v>
      </c>
      <c r="K168" s="120">
        <v>949</v>
      </c>
      <c r="L168" s="121">
        <f t="shared" si="13"/>
        <v>-7.1428571428571397E-2</v>
      </c>
      <c r="M168" s="120"/>
      <c r="N168" s="121"/>
    </row>
    <row r="169" spans="2:14" x14ac:dyDescent="0.25">
      <c r="B169" s="119" t="s">
        <v>85</v>
      </c>
      <c r="C169" s="120">
        <v>0</v>
      </c>
      <c r="D169" s="121">
        <v>-1</v>
      </c>
      <c r="E169" s="120">
        <v>690</v>
      </c>
      <c r="F169" s="121" t="str">
        <f t="shared" si="13"/>
        <v>-</v>
      </c>
      <c r="G169" s="120">
        <v>516</v>
      </c>
      <c r="H169" s="121">
        <f t="shared" si="13"/>
        <v>-0.25217391304347825</v>
      </c>
      <c r="I169" s="120">
        <v>780</v>
      </c>
      <c r="J169" s="121">
        <f t="shared" si="13"/>
        <v>0.51162790697674421</v>
      </c>
      <c r="K169" s="120">
        <v>1247</v>
      </c>
      <c r="L169" s="121">
        <f t="shared" si="13"/>
        <v>0.59871794871794881</v>
      </c>
      <c r="M169" s="120"/>
      <c r="N169" s="121"/>
    </row>
    <row r="170" spans="2:14" x14ac:dyDescent="0.25">
      <c r="B170" s="119" t="s">
        <v>87</v>
      </c>
      <c r="C170" s="120">
        <v>213</v>
      </c>
      <c r="D170" s="121">
        <v>-0.84441197954711467</v>
      </c>
      <c r="E170" s="120">
        <v>881</v>
      </c>
      <c r="F170" s="121">
        <f t="shared" si="13"/>
        <v>3.136150234741784</v>
      </c>
      <c r="G170" s="120">
        <v>1099</v>
      </c>
      <c r="H170" s="121">
        <f t="shared" si="13"/>
        <v>0.24744608399545975</v>
      </c>
      <c r="I170" s="120">
        <v>1136</v>
      </c>
      <c r="J170" s="121">
        <f t="shared" si="13"/>
        <v>3.3666969972702354E-2</v>
      </c>
      <c r="K170" s="120">
        <v>1635</v>
      </c>
      <c r="L170" s="121">
        <f t="shared" si="13"/>
        <v>0.43926056338028174</v>
      </c>
      <c r="M170" s="120"/>
      <c r="N170" s="121"/>
    </row>
    <row r="171" spans="2:14" x14ac:dyDescent="0.25">
      <c r="B171" s="119" t="s">
        <v>89</v>
      </c>
      <c r="C171" s="120">
        <v>243</v>
      </c>
      <c r="D171" s="121">
        <v>-0.74818652849740941</v>
      </c>
      <c r="E171" s="120">
        <v>615</v>
      </c>
      <c r="F171" s="121">
        <f t="shared" si="13"/>
        <v>1.5308641975308643</v>
      </c>
      <c r="G171" s="120">
        <v>904</v>
      </c>
      <c r="H171" s="121">
        <f t="shared" si="13"/>
        <v>0.46991869918699192</v>
      </c>
      <c r="I171" s="120">
        <v>596</v>
      </c>
      <c r="J171" s="121">
        <f t="shared" si="13"/>
        <v>-0.34070796460176989</v>
      </c>
      <c r="K171" s="120">
        <v>1285</v>
      </c>
      <c r="L171" s="121">
        <f t="shared" si="13"/>
        <v>1.1560402684563758</v>
      </c>
      <c r="M171" s="120"/>
      <c r="N171" s="121"/>
    </row>
    <row r="172" spans="2:14" x14ac:dyDescent="0.25">
      <c r="B172" s="119" t="s">
        <v>91</v>
      </c>
      <c r="C172" s="120">
        <v>304</v>
      </c>
      <c r="D172" s="121">
        <v>-0.66812227074235808</v>
      </c>
      <c r="E172" s="120">
        <v>611</v>
      </c>
      <c r="F172" s="121">
        <f t="shared" si="13"/>
        <v>1.0098684210526314</v>
      </c>
      <c r="G172" s="120">
        <v>1131</v>
      </c>
      <c r="H172" s="121">
        <f t="shared" si="13"/>
        <v>0.85106382978723394</v>
      </c>
      <c r="I172" s="120">
        <v>834</v>
      </c>
      <c r="J172" s="121">
        <f t="shared" si="13"/>
        <v>-0.2625994694960212</v>
      </c>
      <c r="K172" s="120">
        <v>1681</v>
      </c>
      <c r="L172" s="121">
        <f t="shared" si="13"/>
        <v>1.0155875299760191</v>
      </c>
      <c r="M172" s="120"/>
      <c r="N172" s="121"/>
    </row>
    <row r="173" spans="2:14" x14ac:dyDescent="0.25">
      <c r="B173" s="119" t="s">
        <v>93</v>
      </c>
      <c r="C173" s="120">
        <v>73</v>
      </c>
      <c r="D173" s="121">
        <v>-0.82281553398058249</v>
      </c>
      <c r="E173" s="120">
        <v>526</v>
      </c>
      <c r="F173" s="121">
        <f t="shared" si="13"/>
        <v>6.2054794520547949</v>
      </c>
      <c r="G173" s="120">
        <v>729</v>
      </c>
      <c r="H173" s="121">
        <f t="shared" si="13"/>
        <v>0.38593155893536113</v>
      </c>
      <c r="I173" s="120">
        <v>781</v>
      </c>
      <c r="J173" s="121">
        <f t="shared" si="13"/>
        <v>7.1330589849108339E-2</v>
      </c>
      <c r="K173" s="120">
        <v>1108</v>
      </c>
      <c r="L173" s="121">
        <f t="shared" si="13"/>
        <v>0.41869398207426367</v>
      </c>
      <c r="M173" s="120"/>
      <c r="N173" s="121"/>
    </row>
    <row r="174" spans="2:14" x14ac:dyDescent="0.25">
      <c r="B174" s="119" t="s">
        <v>95</v>
      </c>
      <c r="C174" s="120">
        <v>131</v>
      </c>
      <c r="D174" s="121">
        <v>-0.67085427135678399</v>
      </c>
      <c r="E174" s="120">
        <v>731</v>
      </c>
      <c r="F174" s="121">
        <f t="shared" si="13"/>
        <v>4.5801526717557248</v>
      </c>
      <c r="G174" s="120">
        <v>938</v>
      </c>
      <c r="H174" s="121">
        <f t="shared" si="13"/>
        <v>0.28317373461012307</v>
      </c>
      <c r="I174" s="120">
        <v>864</v>
      </c>
      <c r="J174" s="121">
        <f t="shared" si="13"/>
        <v>-7.8891257995735597E-2</v>
      </c>
      <c r="K174" s="120">
        <v>1025</v>
      </c>
      <c r="L174" s="121">
        <f t="shared" si="13"/>
        <v>0.18634259259259256</v>
      </c>
      <c r="M174" s="120"/>
      <c r="N174" s="121"/>
    </row>
    <row r="175" spans="2:14" ht="15.75" x14ac:dyDescent="0.25">
      <c r="B175" s="122" t="s">
        <v>32</v>
      </c>
      <c r="C175" s="123">
        <v>2498</v>
      </c>
      <c r="D175" s="124">
        <v>-0.78031835370679803</v>
      </c>
      <c r="E175" s="123">
        <v>6746</v>
      </c>
      <c r="F175" s="124">
        <f t="shared" si="13"/>
        <v>1.7005604483586869</v>
      </c>
      <c r="G175" s="123">
        <v>9830</v>
      </c>
      <c r="H175" s="124">
        <f t="shared" si="13"/>
        <v>0.45715979839905119</v>
      </c>
      <c r="I175" s="123">
        <v>13414</v>
      </c>
      <c r="J175" s="124">
        <f t="shared" si="13"/>
        <v>0.36459816887080376</v>
      </c>
      <c r="K175" s="123">
        <v>14245</v>
      </c>
      <c r="L175" s="124">
        <f t="shared" si="13"/>
        <v>6.1950201282242379E-2</v>
      </c>
      <c r="M175" s="123">
        <v>5557</v>
      </c>
      <c r="N175" s="124">
        <v>0.35075352455031594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243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C$7</f>
        <v>2020</v>
      </c>
      <c r="D183" s="308"/>
      <c r="E183" s="307">
        <f>E$7</f>
        <v>2021</v>
      </c>
      <c r="F183" s="308"/>
      <c r="G183" s="307">
        <f>G$7</f>
        <v>2022</v>
      </c>
      <c r="H183" s="308"/>
      <c r="I183" s="307">
        <f>I$7</f>
        <v>2023</v>
      </c>
      <c r="J183" s="308"/>
      <c r="K183" s="307">
        <f>K$7</f>
        <v>2024</v>
      </c>
      <c r="L183" s="308"/>
      <c r="M183" s="307">
        <f>M$7</f>
        <v>2025</v>
      </c>
      <c r="N183" s="308"/>
    </row>
    <row r="184" spans="1:15" ht="16.5" thickTop="1" thickBot="1" x14ac:dyDescent="0.3">
      <c r="B184" s="87"/>
      <c r="C184" s="116" t="s">
        <v>71</v>
      </c>
      <c r="D184" s="117" t="str">
        <f>CONCATENATE("var ",RIGHT(C183,2),"/",RIGHT(C183-1,2))</f>
        <v>var 20/19</v>
      </c>
      <c r="E184" s="118" t="s">
        <v>71</v>
      </c>
      <c r="F184" s="117" t="str">
        <f>CONCATENATE("var ",RIGHT(E183,2),"/",RIGHT(E183-1,2))</f>
        <v>var 21/20</v>
      </c>
      <c r="G184" s="118" t="s">
        <v>71</v>
      </c>
      <c r="H184" s="117" t="str">
        <f>CONCATENATE("var ",RIGHT(G183,2),"/",RIGHT(G183-1,2))</f>
        <v>var 22/21</v>
      </c>
      <c r="I184" s="118" t="s">
        <v>71</v>
      </c>
      <c r="J184" s="117" t="str">
        <f>CONCATENATE("var ",RIGHT(I183,2),"/",RIGHT(I183-1,2))</f>
        <v>var 23/22</v>
      </c>
      <c r="K184" s="118" t="s">
        <v>71</v>
      </c>
      <c r="L184" s="117" t="str">
        <f>CONCATENATE("var ",RIGHT(K183,2),"/",RIGHT(K183-1,2))</f>
        <v>var 24/23</v>
      </c>
      <c r="M184" s="118" t="s">
        <v>71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73</v>
      </c>
      <c r="C185" s="120">
        <v>320</v>
      </c>
      <c r="D185" s="121">
        <v>0.13074204946996471</v>
      </c>
      <c r="E185" s="120">
        <v>5</v>
      </c>
      <c r="F185" s="121">
        <f t="shared" ref="F185:L197" si="15">IFERROR(E185/C185-1,"-")</f>
        <v>-0.984375</v>
      </c>
      <c r="G185" s="120">
        <v>446</v>
      </c>
      <c r="H185" s="121">
        <f t="shared" si="15"/>
        <v>88.2</v>
      </c>
      <c r="I185" s="120">
        <v>475</v>
      </c>
      <c r="J185" s="121">
        <f t="shared" si="15"/>
        <v>6.5022421524663754E-2</v>
      </c>
      <c r="K185" s="120">
        <v>480</v>
      </c>
      <c r="L185" s="121">
        <f t="shared" si="15"/>
        <v>1.0526315789473717E-2</v>
      </c>
      <c r="M185" s="120">
        <v>396</v>
      </c>
      <c r="N185" s="121">
        <f t="shared" ref="N185:N188" si="16">IFERROR(M185/K185-1,"-")</f>
        <v>-0.17500000000000004</v>
      </c>
    </row>
    <row r="186" spans="1:15" x14ac:dyDescent="0.25">
      <c r="B186" s="119" t="s">
        <v>75</v>
      </c>
      <c r="C186" s="120">
        <v>388</v>
      </c>
      <c r="D186" s="121">
        <v>0.72444444444444445</v>
      </c>
      <c r="E186" s="120">
        <v>25</v>
      </c>
      <c r="F186" s="121">
        <f t="shared" si="15"/>
        <v>-0.93556701030927836</v>
      </c>
      <c r="G186" s="120">
        <v>483</v>
      </c>
      <c r="H186" s="121">
        <f t="shared" si="15"/>
        <v>18.32</v>
      </c>
      <c r="I186" s="120">
        <v>598</v>
      </c>
      <c r="J186" s="121">
        <f t="shared" si="15"/>
        <v>0.23809523809523814</v>
      </c>
      <c r="K186" s="120">
        <v>677</v>
      </c>
      <c r="L186" s="121">
        <f t="shared" si="15"/>
        <v>0.13210702341137126</v>
      </c>
      <c r="M186" s="120">
        <v>480</v>
      </c>
      <c r="N186" s="121">
        <f t="shared" si="16"/>
        <v>-0.29098966026587891</v>
      </c>
    </row>
    <row r="187" spans="1:15" x14ac:dyDescent="0.25">
      <c r="B187" s="119" t="s">
        <v>77</v>
      </c>
      <c r="C187" s="120">
        <v>167</v>
      </c>
      <c r="D187" s="121">
        <v>-0.58250000000000002</v>
      </c>
      <c r="E187" s="120">
        <v>32</v>
      </c>
      <c r="F187" s="121">
        <f t="shared" si="15"/>
        <v>-0.80838323353293418</v>
      </c>
      <c r="G187" s="120">
        <v>540</v>
      </c>
      <c r="H187" s="121">
        <f t="shared" si="15"/>
        <v>15.875</v>
      </c>
      <c r="I187" s="120">
        <v>372</v>
      </c>
      <c r="J187" s="121">
        <f t="shared" si="15"/>
        <v>-0.31111111111111112</v>
      </c>
      <c r="K187" s="120">
        <v>497</v>
      </c>
      <c r="L187" s="121">
        <f t="shared" si="15"/>
        <v>0.33602150537634401</v>
      </c>
      <c r="M187" s="120">
        <v>581</v>
      </c>
      <c r="N187" s="121">
        <f t="shared" si="16"/>
        <v>0.16901408450704225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91</v>
      </c>
      <c r="F188" s="121" t="str">
        <f t="shared" si="15"/>
        <v>-</v>
      </c>
      <c r="G188" s="120">
        <v>533</v>
      </c>
      <c r="H188" s="121">
        <f t="shared" si="15"/>
        <v>4.8571428571428568</v>
      </c>
      <c r="I188" s="120">
        <v>264</v>
      </c>
      <c r="J188" s="121">
        <f t="shared" si="15"/>
        <v>-0.50469043151969983</v>
      </c>
      <c r="K188" s="120">
        <v>408</v>
      </c>
      <c r="L188" s="121">
        <f t="shared" si="15"/>
        <v>0.54545454545454541</v>
      </c>
      <c r="M188" s="120">
        <v>463</v>
      </c>
      <c r="N188" s="121">
        <f t="shared" si="16"/>
        <v>0.13480392156862742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322</v>
      </c>
      <c r="F189" s="121" t="str">
        <f t="shared" si="15"/>
        <v>-</v>
      </c>
      <c r="G189" s="120">
        <v>275</v>
      </c>
      <c r="H189" s="121">
        <f t="shared" si="15"/>
        <v>-0.14596273291925466</v>
      </c>
      <c r="I189" s="120">
        <v>366</v>
      </c>
      <c r="J189" s="121">
        <f t="shared" si="15"/>
        <v>0.33090909090909082</v>
      </c>
      <c r="K189" s="120">
        <v>265</v>
      </c>
      <c r="L189" s="121">
        <f t="shared" si="15"/>
        <v>-0.27595628415300544</v>
      </c>
      <c r="M189" s="120"/>
      <c r="N189" s="121"/>
    </row>
    <row r="190" spans="1:15" x14ac:dyDescent="0.25">
      <c r="B190" s="119" t="s">
        <v>122</v>
      </c>
      <c r="C190" s="120">
        <v>0</v>
      </c>
      <c r="D190" s="121">
        <v>-1</v>
      </c>
      <c r="E190" s="120">
        <v>520</v>
      </c>
      <c r="F190" s="121" t="str">
        <f t="shared" si="15"/>
        <v>-</v>
      </c>
      <c r="G190" s="120">
        <v>128</v>
      </c>
      <c r="H190" s="121">
        <f t="shared" si="15"/>
        <v>-0.75384615384615383</v>
      </c>
      <c r="I190" s="120">
        <v>260</v>
      </c>
      <c r="J190" s="121">
        <f t="shared" si="15"/>
        <v>1.03125</v>
      </c>
      <c r="K190" s="120">
        <v>315</v>
      </c>
      <c r="L190" s="121">
        <f t="shared" si="15"/>
        <v>0.21153846153846145</v>
      </c>
      <c r="M190" s="120"/>
      <c r="N190" s="121"/>
    </row>
    <row r="191" spans="1:15" x14ac:dyDescent="0.25">
      <c r="B191" s="119" t="s">
        <v>85</v>
      </c>
      <c r="C191" s="120">
        <v>0</v>
      </c>
      <c r="D191" s="121">
        <v>-1</v>
      </c>
      <c r="E191" s="120">
        <v>570</v>
      </c>
      <c r="F191" s="121" t="str">
        <f t="shared" si="15"/>
        <v>-</v>
      </c>
      <c r="G191" s="120">
        <v>543</v>
      </c>
      <c r="H191" s="121">
        <f t="shared" si="15"/>
        <v>-4.7368421052631615E-2</v>
      </c>
      <c r="I191" s="120">
        <v>1051</v>
      </c>
      <c r="J191" s="121">
        <f t="shared" si="15"/>
        <v>0.9355432780847146</v>
      </c>
      <c r="K191" s="120">
        <v>327</v>
      </c>
      <c r="L191" s="121">
        <f t="shared" si="15"/>
        <v>-0.68886774500475734</v>
      </c>
      <c r="M191" s="120"/>
      <c r="N191" s="121"/>
    </row>
    <row r="192" spans="1:15" x14ac:dyDescent="0.25">
      <c r="B192" s="119" t="s">
        <v>87</v>
      </c>
      <c r="C192" s="120">
        <v>456</v>
      </c>
      <c r="D192" s="121">
        <v>0.16326530612244894</v>
      </c>
      <c r="E192" s="120">
        <v>475</v>
      </c>
      <c r="F192" s="121">
        <f t="shared" si="15"/>
        <v>4.1666666666666741E-2</v>
      </c>
      <c r="G192" s="120">
        <v>374</v>
      </c>
      <c r="H192" s="121">
        <f t="shared" si="15"/>
        <v>-0.21263157894736839</v>
      </c>
      <c r="I192" s="120">
        <v>248</v>
      </c>
      <c r="J192" s="121">
        <f t="shared" si="15"/>
        <v>-0.33689839572192515</v>
      </c>
      <c r="K192" s="120">
        <v>281</v>
      </c>
      <c r="L192" s="121">
        <f t="shared" si="15"/>
        <v>0.13306451612903225</v>
      </c>
      <c r="M192" s="120"/>
      <c r="N192" s="121"/>
    </row>
    <row r="193" spans="2:15" x14ac:dyDescent="0.25">
      <c r="B193" s="119" t="s">
        <v>89</v>
      </c>
      <c r="C193" s="120">
        <v>1202</v>
      </c>
      <c r="D193" s="121">
        <v>3.8273092369477908</v>
      </c>
      <c r="E193" s="120">
        <v>618</v>
      </c>
      <c r="F193" s="121">
        <f t="shared" si="15"/>
        <v>-0.4858569051580699</v>
      </c>
      <c r="G193" s="120">
        <v>425</v>
      </c>
      <c r="H193" s="121">
        <f t="shared" si="15"/>
        <v>-0.31229773462783172</v>
      </c>
      <c r="I193" s="120">
        <v>370</v>
      </c>
      <c r="J193" s="121">
        <f t="shared" si="15"/>
        <v>-0.12941176470588234</v>
      </c>
      <c r="K193" s="120">
        <v>360</v>
      </c>
      <c r="L193" s="121">
        <f t="shared" si="15"/>
        <v>-2.7027027027026973E-2</v>
      </c>
      <c r="M193" s="120"/>
      <c r="N193" s="121"/>
    </row>
    <row r="194" spans="2:15" x14ac:dyDescent="0.25">
      <c r="B194" s="119" t="s">
        <v>91</v>
      </c>
      <c r="C194" s="120">
        <v>163</v>
      </c>
      <c r="D194" s="121">
        <v>-0.23831775700934577</v>
      </c>
      <c r="E194" s="120">
        <v>624</v>
      </c>
      <c r="F194" s="121">
        <f t="shared" si="15"/>
        <v>2.8282208588957056</v>
      </c>
      <c r="G194" s="120">
        <v>357</v>
      </c>
      <c r="H194" s="121">
        <f t="shared" si="15"/>
        <v>-0.42788461538461542</v>
      </c>
      <c r="I194" s="120">
        <v>373</v>
      </c>
      <c r="J194" s="121">
        <f t="shared" si="15"/>
        <v>4.481792717086841E-2</v>
      </c>
      <c r="K194" s="120">
        <v>608</v>
      </c>
      <c r="L194" s="121">
        <f t="shared" si="15"/>
        <v>0.63002680965147451</v>
      </c>
      <c r="M194" s="120"/>
      <c r="N194" s="121"/>
    </row>
    <row r="195" spans="2:15" x14ac:dyDescent="0.25">
      <c r="B195" s="119" t="s">
        <v>93</v>
      </c>
      <c r="C195" s="120">
        <v>46</v>
      </c>
      <c r="D195" s="121">
        <v>-0.8729281767955801</v>
      </c>
      <c r="E195" s="120">
        <v>469</v>
      </c>
      <c r="F195" s="121">
        <f t="shared" si="15"/>
        <v>9.195652173913043</v>
      </c>
      <c r="G195" s="120">
        <v>291</v>
      </c>
      <c r="H195" s="121">
        <f t="shared" si="15"/>
        <v>-0.3795309168443497</v>
      </c>
      <c r="I195" s="120">
        <v>504</v>
      </c>
      <c r="J195" s="121">
        <f t="shared" si="15"/>
        <v>0.731958762886598</v>
      </c>
      <c r="K195" s="120">
        <v>547</v>
      </c>
      <c r="L195" s="121">
        <f t="shared" si="15"/>
        <v>8.5317460317460236E-2</v>
      </c>
      <c r="M195" s="120"/>
      <c r="N195" s="121"/>
    </row>
    <row r="196" spans="2:15" x14ac:dyDescent="0.25">
      <c r="B196" s="119" t="s">
        <v>95</v>
      </c>
      <c r="C196" s="120">
        <v>71</v>
      </c>
      <c r="D196" s="121">
        <v>-0.75850340136054428</v>
      </c>
      <c r="E196" s="120">
        <v>617</v>
      </c>
      <c r="F196" s="121">
        <f t="shared" si="15"/>
        <v>7.6901408450704221</v>
      </c>
      <c r="G196" s="120">
        <v>355</v>
      </c>
      <c r="H196" s="121">
        <f t="shared" si="15"/>
        <v>-0.42463533225283634</v>
      </c>
      <c r="I196" s="120">
        <v>459</v>
      </c>
      <c r="J196" s="121">
        <f t="shared" si="15"/>
        <v>0.29295774647887329</v>
      </c>
      <c r="K196" s="120">
        <v>381</v>
      </c>
      <c r="L196" s="121">
        <f t="shared" si="15"/>
        <v>-0.16993464052287577</v>
      </c>
      <c r="M196" s="120"/>
      <c r="N196" s="121"/>
    </row>
    <row r="197" spans="2:15" ht="15.75" x14ac:dyDescent="0.25">
      <c r="B197" s="122" t="s">
        <v>32</v>
      </c>
      <c r="C197" s="123">
        <v>2838</v>
      </c>
      <c r="D197" s="124">
        <v>-0.24299813283542282</v>
      </c>
      <c r="E197" s="123">
        <v>4368</v>
      </c>
      <c r="F197" s="124">
        <f t="shared" si="15"/>
        <v>0.53911205073995783</v>
      </c>
      <c r="G197" s="123">
        <v>4750</v>
      </c>
      <c r="H197" s="124">
        <f t="shared" si="15"/>
        <v>8.7454212454212366E-2</v>
      </c>
      <c r="I197" s="123">
        <v>5340</v>
      </c>
      <c r="J197" s="124">
        <f t="shared" si="15"/>
        <v>0.12421052631578955</v>
      </c>
      <c r="K197" s="123">
        <v>5146</v>
      </c>
      <c r="L197" s="124">
        <f t="shared" si="15"/>
        <v>-3.6329588014981318E-2</v>
      </c>
      <c r="M197" s="123">
        <v>1920</v>
      </c>
      <c r="N197" s="124">
        <v>-6.8865179437439417E-2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244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C$7</f>
        <v>2020</v>
      </c>
      <c r="D205" s="308"/>
      <c r="E205" s="307">
        <f>E$7</f>
        <v>2021</v>
      </c>
      <c r="F205" s="308"/>
      <c r="G205" s="307">
        <f>G$7</f>
        <v>2022</v>
      </c>
      <c r="H205" s="308"/>
      <c r="I205" s="307">
        <f>I$7</f>
        <v>2023</v>
      </c>
      <c r="J205" s="308"/>
      <c r="K205" s="307">
        <f>K$7</f>
        <v>2024</v>
      </c>
      <c r="L205" s="308"/>
      <c r="M205" s="307">
        <f>M$7</f>
        <v>2025</v>
      </c>
      <c r="N205" s="308"/>
    </row>
    <row r="206" spans="2:15" ht="16.5" thickTop="1" thickBot="1" x14ac:dyDescent="0.3">
      <c r="B206" s="87"/>
      <c r="C206" s="116" t="s">
        <v>71</v>
      </c>
      <c r="D206" s="117" t="str">
        <f>CONCATENATE("var ",RIGHT(C205,2),"/",RIGHT(C205-1,2))</f>
        <v>var 20/19</v>
      </c>
      <c r="E206" s="118" t="s">
        <v>71</v>
      </c>
      <c r="F206" s="117" t="str">
        <f>CONCATENATE("var ",RIGHT(E205,2),"/",RIGHT(E205-1,2))</f>
        <v>var 21/20</v>
      </c>
      <c r="G206" s="118" t="s">
        <v>71</v>
      </c>
      <c r="H206" s="117" t="str">
        <f>CONCATENATE("var ",RIGHT(G205,2),"/",RIGHT(G205-1,2))</f>
        <v>var 22/21</v>
      </c>
      <c r="I206" s="118" t="s">
        <v>71</v>
      </c>
      <c r="J206" s="117" t="str">
        <f>CONCATENATE("var ",RIGHT(I205,2),"/",RIGHT(I205-1,2))</f>
        <v>var 23/22</v>
      </c>
      <c r="K206" s="118" t="s">
        <v>71</v>
      </c>
      <c r="L206" s="117" t="str">
        <f>CONCATENATE("var ",RIGHT(K205,2),"/",RIGHT(K205-1,2))</f>
        <v>var 24/23</v>
      </c>
      <c r="M206" s="118" t="s">
        <v>71</v>
      </c>
      <c r="N206" s="117" t="str">
        <f>CONCATENATE("var ",RIGHT(M205,2),"/",RIGHT(M205-1,2))</f>
        <v>var 25/24</v>
      </c>
    </row>
    <row r="207" spans="2:15" x14ac:dyDescent="0.25">
      <c r="B207" s="119" t="s">
        <v>73</v>
      </c>
      <c r="C207" s="120">
        <v>301</v>
      </c>
      <c r="D207" s="121">
        <v>9.8540145985401395E-2</v>
      </c>
      <c r="E207" s="120">
        <v>0</v>
      </c>
      <c r="F207" s="121">
        <f t="shared" ref="F207:L219" si="17">IFERROR(E207/C207-1,"-")</f>
        <v>-1</v>
      </c>
      <c r="G207" s="120">
        <v>670</v>
      </c>
      <c r="H207" s="121" t="str">
        <f t="shared" si="17"/>
        <v>-</v>
      </c>
      <c r="I207" s="120">
        <v>539</v>
      </c>
      <c r="J207" s="121">
        <f t="shared" si="17"/>
        <v>-0.19552238805970146</v>
      </c>
      <c r="K207" s="120">
        <v>688</v>
      </c>
      <c r="L207" s="121">
        <f t="shared" si="17"/>
        <v>0.27643784786641934</v>
      </c>
      <c r="M207" s="120">
        <v>680</v>
      </c>
      <c r="N207" s="121">
        <f t="shared" ref="N207:N210" si="18">IFERROR(M207/K207-1,"-")</f>
        <v>-1.1627906976744207E-2</v>
      </c>
    </row>
    <row r="208" spans="2:15" x14ac:dyDescent="0.25">
      <c r="B208" s="119" t="s">
        <v>75</v>
      </c>
      <c r="C208" s="120">
        <v>174</v>
      </c>
      <c r="D208" s="121">
        <v>-0.19069767441860463</v>
      </c>
      <c r="E208" s="120">
        <v>36</v>
      </c>
      <c r="F208" s="121">
        <f t="shared" si="17"/>
        <v>-0.7931034482758621</v>
      </c>
      <c r="G208" s="120">
        <v>604</v>
      </c>
      <c r="H208" s="121">
        <f t="shared" si="17"/>
        <v>15.777777777777779</v>
      </c>
      <c r="I208" s="120">
        <v>504</v>
      </c>
      <c r="J208" s="121">
        <f t="shared" si="17"/>
        <v>-0.16556291390728473</v>
      </c>
      <c r="K208" s="120">
        <v>892</v>
      </c>
      <c r="L208" s="121">
        <f t="shared" si="17"/>
        <v>0.76984126984126977</v>
      </c>
      <c r="M208" s="120">
        <v>839</v>
      </c>
      <c r="N208" s="121">
        <f t="shared" si="18"/>
        <v>-5.94170403587444E-2</v>
      </c>
    </row>
    <row r="209" spans="2:15" x14ac:dyDescent="0.25">
      <c r="B209" s="119" t="s">
        <v>77</v>
      </c>
      <c r="C209" s="120">
        <v>111</v>
      </c>
      <c r="D209" s="121">
        <v>-0.66465256797583083</v>
      </c>
      <c r="E209" s="120">
        <v>18</v>
      </c>
      <c r="F209" s="121">
        <f t="shared" si="17"/>
        <v>-0.83783783783783783</v>
      </c>
      <c r="G209" s="120">
        <v>743</v>
      </c>
      <c r="H209" s="121">
        <f t="shared" si="17"/>
        <v>40.277777777777779</v>
      </c>
      <c r="I209" s="120">
        <v>692</v>
      </c>
      <c r="J209" s="121">
        <f t="shared" si="17"/>
        <v>-6.8640646029609731E-2</v>
      </c>
      <c r="K209" s="120">
        <v>527</v>
      </c>
      <c r="L209" s="121">
        <f t="shared" si="17"/>
        <v>-0.23843930635838151</v>
      </c>
      <c r="M209" s="120">
        <v>676</v>
      </c>
      <c r="N209" s="121">
        <f t="shared" si="18"/>
        <v>0.2827324478178368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51</v>
      </c>
      <c r="F210" s="121" t="str">
        <f t="shared" si="17"/>
        <v>-</v>
      </c>
      <c r="G210" s="120">
        <v>396</v>
      </c>
      <c r="H210" s="121">
        <f t="shared" si="17"/>
        <v>6.7647058823529411</v>
      </c>
      <c r="I210" s="120">
        <v>772</v>
      </c>
      <c r="J210" s="121">
        <f t="shared" si="17"/>
        <v>0.94949494949494939</v>
      </c>
      <c r="K210" s="120">
        <v>713</v>
      </c>
      <c r="L210" s="121">
        <f t="shared" si="17"/>
        <v>-7.6424870466321293E-2</v>
      </c>
      <c r="M210" s="120">
        <v>729</v>
      </c>
      <c r="N210" s="121">
        <f t="shared" si="18"/>
        <v>2.244039270687237E-2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59</v>
      </c>
      <c r="F211" s="121" t="str">
        <f t="shared" si="17"/>
        <v>-</v>
      </c>
      <c r="G211" s="120">
        <v>1005</v>
      </c>
      <c r="H211" s="121">
        <f t="shared" si="17"/>
        <v>16.033898305084747</v>
      </c>
      <c r="I211" s="120">
        <v>335</v>
      </c>
      <c r="J211" s="121">
        <f t="shared" si="17"/>
        <v>-0.66666666666666674</v>
      </c>
      <c r="K211" s="120">
        <v>517</v>
      </c>
      <c r="L211" s="121">
        <f t="shared" si="17"/>
        <v>0.5432835820895523</v>
      </c>
      <c r="M211" s="120"/>
      <c r="N211" s="121"/>
    </row>
    <row r="212" spans="2:15" x14ac:dyDescent="0.25">
      <c r="B212" s="119" t="s">
        <v>83</v>
      </c>
      <c r="C212" s="120">
        <v>0</v>
      </c>
      <c r="D212" s="121">
        <v>-1</v>
      </c>
      <c r="E212" s="120">
        <v>591</v>
      </c>
      <c r="F212" s="121" t="str">
        <f t="shared" si="17"/>
        <v>-</v>
      </c>
      <c r="G212" s="120">
        <v>258</v>
      </c>
      <c r="H212" s="121">
        <f t="shared" si="17"/>
        <v>-0.56345177664974622</v>
      </c>
      <c r="I212" s="120">
        <v>259</v>
      </c>
      <c r="J212" s="121">
        <f t="shared" si="17"/>
        <v>3.8759689922480689E-3</v>
      </c>
      <c r="K212" s="120">
        <v>182</v>
      </c>
      <c r="L212" s="121">
        <f t="shared" si="17"/>
        <v>-0.29729729729729726</v>
      </c>
      <c r="M212" s="120"/>
      <c r="N212" s="121"/>
    </row>
    <row r="213" spans="2:15" x14ac:dyDescent="0.25">
      <c r="B213" s="119" t="s">
        <v>85</v>
      </c>
      <c r="C213" s="120">
        <v>0</v>
      </c>
      <c r="D213" s="121">
        <v>-1</v>
      </c>
      <c r="E213" s="120">
        <v>401</v>
      </c>
      <c r="F213" s="121" t="str">
        <f t="shared" si="17"/>
        <v>-</v>
      </c>
      <c r="G213" s="120">
        <v>255</v>
      </c>
      <c r="H213" s="121">
        <f t="shared" si="17"/>
        <v>-0.36408977556109723</v>
      </c>
      <c r="I213" s="120">
        <v>394</v>
      </c>
      <c r="J213" s="121">
        <f t="shared" si="17"/>
        <v>0.54509803921568634</v>
      </c>
      <c r="K213" s="120">
        <v>292</v>
      </c>
      <c r="L213" s="121">
        <f t="shared" si="17"/>
        <v>-0.25888324873096447</v>
      </c>
      <c r="M213" s="120"/>
      <c r="N213" s="121"/>
    </row>
    <row r="214" spans="2:15" x14ac:dyDescent="0.25">
      <c r="B214" s="119" t="s">
        <v>87</v>
      </c>
      <c r="C214" s="120">
        <v>450</v>
      </c>
      <c r="D214" s="121">
        <v>0.88284518828451874</v>
      </c>
      <c r="E214" s="120">
        <v>515</v>
      </c>
      <c r="F214" s="121">
        <f t="shared" si="17"/>
        <v>0.14444444444444438</v>
      </c>
      <c r="G214" s="120">
        <v>246</v>
      </c>
      <c r="H214" s="121">
        <f t="shared" si="17"/>
        <v>-0.52233009708737865</v>
      </c>
      <c r="I214" s="120">
        <v>449</v>
      </c>
      <c r="J214" s="121">
        <f t="shared" si="17"/>
        <v>0.82520325203252032</v>
      </c>
      <c r="K214" s="120">
        <v>255</v>
      </c>
      <c r="L214" s="121">
        <f t="shared" si="17"/>
        <v>-0.43207126948775054</v>
      </c>
      <c r="M214" s="120"/>
      <c r="N214" s="121"/>
    </row>
    <row r="215" spans="2:15" x14ac:dyDescent="0.25">
      <c r="B215" s="119" t="s">
        <v>89</v>
      </c>
      <c r="C215" s="120">
        <v>22</v>
      </c>
      <c r="D215" s="121">
        <v>-0.77319587628865982</v>
      </c>
      <c r="E215" s="120">
        <v>494</v>
      </c>
      <c r="F215" s="121">
        <f t="shared" si="17"/>
        <v>21.454545454545453</v>
      </c>
      <c r="G215" s="120">
        <v>392</v>
      </c>
      <c r="H215" s="121">
        <f t="shared" si="17"/>
        <v>-0.20647773279352222</v>
      </c>
      <c r="I215" s="120">
        <v>394</v>
      </c>
      <c r="J215" s="121">
        <f t="shared" si="17"/>
        <v>5.1020408163264808E-3</v>
      </c>
      <c r="K215" s="120">
        <v>386</v>
      </c>
      <c r="L215" s="121">
        <f t="shared" si="17"/>
        <v>-2.0304568527918732E-2</v>
      </c>
      <c r="M215" s="120"/>
      <c r="N215" s="121"/>
    </row>
    <row r="216" spans="2:15" x14ac:dyDescent="0.25">
      <c r="B216" s="119" t="s">
        <v>91</v>
      </c>
      <c r="C216" s="120">
        <v>48</v>
      </c>
      <c r="D216" s="121">
        <v>-0.81395348837209303</v>
      </c>
      <c r="E216" s="120">
        <v>581</v>
      </c>
      <c r="F216" s="121">
        <f t="shared" si="17"/>
        <v>11.104166666666666</v>
      </c>
      <c r="G216" s="120">
        <v>475</v>
      </c>
      <c r="H216" s="121">
        <f t="shared" si="17"/>
        <v>-0.18244406196213425</v>
      </c>
      <c r="I216" s="120">
        <v>853</v>
      </c>
      <c r="J216" s="121">
        <f t="shared" si="17"/>
        <v>0.7957894736842106</v>
      </c>
      <c r="K216" s="120">
        <v>735</v>
      </c>
      <c r="L216" s="121">
        <f t="shared" si="17"/>
        <v>-0.13833528722157096</v>
      </c>
      <c r="M216" s="120"/>
      <c r="N216" s="121"/>
    </row>
    <row r="217" spans="2:15" x14ac:dyDescent="0.25">
      <c r="B217" s="119" t="s">
        <v>93</v>
      </c>
      <c r="C217" s="120">
        <v>115</v>
      </c>
      <c r="D217" s="121">
        <v>-0.44444444444444442</v>
      </c>
      <c r="E217" s="120">
        <v>344</v>
      </c>
      <c r="F217" s="121">
        <f t="shared" si="17"/>
        <v>1.991304347826087</v>
      </c>
      <c r="G217" s="120">
        <v>699</v>
      </c>
      <c r="H217" s="121">
        <f t="shared" si="17"/>
        <v>1.0319767441860463</v>
      </c>
      <c r="I217" s="120">
        <v>654</v>
      </c>
      <c r="J217" s="121">
        <f t="shared" si="17"/>
        <v>-6.4377682403433445E-2</v>
      </c>
      <c r="K217" s="120">
        <v>754</v>
      </c>
      <c r="L217" s="121">
        <f t="shared" si="17"/>
        <v>0.15290519877675846</v>
      </c>
      <c r="M217" s="120"/>
      <c r="N217" s="121"/>
    </row>
    <row r="218" spans="2:15" x14ac:dyDescent="0.25">
      <c r="B218" s="119" t="s">
        <v>95</v>
      </c>
      <c r="C218" s="120">
        <v>41</v>
      </c>
      <c r="D218" s="121">
        <v>-0.77956989247311825</v>
      </c>
      <c r="E218" s="120">
        <v>573</v>
      </c>
      <c r="F218" s="121">
        <f t="shared" si="17"/>
        <v>12.975609756097562</v>
      </c>
      <c r="G218" s="120">
        <v>547</v>
      </c>
      <c r="H218" s="121">
        <f t="shared" si="17"/>
        <v>-4.5375218150087271E-2</v>
      </c>
      <c r="I218" s="120">
        <v>669</v>
      </c>
      <c r="J218" s="121">
        <f t="shared" si="17"/>
        <v>0.22303473491773307</v>
      </c>
      <c r="K218" s="120">
        <v>541</v>
      </c>
      <c r="L218" s="121">
        <f t="shared" si="17"/>
        <v>-0.19133034379671154</v>
      </c>
      <c r="M218" s="120"/>
      <c r="N218" s="121"/>
    </row>
    <row r="219" spans="2:15" ht="15.75" x14ac:dyDescent="0.25">
      <c r="B219" s="122" t="s">
        <v>32</v>
      </c>
      <c r="C219" s="123">
        <v>1300</v>
      </c>
      <c r="D219" s="124">
        <v>-0.47916666666666663</v>
      </c>
      <c r="E219" s="123">
        <v>3663</v>
      </c>
      <c r="F219" s="124">
        <f t="shared" si="17"/>
        <v>1.8176923076923077</v>
      </c>
      <c r="G219" s="123">
        <v>6290</v>
      </c>
      <c r="H219" s="124">
        <f t="shared" si="17"/>
        <v>0.71717171717171713</v>
      </c>
      <c r="I219" s="123">
        <v>6514</v>
      </c>
      <c r="J219" s="124">
        <f t="shared" si="17"/>
        <v>3.5612082670906098E-2</v>
      </c>
      <c r="K219" s="123">
        <v>6482</v>
      </c>
      <c r="L219" s="124">
        <f t="shared" si="17"/>
        <v>-4.912496162112423E-3</v>
      </c>
      <c r="M219" s="123">
        <v>2924</v>
      </c>
      <c r="N219" s="124">
        <v>3.6879432624113528E-2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243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5" t="s">
        <v>121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C$7</f>
        <v>2020</v>
      </c>
      <c r="D227" s="308"/>
      <c r="E227" s="307">
        <f>E$7</f>
        <v>2021</v>
      </c>
      <c r="F227" s="308"/>
      <c r="G227" s="307">
        <f>G$7</f>
        <v>2022</v>
      </c>
      <c r="H227" s="308"/>
      <c r="I227" s="307">
        <f>I$7</f>
        <v>2023</v>
      </c>
      <c r="J227" s="308"/>
      <c r="K227" s="307">
        <f>K$7</f>
        <v>2024</v>
      </c>
      <c r="L227" s="308"/>
      <c r="M227" s="307">
        <f>M$7</f>
        <v>2025</v>
      </c>
      <c r="N227" s="308"/>
    </row>
    <row r="228" spans="2:15" ht="16.5" thickTop="1" thickBot="1" x14ac:dyDescent="0.3">
      <c r="B228" s="87"/>
      <c r="C228" s="116" t="s">
        <v>71</v>
      </c>
      <c r="D228" s="117" t="str">
        <f>CONCATENATE("var ",RIGHT(C227,2),"/",RIGHT(C227-1,2))</f>
        <v>var 20/19</v>
      </c>
      <c r="E228" s="118" t="s">
        <v>71</v>
      </c>
      <c r="F228" s="117" t="str">
        <f>CONCATENATE("var ",RIGHT(E227,2),"/",RIGHT(E227-1,2))</f>
        <v>var 21/20</v>
      </c>
      <c r="G228" s="118" t="s">
        <v>71</v>
      </c>
      <c r="H228" s="117" t="str">
        <f>CONCATENATE("var ",RIGHT(G227,2),"/",RIGHT(G227-1,2))</f>
        <v>var 22/21</v>
      </c>
      <c r="I228" s="118" t="s">
        <v>71</v>
      </c>
      <c r="J228" s="117" t="str">
        <f>CONCATENATE("var ",RIGHT(I227,2),"/",RIGHT(I227-1,2))</f>
        <v>var 23/22</v>
      </c>
      <c r="K228" s="118" t="s">
        <v>71</v>
      </c>
      <c r="L228" s="117" t="str">
        <f>CONCATENATE("var ",RIGHT(K227,2),"/",RIGHT(K227-1,2))</f>
        <v>var 24/23</v>
      </c>
      <c r="M228" s="118" t="s">
        <v>71</v>
      </c>
      <c r="N228" s="117" t="str">
        <f>CONCATENATE("var ",RIGHT(M227,2),"/",RIGHT(M227-1,2))</f>
        <v>var 25/24</v>
      </c>
    </row>
    <row r="229" spans="2:15" x14ac:dyDescent="0.25">
      <c r="B229" s="119" t="s">
        <v>73</v>
      </c>
      <c r="C229" s="120">
        <v>320</v>
      </c>
      <c r="D229" s="121">
        <v>0.13074204946996471</v>
      </c>
      <c r="E229" s="120">
        <v>5</v>
      </c>
      <c r="F229" s="121">
        <f t="shared" ref="F229:L241" si="19">IFERROR(E229/C229-1,"-")</f>
        <v>-0.984375</v>
      </c>
      <c r="G229" s="120">
        <v>446</v>
      </c>
      <c r="H229" s="121">
        <f t="shared" si="19"/>
        <v>88.2</v>
      </c>
      <c r="I229" s="120">
        <v>475</v>
      </c>
      <c r="J229" s="121">
        <f t="shared" si="19"/>
        <v>6.5022421524663754E-2</v>
      </c>
      <c r="K229" s="120">
        <v>480</v>
      </c>
      <c r="L229" s="121">
        <f t="shared" si="19"/>
        <v>1.0526315789473717E-2</v>
      </c>
      <c r="M229" s="120">
        <v>396</v>
      </c>
      <c r="N229" s="121">
        <f t="shared" ref="N229:N232" si="20">IFERROR(M229/K229-1,"-")</f>
        <v>-0.17500000000000004</v>
      </c>
    </row>
    <row r="230" spans="2:15" x14ac:dyDescent="0.25">
      <c r="B230" s="119" t="s">
        <v>75</v>
      </c>
      <c r="C230" s="120">
        <v>388</v>
      </c>
      <c r="D230" s="121">
        <v>0.72444444444444445</v>
      </c>
      <c r="E230" s="120">
        <v>25</v>
      </c>
      <c r="F230" s="121">
        <f t="shared" si="19"/>
        <v>-0.93556701030927836</v>
      </c>
      <c r="G230" s="120">
        <v>483</v>
      </c>
      <c r="H230" s="121">
        <f t="shared" si="19"/>
        <v>18.32</v>
      </c>
      <c r="I230" s="120">
        <v>598</v>
      </c>
      <c r="J230" s="121">
        <f t="shared" si="19"/>
        <v>0.23809523809523814</v>
      </c>
      <c r="K230" s="120">
        <v>677</v>
      </c>
      <c r="L230" s="121">
        <f t="shared" si="19"/>
        <v>0.13210702341137126</v>
      </c>
      <c r="M230" s="120">
        <v>480</v>
      </c>
      <c r="N230" s="121">
        <f t="shared" si="20"/>
        <v>-0.29098966026587891</v>
      </c>
    </row>
    <row r="231" spans="2:15" x14ac:dyDescent="0.25">
      <c r="B231" s="119" t="s">
        <v>77</v>
      </c>
      <c r="C231" s="120">
        <v>167</v>
      </c>
      <c r="D231" s="121">
        <v>-0.58250000000000002</v>
      </c>
      <c r="E231" s="120">
        <v>32</v>
      </c>
      <c r="F231" s="121">
        <f t="shared" si="19"/>
        <v>-0.80838323353293418</v>
      </c>
      <c r="G231" s="120">
        <v>540</v>
      </c>
      <c r="H231" s="121">
        <f t="shared" si="19"/>
        <v>15.875</v>
      </c>
      <c r="I231" s="120">
        <v>372</v>
      </c>
      <c r="J231" s="121">
        <f t="shared" si="19"/>
        <v>-0.31111111111111112</v>
      </c>
      <c r="K231" s="120">
        <v>497</v>
      </c>
      <c r="L231" s="121">
        <f t="shared" si="19"/>
        <v>0.33602150537634401</v>
      </c>
      <c r="M231" s="120">
        <v>581</v>
      </c>
      <c r="N231" s="121">
        <f t="shared" si="20"/>
        <v>0.16901408450704225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91</v>
      </c>
      <c r="F232" s="121" t="str">
        <f t="shared" si="19"/>
        <v>-</v>
      </c>
      <c r="G232" s="120">
        <v>533</v>
      </c>
      <c r="H232" s="121">
        <f t="shared" si="19"/>
        <v>4.8571428571428568</v>
      </c>
      <c r="I232" s="120">
        <v>264</v>
      </c>
      <c r="J232" s="121">
        <f t="shared" si="19"/>
        <v>-0.50469043151969983</v>
      </c>
      <c r="K232" s="120">
        <v>408</v>
      </c>
      <c r="L232" s="121">
        <f t="shared" si="19"/>
        <v>0.54545454545454541</v>
      </c>
      <c r="M232" s="120">
        <v>463</v>
      </c>
      <c r="N232" s="121">
        <f t="shared" si="20"/>
        <v>0.13480392156862742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322</v>
      </c>
      <c r="F233" s="121" t="str">
        <f t="shared" si="19"/>
        <v>-</v>
      </c>
      <c r="G233" s="120">
        <v>275</v>
      </c>
      <c r="H233" s="121">
        <f t="shared" si="19"/>
        <v>-0.14596273291925466</v>
      </c>
      <c r="I233" s="120">
        <v>366</v>
      </c>
      <c r="J233" s="121">
        <f t="shared" si="19"/>
        <v>0.33090909090909082</v>
      </c>
      <c r="K233" s="120">
        <v>265</v>
      </c>
      <c r="L233" s="121">
        <f t="shared" si="19"/>
        <v>-0.27595628415300544</v>
      </c>
      <c r="M233" s="120"/>
      <c r="N233" s="121"/>
    </row>
    <row r="234" spans="2:15" x14ac:dyDescent="0.25">
      <c r="B234" s="119" t="s">
        <v>83</v>
      </c>
      <c r="C234" s="120">
        <v>0</v>
      </c>
      <c r="D234" s="121">
        <v>-1</v>
      </c>
      <c r="E234" s="120">
        <v>520</v>
      </c>
      <c r="F234" s="121" t="str">
        <f t="shared" si="19"/>
        <v>-</v>
      </c>
      <c r="G234" s="120">
        <v>128</v>
      </c>
      <c r="H234" s="121">
        <f t="shared" si="19"/>
        <v>-0.75384615384615383</v>
      </c>
      <c r="I234" s="120">
        <v>260</v>
      </c>
      <c r="J234" s="121">
        <f t="shared" si="19"/>
        <v>1.03125</v>
      </c>
      <c r="K234" s="120">
        <v>315</v>
      </c>
      <c r="L234" s="121">
        <f t="shared" si="19"/>
        <v>0.21153846153846145</v>
      </c>
      <c r="M234" s="120"/>
      <c r="N234" s="121"/>
    </row>
    <row r="235" spans="2:15" x14ac:dyDescent="0.25">
      <c r="B235" s="119" t="s">
        <v>85</v>
      </c>
      <c r="C235" s="120">
        <v>0</v>
      </c>
      <c r="D235" s="121">
        <v>-1</v>
      </c>
      <c r="E235" s="120">
        <v>570</v>
      </c>
      <c r="F235" s="121" t="str">
        <f t="shared" si="19"/>
        <v>-</v>
      </c>
      <c r="G235" s="120">
        <v>543</v>
      </c>
      <c r="H235" s="121">
        <f t="shared" si="19"/>
        <v>-4.7368421052631615E-2</v>
      </c>
      <c r="I235" s="120">
        <v>1051</v>
      </c>
      <c r="J235" s="121">
        <f t="shared" si="19"/>
        <v>0.9355432780847146</v>
      </c>
      <c r="K235" s="120">
        <v>327</v>
      </c>
      <c r="L235" s="121">
        <f t="shared" si="19"/>
        <v>-0.68886774500475734</v>
      </c>
      <c r="M235" s="120"/>
      <c r="N235" s="121"/>
    </row>
    <row r="236" spans="2:15" x14ac:dyDescent="0.25">
      <c r="B236" s="119" t="s">
        <v>87</v>
      </c>
      <c r="C236" s="120">
        <v>456</v>
      </c>
      <c r="D236" s="121">
        <v>0.16326530612244894</v>
      </c>
      <c r="E236" s="120">
        <v>475</v>
      </c>
      <c r="F236" s="121">
        <f t="shared" si="19"/>
        <v>4.1666666666666741E-2</v>
      </c>
      <c r="G236" s="120">
        <v>374</v>
      </c>
      <c r="H236" s="121">
        <f t="shared" si="19"/>
        <v>-0.21263157894736839</v>
      </c>
      <c r="I236" s="120">
        <v>248</v>
      </c>
      <c r="J236" s="121">
        <f t="shared" si="19"/>
        <v>-0.33689839572192515</v>
      </c>
      <c r="K236" s="120">
        <v>281</v>
      </c>
      <c r="L236" s="121">
        <f t="shared" si="19"/>
        <v>0.13306451612903225</v>
      </c>
      <c r="M236" s="120"/>
      <c r="N236" s="121"/>
    </row>
    <row r="237" spans="2:15" x14ac:dyDescent="0.25">
      <c r="B237" s="119" t="s">
        <v>89</v>
      </c>
      <c r="C237" s="120">
        <v>1202</v>
      </c>
      <c r="D237" s="121">
        <v>3.8273092369477908</v>
      </c>
      <c r="E237" s="120">
        <v>618</v>
      </c>
      <c r="F237" s="121">
        <f t="shared" si="19"/>
        <v>-0.4858569051580699</v>
      </c>
      <c r="G237" s="120">
        <v>425</v>
      </c>
      <c r="H237" s="121">
        <f t="shared" si="19"/>
        <v>-0.31229773462783172</v>
      </c>
      <c r="I237" s="120">
        <v>370</v>
      </c>
      <c r="J237" s="121">
        <f t="shared" si="19"/>
        <v>-0.12941176470588234</v>
      </c>
      <c r="K237" s="120">
        <v>360</v>
      </c>
      <c r="L237" s="121">
        <f t="shared" si="19"/>
        <v>-2.7027027027026973E-2</v>
      </c>
      <c r="M237" s="120"/>
      <c r="N237" s="121"/>
    </row>
    <row r="238" spans="2:15" x14ac:dyDescent="0.25">
      <c r="B238" s="119" t="s">
        <v>91</v>
      </c>
      <c r="C238" s="120">
        <v>163</v>
      </c>
      <c r="D238" s="121">
        <v>-0.23831775700934577</v>
      </c>
      <c r="E238" s="120">
        <v>624</v>
      </c>
      <c r="F238" s="121">
        <f t="shared" si="19"/>
        <v>2.8282208588957056</v>
      </c>
      <c r="G238" s="120">
        <v>357</v>
      </c>
      <c r="H238" s="121">
        <f t="shared" si="19"/>
        <v>-0.42788461538461542</v>
      </c>
      <c r="I238" s="120">
        <v>373</v>
      </c>
      <c r="J238" s="121">
        <f t="shared" si="19"/>
        <v>4.481792717086841E-2</v>
      </c>
      <c r="K238" s="120">
        <v>608</v>
      </c>
      <c r="L238" s="121">
        <f t="shared" si="19"/>
        <v>0.63002680965147451</v>
      </c>
      <c r="M238" s="120"/>
      <c r="N238" s="121"/>
    </row>
    <row r="239" spans="2:15" x14ac:dyDescent="0.25">
      <c r="B239" s="119" t="s">
        <v>93</v>
      </c>
      <c r="C239" s="120">
        <v>46</v>
      </c>
      <c r="D239" s="121">
        <v>-0.8729281767955801</v>
      </c>
      <c r="E239" s="120">
        <v>469</v>
      </c>
      <c r="F239" s="121">
        <f t="shared" si="19"/>
        <v>9.195652173913043</v>
      </c>
      <c r="G239" s="120">
        <v>291</v>
      </c>
      <c r="H239" s="121">
        <f t="shared" si="19"/>
        <v>-0.3795309168443497</v>
      </c>
      <c r="I239" s="120">
        <v>504</v>
      </c>
      <c r="J239" s="121">
        <f t="shared" si="19"/>
        <v>0.731958762886598</v>
      </c>
      <c r="K239" s="120">
        <v>547</v>
      </c>
      <c r="L239" s="121">
        <f t="shared" si="19"/>
        <v>8.5317460317460236E-2</v>
      </c>
      <c r="M239" s="120"/>
      <c r="N239" s="121"/>
    </row>
    <row r="240" spans="2:15" x14ac:dyDescent="0.25">
      <c r="B240" s="119" t="s">
        <v>95</v>
      </c>
      <c r="C240" s="120">
        <v>71</v>
      </c>
      <c r="D240" s="121">
        <v>-0.75850340136054428</v>
      </c>
      <c r="E240" s="120">
        <v>617</v>
      </c>
      <c r="F240" s="121">
        <f t="shared" si="19"/>
        <v>7.6901408450704221</v>
      </c>
      <c r="G240" s="120">
        <v>355</v>
      </c>
      <c r="H240" s="121">
        <f t="shared" si="19"/>
        <v>-0.42463533225283634</v>
      </c>
      <c r="I240" s="120">
        <v>459</v>
      </c>
      <c r="J240" s="121">
        <f t="shared" si="19"/>
        <v>0.29295774647887329</v>
      </c>
      <c r="K240" s="120">
        <v>381</v>
      </c>
      <c r="L240" s="121">
        <f t="shared" si="19"/>
        <v>-0.16993464052287577</v>
      </c>
      <c r="M240" s="120"/>
      <c r="N240" s="121"/>
    </row>
    <row r="241" spans="2:15" ht="15.75" x14ac:dyDescent="0.25">
      <c r="B241" s="122" t="s">
        <v>32</v>
      </c>
      <c r="C241" s="123">
        <v>2838</v>
      </c>
      <c r="D241" s="124">
        <v>-0.24299813283542282</v>
      </c>
      <c r="E241" s="123">
        <v>4368</v>
      </c>
      <c r="F241" s="124">
        <f t="shared" si="19"/>
        <v>0.53911205073995783</v>
      </c>
      <c r="G241" s="123">
        <v>4750</v>
      </c>
      <c r="H241" s="124">
        <f t="shared" si="19"/>
        <v>8.7454212454212366E-2</v>
      </c>
      <c r="I241" s="123">
        <v>5340</v>
      </c>
      <c r="J241" s="124">
        <f t="shared" si="19"/>
        <v>0.12421052631578955</v>
      </c>
      <c r="K241" s="123">
        <v>5146</v>
      </c>
      <c r="L241" s="124">
        <f t="shared" si="19"/>
        <v>-3.6329588014981318E-2</v>
      </c>
      <c r="M241" s="123">
        <v>1920</v>
      </c>
      <c r="N241" s="124">
        <v>-6.8865179437439417E-2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245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5" t="s">
        <v>130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f>C$7</f>
        <v>2020</v>
      </c>
      <c r="D249" s="308"/>
      <c r="E249" s="307">
        <f>E$7</f>
        <v>2021</v>
      </c>
      <c r="F249" s="308"/>
      <c r="G249" s="307">
        <f>G$7</f>
        <v>2022</v>
      </c>
      <c r="H249" s="308"/>
      <c r="I249" s="307">
        <f>I$7</f>
        <v>2023</v>
      </c>
      <c r="J249" s="308"/>
      <c r="K249" s="307">
        <f>K$7</f>
        <v>2024</v>
      </c>
      <c r="L249" s="308"/>
      <c r="M249" s="307">
        <f>M$7</f>
        <v>2025</v>
      </c>
      <c r="N249" s="308"/>
    </row>
    <row r="250" spans="2:15" ht="16.5" thickTop="1" thickBot="1" x14ac:dyDescent="0.3">
      <c r="B250" s="87"/>
      <c r="C250" s="116" t="s">
        <v>71</v>
      </c>
      <c r="D250" s="117" t="str">
        <f>CONCATENATE("var ",RIGHT(C249,2),"/",RIGHT(C249-1,2))</f>
        <v>var 20/19</v>
      </c>
      <c r="E250" s="118" t="s">
        <v>71</v>
      </c>
      <c r="F250" s="117" t="str">
        <f>CONCATENATE("var ",RIGHT(E249,2),"/",RIGHT(E249-1,2))</f>
        <v>var 21/20</v>
      </c>
      <c r="G250" s="118" t="s">
        <v>71</v>
      </c>
      <c r="H250" s="117" t="str">
        <f>CONCATENATE("var ",RIGHT(G249,2),"/",RIGHT(G249-1,2))</f>
        <v>var 22/21</v>
      </c>
      <c r="I250" s="118" t="s">
        <v>71</v>
      </c>
      <c r="J250" s="117" t="str">
        <f>CONCATENATE("var ",RIGHT(I249,2),"/",RIGHT(I249-1,2))</f>
        <v>var 23/22</v>
      </c>
      <c r="K250" s="118" t="s">
        <v>71</v>
      </c>
      <c r="L250" s="117" t="str">
        <f>CONCATENATE("var ",RIGHT(K249,2),"/",RIGHT(K249-1,2))</f>
        <v>var 24/23</v>
      </c>
      <c r="M250" s="118" t="s">
        <v>71</v>
      </c>
      <c r="N250" s="117" t="str">
        <f>CONCATENATE("var ",RIGHT(M249,2),"/",RIGHT(M249-1,2))</f>
        <v>var 25/24</v>
      </c>
    </row>
    <row r="251" spans="2:15" x14ac:dyDescent="0.25">
      <c r="B251" s="119" t="s">
        <v>73</v>
      </c>
      <c r="C251" s="120">
        <v>121</v>
      </c>
      <c r="D251" s="121">
        <v>-1.6260162601625994E-2</v>
      </c>
      <c r="E251" s="120">
        <v>0</v>
      </c>
      <c r="F251" s="121">
        <f t="shared" ref="F251:L263" si="21">IFERROR(E251/C251-1,"-")</f>
        <v>-1</v>
      </c>
      <c r="G251" s="120">
        <v>100</v>
      </c>
      <c r="H251" s="121" t="str">
        <f t="shared" si="21"/>
        <v>-</v>
      </c>
      <c r="I251" s="120">
        <v>170</v>
      </c>
      <c r="J251" s="121">
        <f t="shared" si="21"/>
        <v>0.7</v>
      </c>
      <c r="K251" s="120">
        <v>178</v>
      </c>
      <c r="L251" s="121">
        <f t="shared" si="21"/>
        <v>4.705882352941182E-2</v>
      </c>
      <c r="M251" s="120">
        <v>193</v>
      </c>
      <c r="N251" s="121">
        <f t="shared" ref="N251:N254" si="22">IFERROR(M251/K251-1,"-")</f>
        <v>8.4269662921348409E-2</v>
      </c>
    </row>
    <row r="252" spans="2:15" x14ac:dyDescent="0.25">
      <c r="B252" s="119" t="s">
        <v>75</v>
      </c>
      <c r="C252" s="120">
        <v>175</v>
      </c>
      <c r="D252" s="121">
        <v>0.25899280575539563</v>
      </c>
      <c r="E252" s="120">
        <v>0</v>
      </c>
      <c r="F252" s="121">
        <f t="shared" si="21"/>
        <v>-1</v>
      </c>
      <c r="G252" s="120">
        <v>157</v>
      </c>
      <c r="H252" s="121" t="str">
        <f t="shared" si="21"/>
        <v>-</v>
      </c>
      <c r="I252" s="120">
        <v>240</v>
      </c>
      <c r="J252" s="121">
        <f t="shared" si="21"/>
        <v>0.52866242038216571</v>
      </c>
      <c r="K252" s="120">
        <v>373</v>
      </c>
      <c r="L252" s="121">
        <f t="shared" si="21"/>
        <v>0.5541666666666667</v>
      </c>
      <c r="M252" s="120">
        <v>299</v>
      </c>
      <c r="N252" s="121">
        <f t="shared" si="22"/>
        <v>-0.19839142091152817</v>
      </c>
    </row>
    <row r="253" spans="2:15" x14ac:dyDescent="0.25">
      <c r="B253" s="119" t="s">
        <v>77</v>
      </c>
      <c r="C253" s="120">
        <v>90</v>
      </c>
      <c r="D253" s="121">
        <v>-0.35251798561151082</v>
      </c>
      <c r="E253" s="120">
        <v>0</v>
      </c>
      <c r="F253" s="121">
        <f t="shared" si="21"/>
        <v>-1</v>
      </c>
      <c r="G253" s="120">
        <v>132</v>
      </c>
      <c r="H253" s="121" t="str">
        <f t="shared" si="21"/>
        <v>-</v>
      </c>
      <c r="I253" s="120">
        <v>204</v>
      </c>
      <c r="J253" s="121">
        <f t="shared" si="21"/>
        <v>0.54545454545454541</v>
      </c>
      <c r="K253" s="120">
        <v>254</v>
      </c>
      <c r="L253" s="121">
        <f t="shared" si="21"/>
        <v>0.24509803921568629</v>
      </c>
      <c r="M253" s="120">
        <v>232</v>
      </c>
      <c r="N253" s="121">
        <f t="shared" si="22"/>
        <v>-8.6614173228346414E-2</v>
      </c>
    </row>
    <row r="254" spans="2:15" x14ac:dyDescent="0.25">
      <c r="B254" s="119" t="s">
        <v>79</v>
      </c>
      <c r="C254" s="120">
        <v>0</v>
      </c>
      <c r="D254" s="121">
        <v>-1</v>
      </c>
      <c r="E254" s="120">
        <v>4</v>
      </c>
      <c r="F254" s="121" t="str">
        <f t="shared" si="21"/>
        <v>-</v>
      </c>
      <c r="G254" s="120">
        <v>60</v>
      </c>
      <c r="H254" s="121">
        <f t="shared" si="21"/>
        <v>14</v>
      </c>
      <c r="I254" s="120">
        <v>53</v>
      </c>
      <c r="J254" s="121">
        <f t="shared" si="21"/>
        <v>-0.1166666666666667</v>
      </c>
      <c r="K254" s="120">
        <v>57</v>
      </c>
      <c r="L254" s="121">
        <f t="shared" si="21"/>
        <v>7.547169811320753E-2</v>
      </c>
      <c r="M254" s="120">
        <v>90</v>
      </c>
      <c r="N254" s="121">
        <f t="shared" si="22"/>
        <v>0.57894736842105265</v>
      </c>
    </row>
    <row r="255" spans="2:15" x14ac:dyDescent="0.25">
      <c r="B255" s="119" t="s">
        <v>81</v>
      </c>
      <c r="C255" s="120">
        <v>0</v>
      </c>
      <c r="D255" s="121">
        <v>-1</v>
      </c>
      <c r="E255" s="120">
        <v>0</v>
      </c>
      <c r="F255" s="121" t="str">
        <f t="shared" si="21"/>
        <v>-</v>
      </c>
      <c r="G255" s="120">
        <v>16</v>
      </c>
      <c r="H255" s="121" t="str">
        <f t="shared" si="21"/>
        <v>-</v>
      </c>
      <c r="I255" s="120">
        <v>19</v>
      </c>
      <c r="J255" s="121">
        <f t="shared" si="21"/>
        <v>0.1875</v>
      </c>
      <c r="K255" s="120">
        <v>9</v>
      </c>
      <c r="L255" s="121">
        <f t="shared" si="21"/>
        <v>-0.52631578947368429</v>
      </c>
      <c r="M255" s="120"/>
      <c r="N255" s="121"/>
    </row>
    <row r="256" spans="2:15" x14ac:dyDescent="0.25">
      <c r="B256" s="119" t="s">
        <v>83</v>
      </c>
      <c r="C256" s="120">
        <v>0</v>
      </c>
      <c r="D256" s="121">
        <v>-1</v>
      </c>
      <c r="E256" s="120">
        <v>10</v>
      </c>
      <c r="F256" s="121" t="str">
        <f t="shared" si="21"/>
        <v>-</v>
      </c>
      <c r="G256" s="120">
        <v>6</v>
      </c>
      <c r="H256" s="121">
        <f t="shared" si="21"/>
        <v>-0.4</v>
      </c>
      <c r="I256" s="120">
        <v>14</v>
      </c>
      <c r="J256" s="121">
        <f t="shared" si="21"/>
        <v>1.3333333333333335</v>
      </c>
      <c r="K256" s="120">
        <v>7</v>
      </c>
      <c r="L256" s="121">
        <f t="shared" si="21"/>
        <v>-0.5</v>
      </c>
      <c r="M256" s="120"/>
      <c r="N256" s="121"/>
    </row>
    <row r="257" spans="2:15" x14ac:dyDescent="0.25">
      <c r="B257" s="119" t="s">
        <v>85</v>
      </c>
      <c r="C257" s="120">
        <v>0</v>
      </c>
      <c r="D257" s="121">
        <v>-1</v>
      </c>
      <c r="E257" s="120">
        <v>26</v>
      </c>
      <c r="F257" s="121" t="str">
        <f t="shared" si="21"/>
        <v>-</v>
      </c>
      <c r="G257" s="120">
        <v>24</v>
      </c>
      <c r="H257" s="121">
        <f t="shared" si="21"/>
        <v>-7.6923076923076872E-2</v>
      </c>
      <c r="I257" s="120">
        <v>153</v>
      </c>
      <c r="J257" s="121">
        <f t="shared" si="21"/>
        <v>5.375</v>
      </c>
      <c r="K257" s="120">
        <v>16</v>
      </c>
      <c r="L257" s="121">
        <f t="shared" si="21"/>
        <v>-0.89542483660130723</v>
      </c>
      <c r="M257" s="120"/>
      <c r="N257" s="121"/>
    </row>
    <row r="258" spans="2:15" x14ac:dyDescent="0.25">
      <c r="B258" s="119" t="s">
        <v>87</v>
      </c>
      <c r="C258" s="120">
        <v>3</v>
      </c>
      <c r="D258" s="121">
        <v>-0.875</v>
      </c>
      <c r="E258" s="120">
        <v>11</v>
      </c>
      <c r="F258" s="121">
        <f t="shared" si="21"/>
        <v>2.6666666666666665</v>
      </c>
      <c r="G258" s="120">
        <v>41</v>
      </c>
      <c r="H258" s="121">
        <f t="shared" si="21"/>
        <v>2.7272727272727271</v>
      </c>
      <c r="I258" s="120">
        <v>17</v>
      </c>
      <c r="J258" s="121">
        <f t="shared" si="21"/>
        <v>-0.58536585365853666</v>
      </c>
      <c r="K258" s="120">
        <v>4</v>
      </c>
      <c r="L258" s="121">
        <f t="shared" si="21"/>
        <v>-0.76470588235294112</v>
      </c>
      <c r="M258" s="120"/>
      <c r="N258" s="121"/>
    </row>
    <row r="259" spans="2:15" x14ac:dyDescent="0.25">
      <c r="B259" s="119" t="s">
        <v>89</v>
      </c>
      <c r="C259" s="120">
        <v>14</v>
      </c>
      <c r="D259" s="121">
        <v>0.39999999999999991</v>
      </c>
      <c r="E259" s="120">
        <v>10</v>
      </c>
      <c r="F259" s="121">
        <f t="shared" si="21"/>
        <v>-0.2857142857142857</v>
      </c>
      <c r="G259" s="120">
        <v>16</v>
      </c>
      <c r="H259" s="121">
        <f t="shared" si="21"/>
        <v>0.60000000000000009</v>
      </c>
      <c r="I259" s="120">
        <v>43</v>
      </c>
      <c r="J259" s="121">
        <f t="shared" si="21"/>
        <v>1.6875</v>
      </c>
      <c r="K259" s="120">
        <v>13</v>
      </c>
      <c r="L259" s="121">
        <f t="shared" si="21"/>
        <v>-0.69767441860465118</v>
      </c>
      <c r="M259" s="120"/>
      <c r="N259" s="121"/>
    </row>
    <row r="260" spans="2:15" x14ac:dyDescent="0.25">
      <c r="B260" s="119" t="s">
        <v>91</v>
      </c>
      <c r="C260" s="120">
        <v>0</v>
      </c>
      <c r="D260" s="121">
        <v>-1</v>
      </c>
      <c r="E260" s="120">
        <v>78</v>
      </c>
      <c r="F260" s="121" t="str">
        <f t="shared" si="21"/>
        <v>-</v>
      </c>
      <c r="G260" s="120">
        <v>374</v>
      </c>
      <c r="H260" s="121">
        <f t="shared" si="21"/>
        <v>3.7948717948717947</v>
      </c>
      <c r="I260" s="120">
        <v>91</v>
      </c>
      <c r="J260" s="121">
        <f t="shared" si="21"/>
        <v>-0.75668449197860965</v>
      </c>
      <c r="K260" s="120">
        <v>53</v>
      </c>
      <c r="L260" s="121">
        <f t="shared" si="21"/>
        <v>-0.41758241758241754</v>
      </c>
      <c r="M260" s="120"/>
      <c r="N260" s="121"/>
    </row>
    <row r="261" spans="2:15" x14ac:dyDescent="0.25">
      <c r="B261" s="119" t="s">
        <v>93</v>
      </c>
      <c r="C261" s="120">
        <v>0</v>
      </c>
      <c r="D261" s="121">
        <v>-1</v>
      </c>
      <c r="E261" s="120">
        <v>107</v>
      </c>
      <c r="F261" s="121" t="str">
        <f t="shared" si="21"/>
        <v>-</v>
      </c>
      <c r="G261" s="120">
        <v>217</v>
      </c>
      <c r="H261" s="121">
        <f t="shared" si="21"/>
        <v>1.02803738317757</v>
      </c>
      <c r="I261" s="120">
        <v>277</v>
      </c>
      <c r="J261" s="121">
        <f t="shared" si="21"/>
        <v>0.27649769585253448</v>
      </c>
      <c r="K261" s="120">
        <v>61</v>
      </c>
      <c r="L261" s="121">
        <f t="shared" si="21"/>
        <v>-0.77978339350180503</v>
      </c>
      <c r="M261" s="120"/>
      <c r="N261" s="121"/>
    </row>
    <row r="262" spans="2:15" x14ac:dyDescent="0.25">
      <c r="B262" s="119" t="s">
        <v>95</v>
      </c>
      <c r="C262" s="120">
        <v>3</v>
      </c>
      <c r="D262" s="121">
        <v>-0.97169811320754718</v>
      </c>
      <c r="E262" s="120">
        <v>123</v>
      </c>
      <c r="F262" s="121">
        <f t="shared" si="21"/>
        <v>40</v>
      </c>
      <c r="G262" s="120">
        <v>118</v>
      </c>
      <c r="H262" s="121">
        <f t="shared" si="21"/>
        <v>-4.065040650406504E-2</v>
      </c>
      <c r="I262" s="120">
        <v>176</v>
      </c>
      <c r="J262" s="121">
        <f t="shared" si="21"/>
        <v>0.49152542372881358</v>
      </c>
      <c r="K262" s="120">
        <v>152</v>
      </c>
      <c r="L262" s="121">
        <f t="shared" si="21"/>
        <v>-0.13636363636363635</v>
      </c>
      <c r="M262" s="120"/>
      <c r="N262" s="121"/>
    </row>
    <row r="263" spans="2:15" ht="15.75" x14ac:dyDescent="0.25">
      <c r="B263" s="122" t="s">
        <v>32</v>
      </c>
      <c r="C263" s="123">
        <v>406</v>
      </c>
      <c r="D263" s="124">
        <v>-0.50847457627118642</v>
      </c>
      <c r="E263" s="123">
        <v>369</v>
      </c>
      <c r="F263" s="124">
        <f t="shared" si="21"/>
        <v>-9.113300492610843E-2</v>
      </c>
      <c r="G263" s="123">
        <v>1261</v>
      </c>
      <c r="H263" s="124">
        <f t="shared" si="21"/>
        <v>2.4173441734417342</v>
      </c>
      <c r="I263" s="123">
        <v>1457</v>
      </c>
      <c r="J263" s="124">
        <f t="shared" si="21"/>
        <v>0.15543219666930996</v>
      </c>
      <c r="K263" s="123">
        <v>1177</v>
      </c>
      <c r="L263" s="124">
        <f t="shared" si="21"/>
        <v>-0.19217570350034319</v>
      </c>
      <c r="M263" s="123">
        <v>814</v>
      </c>
      <c r="N263" s="124">
        <v>-5.5684454756380508E-2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246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5" t="s">
        <v>133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f>C$7</f>
        <v>2020</v>
      </c>
      <c r="D271" s="308"/>
      <c r="E271" s="307">
        <f>E$7</f>
        <v>2021</v>
      </c>
      <c r="F271" s="308"/>
      <c r="G271" s="307">
        <f>G$7</f>
        <v>2022</v>
      </c>
      <c r="H271" s="308"/>
      <c r="I271" s="307">
        <f>I$7</f>
        <v>2023</v>
      </c>
      <c r="J271" s="308"/>
      <c r="K271" s="307">
        <f>K$7</f>
        <v>2024</v>
      </c>
      <c r="L271" s="308"/>
      <c r="M271" s="307">
        <f>M$7</f>
        <v>2025</v>
      </c>
      <c r="N271" s="308"/>
    </row>
    <row r="272" spans="2:15" ht="16.5" thickTop="1" thickBot="1" x14ac:dyDescent="0.3">
      <c r="B272" s="87"/>
      <c r="C272" s="116" t="s">
        <v>71</v>
      </c>
      <c r="D272" s="117" t="str">
        <f>CONCATENATE("var ",RIGHT(C271,2),"/",RIGHT(C271-1,2))</f>
        <v>var 20/19</v>
      </c>
      <c r="E272" s="118" t="s">
        <v>71</v>
      </c>
      <c r="F272" s="117" t="str">
        <f>CONCATENATE("var ",RIGHT(E271,2),"/",RIGHT(E271-1,2))</f>
        <v>var 21/20</v>
      </c>
      <c r="G272" s="118" t="s">
        <v>71</v>
      </c>
      <c r="H272" s="117" t="str">
        <f>CONCATENATE("var ",RIGHT(G271,2),"/",RIGHT(G271-1,2))</f>
        <v>var 22/21</v>
      </c>
      <c r="I272" s="118" t="s">
        <v>71</v>
      </c>
      <c r="J272" s="117" t="str">
        <f>CONCATENATE("var ",RIGHT(I271,2),"/",RIGHT(I271-1,2))</f>
        <v>var 23/22</v>
      </c>
      <c r="K272" s="118" t="s">
        <v>71</v>
      </c>
      <c r="L272" s="117" t="str">
        <f>CONCATENATE("var ",RIGHT(K271,2),"/",RIGHT(K271-1,2))</f>
        <v>var 24/23</v>
      </c>
      <c r="M272" s="118" t="s">
        <v>71</v>
      </c>
      <c r="N272" s="117" t="str">
        <f>CONCATENATE("var ",RIGHT(M271,2),"/",RIGHT(M271-1,2))</f>
        <v>var 25/24</v>
      </c>
    </row>
    <row r="273" spans="2:14" x14ac:dyDescent="0.25">
      <c r="B273" s="119" t="s">
        <v>73</v>
      </c>
      <c r="C273" s="120">
        <v>316</v>
      </c>
      <c r="D273" s="121">
        <v>-8.4057971014492749E-2</v>
      </c>
      <c r="E273" s="120">
        <v>0</v>
      </c>
      <c r="F273" s="121">
        <f t="shared" ref="F273:L285" si="23">IFERROR(E273/C273-1,"-")</f>
        <v>-1</v>
      </c>
      <c r="G273" s="120">
        <v>227</v>
      </c>
      <c r="H273" s="121" t="str">
        <f t="shared" si="23"/>
        <v>-</v>
      </c>
      <c r="I273" s="120">
        <v>189</v>
      </c>
      <c r="J273" s="121">
        <f t="shared" si="23"/>
        <v>-0.16740088105726869</v>
      </c>
      <c r="K273" s="120">
        <v>274</v>
      </c>
      <c r="L273" s="121">
        <f t="shared" si="23"/>
        <v>0.44973544973544977</v>
      </c>
      <c r="M273" s="120">
        <v>201</v>
      </c>
      <c r="N273" s="121">
        <f t="shared" ref="N273:N276" si="24">IFERROR(M273/K273-1,"-")</f>
        <v>-0.26642335766423353</v>
      </c>
    </row>
    <row r="274" spans="2:14" x14ac:dyDescent="0.25">
      <c r="B274" s="119" t="s">
        <v>75</v>
      </c>
      <c r="C274" s="120">
        <v>459</v>
      </c>
      <c r="D274" s="121">
        <v>1.467741935483871</v>
      </c>
      <c r="E274" s="120">
        <v>0</v>
      </c>
      <c r="F274" s="121">
        <f t="shared" si="23"/>
        <v>-1</v>
      </c>
      <c r="G274" s="120">
        <v>129</v>
      </c>
      <c r="H274" s="121" t="str">
        <f t="shared" si="23"/>
        <v>-</v>
      </c>
      <c r="I274" s="120">
        <v>124</v>
      </c>
      <c r="J274" s="121">
        <f t="shared" si="23"/>
        <v>-3.8759689922480578E-2</v>
      </c>
      <c r="K274" s="120">
        <v>414</v>
      </c>
      <c r="L274" s="121">
        <f t="shared" si="23"/>
        <v>2.338709677419355</v>
      </c>
      <c r="M274" s="120">
        <v>219</v>
      </c>
      <c r="N274" s="121">
        <f t="shared" si="24"/>
        <v>-0.47101449275362317</v>
      </c>
    </row>
    <row r="275" spans="2:14" x14ac:dyDescent="0.25">
      <c r="B275" s="119" t="s">
        <v>77</v>
      </c>
      <c r="C275" s="120">
        <v>134</v>
      </c>
      <c r="D275" s="121">
        <v>-0.30208333333333337</v>
      </c>
      <c r="E275" s="120">
        <v>0</v>
      </c>
      <c r="F275" s="121">
        <f t="shared" si="23"/>
        <v>-1</v>
      </c>
      <c r="G275" s="120">
        <v>250</v>
      </c>
      <c r="H275" s="121" t="str">
        <f t="shared" si="23"/>
        <v>-</v>
      </c>
      <c r="I275" s="120">
        <v>80</v>
      </c>
      <c r="J275" s="121">
        <f t="shared" si="23"/>
        <v>-0.67999999999999994</v>
      </c>
      <c r="K275" s="120">
        <v>313</v>
      </c>
      <c r="L275" s="121">
        <f t="shared" si="23"/>
        <v>2.9125000000000001</v>
      </c>
      <c r="M275" s="120">
        <v>173</v>
      </c>
      <c r="N275" s="121">
        <f t="shared" si="24"/>
        <v>-0.44728434504792336</v>
      </c>
    </row>
    <row r="276" spans="2:14" x14ac:dyDescent="0.25">
      <c r="B276" s="119" t="s">
        <v>79</v>
      </c>
      <c r="C276" s="120">
        <v>0</v>
      </c>
      <c r="D276" s="121">
        <v>-1</v>
      </c>
      <c r="E276" s="120">
        <v>4</v>
      </c>
      <c r="F276" s="121" t="str">
        <f t="shared" si="23"/>
        <v>-</v>
      </c>
      <c r="G276" s="120">
        <v>67</v>
      </c>
      <c r="H276" s="121">
        <f t="shared" si="23"/>
        <v>15.75</v>
      </c>
      <c r="I276" s="120">
        <v>26</v>
      </c>
      <c r="J276" s="121">
        <f t="shared" si="23"/>
        <v>-0.61194029850746268</v>
      </c>
      <c r="K276" s="120">
        <v>55</v>
      </c>
      <c r="L276" s="121">
        <f t="shared" si="23"/>
        <v>1.1153846153846154</v>
      </c>
      <c r="M276" s="120">
        <v>69</v>
      </c>
      <c r="N276" s="121">
        <f t="shared" si="24"/>
        <v>0.25454545454545463</v>
      </c>
    </row>
    <row r="277" spans="2:14" x14ac:dyDescent="0.25">
      <c r="B277" s="119" t="s">
        <v>81</v>
      </c>
      <c r="C277" s="120">
        <v>0</v>
      </c>
      <c r="D277" s="121">
        <v>-1</v>
      </c>
      <c r="E277" s="120">
        <v>2</v>
      </c>
      <c r="F277" s="121" t="str">
        <f t="shared" si="23"/>
        <v>-</v>
      </c>
      <c r="G277" s="120">
        <v>18</v>
      </c>
      <c r="H277" s="121">
        <f t="shared" si="23"/>
        <v>8</v>
      </c>
      <c r="I277" s="120">
        <v>3</v>
      </c>
      <c r="J277" s="121">
        <f t="shared" si="23"/>
        <v>-0.83333333333333337</v>
      </c>
      <c r="K277" s="120">
        <v>11</v>
      </c>
      <c r="L277" s="121">
        <f t="shared" si="23"/>
        <v>2.6666666666666665</v>
      </c>
      <c r="M277" s="120"/>
      <c r="N277" s="121"/>
    </row>
    <row r="278" spans="2:14" x14ac:dyDescent="0.25">
      <c r="B278" s="119" t="s">
        <v>83</v>
      </c>
      <c r="C278" s="120">
        <v>0</v>
      </c>
      <c r="D278" s="121">
        <v>-1</v>
      </c>
      <c r="E278" s="120">
        <v>14</v>
      </c>
      <c r="F278" s="121" t="str">
        <f t="shared" si="23"/>
        <v>-</v>
      </c>
      <c r="G278" s="120">
        <v>10</v>
      </c>
      <c r="H278" s="121">
        <f t="shared" si="23"/>
        <v>-0.2857142857142857</v>
      </c>
      <c r="I278" s="120">
        <v>15</v>
      </c>
      <c r="J278" s="121">
        <f t="shared" si="23"/>
        <v>0.5</v>
      </c>
      <c r="K278" s="120">
        <v>11</v>
      </c>
      <c r="L278" s="121">
        <f t="shared" si="23"/>
        <v>-0.26666666666666672</v>
      </c>
      <c r="M278" s="120"/>
      <c r="N278" s="121"/>
    </row>
    <row r="279" spans="2:14" x14ac:dyDescent="0.25">
      <c r="B279" s="119" t="s">
        <v>85</v>
      </c>
      <c r="C279" s="120">
        <v>0</v>
      </c>
      <c r="D279" s="121">
        <v>-1</v>
      </c>
      <c r="E279" s="120">
        <v>1</v>
      </c>
      <c r="F279" s="121" t="str">
        <f t="shared" si="23"/>
        <v>-</v>
      </c>
      <c r="G279" s="120">
        <v>7</v>
      </c>
      <c r="H279" s="121">
        <f t="shared" si="23"/>
        <v>6</v>
      </c>
      <c r="I279" s="120">
        <v>18</v>
      </c>
      <c r="J279" s="121">
        <f t="shared" si="23"/>
        <v>1.5714285714285716</v>
      </c>
      <c r="K279" s="120">
        <v>53</v>
      </c>
      <c r="L279" s="121">
        <f t="shared" si="23"/>
        <v>1.9444444444444446</v>
      </c>
      <c r="M279" s="120"/>
      <c r="N279" s="121"/>
    </row>
    <row r="280" spans="2:14" x14ac:dyDescent="0.25">
      <c r="B280" s="119" t="s">
        <v>87</v>
      </c>
      <c r="C280" s="120">
        <v>0</v>
      </c>
      <c r="D280" s="121">
        <v>-1</v>
      </c>
      <c r="E280" s="120">
        <v>5</v>
      </c>
      <c r="F280" s="121" t="str">
        <f t="shared" si="23"/>
        <v>-</v>
      </c>
      <c r="G280" s="120">
        <v>10</v>
      </c>
      <c r="H280" s="121">
        <f t="shared" si="23"/>
        <v>1</v>
      </c>
      <c r="I280" s="120">
        <v>17</v>
      </c>
      <c r="J280" s="121">
        <f t="shared" si="23"/>
        <v>0.7</v>
      </c>
      <c r="K280" s="120">
        <v>1</v>
      </c>
      <c r="L280" s="121">
        <f t="shared" si="23"/>
        <v>-0.94117647058823528</v>
      </c>
      <c r="M280" s="120"/>
      <c r="N280" s="121"/>
    </row>
    <row r="281" spans="2:14" x14ac:dyDescent="0.25">
      <c r="B281" s="119" t="s">
        <v>89</v>
      </c>
      <c r="C281" s="120">
        <v>8</v>
      </c>
      <c r="D281" s="121">
        <v>-0.66666666666666674</v>
      </c>
      <c r="E281" s="120">
        <v>13</v>
      </c>
      <c r="F281" s="121">
        <f t="shared" si="23"/>
        <v>0.625</v>
      </c>
      <c r="G281" s="120">
        <v>7</v>
      </c>
      <c r="H281" s="121">
        <f t="shared" si="23"/>
        <v>-0.46153846153846156</v>
      </c>
      <c r="I281" s="120">
        <v>18</v>
      </c>
      <c r="J281" s="121">
        <f t="shared" si="23"/>
        <v>1.5714285714285716</v>
      </c>
      <c r="K281" s="120">
        <v>4</v>
      </c>
      <c r="L281" s="121">
        <f t="shared" si="23"/>
        <v>-0.77777777777777779</v>
      </c>
      <c r="M281" s="120"/>
      <c r="N281" s="121"/>
    </row>
    <row r="282" spans="2:14" x14ac:dyDescent="0.25">
      <c r="B282" s="119" t="s">
        <v>91</v>
      </c>
      <c r="C282" s="120">
        <v>8</v>
      </c>
      <c r="D282" s="121">
        <v>-0.91489361702127658</v>
      </c>
      <c r="E282" s="120">
        <v>61</v>
      </c>
      <c r="F282" s="121">
        <f t="shared" si="23"/>
        <v>6.625</v>
      </c>
      <c r="G282" s="120">
        <v>56</v>
      </c>
      <c r="H282" s="121">
        <f t="shared" si="23"/>
        <v>-8.1967213114754078E-2</v>
      </c>
      <c r="I282" s="120">
        <v>34</v>
      </c>
      <c r="J282" s="121">
        <f t="shared" si="23"/>
        <v>-0.3928571428571429</v>
      </c>
      <c r="K282" s="120">
        <v>47</v>
      </c>
      <c r="L282" s="121">
        <f t="shared" si="23"/>
        <v>0.38235294117647056</v>
      </c>
      <c r="M282" s="120"/>
      <c r="N282" s="121"/>
    </row>
    <row r="283" spans="2:14" x14ac:dyDescent="0.25">
      <c r="B283" s="119" t="s">
        <v>93</v>
      </c>
      <c r="C283" s="120">
        <v>0</v>
      </c>
      <c r="D283" s="121">
        <v>-1</v>
      </c>
      <c r="E283" s="120">
        <v>251</v>
      </c>
      <c r="F283" s="121" t="str">
        <f t="shared" si="23"/>
        <v>-</v>
      </c>
      <c r="G283" s="120">
        <v>80</v>
      </c>
      <c r="H283" s="121">
        <f t="shared" si="23"/>
        <v>-0.68127490039840644</v>
      </c>
      <c r="I283" s="120">
        <v>201</v>
      </c>
      <c r="J283" s="121">
        <f t="shared" si="23"/>
        <v>1.5125000000000002</v>
      </c>
      <c r="K283" s="120">
        <v>107</v>
      </c>
      <c r="L283" s="121">
        <f t="shared" si="23"/>
        <v>-0.46766169154228854</v>
      </c>
      <c r="M283" s="120"/>
      <c r="N283" s="121"/>
    </row>
    <row r="284" spans="2:14" x14ac:dyDescent="0.25">
      <c r="B284" s="119" t="s">
        <v>95</v>
      </c>
      <c r="C284" s="120">
        <v>7</v>
      </c>
      <c r="D284" s="121">
        <v>-0.97552447552447552</v>
      </c>
      <c r="E284" s="120">
        <v>170</v>
      </c>
      <c r="F284" s="121">
        <f t="shared" si="23"/>
        <v>23.285714285714285</v>
      </c>
      <c r="G284" s="120">
        <v>119</v>
      </c>
      <c r="H284" s="121">
        <f t="shared" si="23"/>
        <v>-0.30000000000000004</v>
      </c>
      <c r="I284" s="120">
        <v>219</v>
      </c>
      <c r="J284" s="121">
        <f t="shared" si="23"/>
        <v>0.84033613445378141</v>
      </c>
      <c r="K284" s="120">
        <v>218</v>
      </c>
      <c r="L284" s="121">
        <f t="shared" si="23"/>
        <v>-4.5662100456621557E-3</v>
      </c>
      <c r="M284" s="120"/>
      <c r="N284" s="121"/>
    </row>
    <row r="285" spans="2:14" ht="15.75" x14ac:dyDescent="0.25">
      <c r="B285" s="122" t="s">
        <v>32</v>
      </c>
      <c r="C285" s="123">
        <v>932</v>
      </c>
      <c r="D285" s="124">
        <v>-0.43990384615384615</v>
      </c>
      <c r="E285" s="123">
        <v>521</v>
      </c>
      <c r="F285" s="124">
        <f t="shared" si="23"/>
        <v>-0.44098712446351929</v>
      </c>
      <c r="G285" s="123">
        <v>980</v>
      </c>
      <c r="H285" s="124">
        <f t="shared" si="23"/>
        <v>0.88099808061420348</v>
      </c>
      <c r="I285" s="123">
        <v>944</v>
      </c>
      <c r="J285" s="124">
        <f t="shared" si="23"/>
        <v>-3.6734693877551017E-2</v>
      </c>
      <c r="K285" s="123">
        <v>1508</v>
      </c>
      <c r="L285" s="124">
        <f t="shared" si="23"/>
        <v>0.59745762711864403</v>
      </c>
      <c r="M285" s="123">
        <v>662</v>
      </c>
      <c r="N285" s="124">
        <v>-0.37310606060606055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717E7-6105-4785-BB0F-B96794744D04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3" t="s">
        <v>235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</row>
    <row r="7" spans="1:18" ht="22.5" thickTop="1" thickBot="1" x14ac:dyDescent="0.3">
      <c r="B7" s="111"/>
      <c r="C7" s="112">
        <v>2018</v>
      </c>
      <c r="D7" s="307">
        <v>2019</v>
      </c>
      <c r="E7" s="308"/>
      <c r="F7" s="307">
        <v>2020</v>
      </c>
      <c r="G7" s="308"/>
      <c r="H7" s="307">
        <v>2021</v>
      </c>
      <c r="I7" s="308"/>
      <c r="J7" s="307">
        <v>2022</v>
      </c>
      <c r="K7" s="308"/>
      <c r="L7" s="309">
        <v>2023</v>
      </c>
      <c r="M7" s="308"/>
      <c r="N7" s="309">
        <v>2024</v>
      </c>
      <c r="O7" s="310"/>
      <c r="P7" s="309">
        <v>2025</v>
      </c>
      <c r="Q7" s="310"/>
    </row>
    <row r="8" spans="1:18" ht="16.5" thickTop="1" thickBot="1" x14ac:dyDescent="0.3">
      <c r="B8" s="87"/>
      <c r="C8" s="116" t="s">
        <v>71</v>
      </c>
      <c r="D8" s="116" t="s">
        <v>71</v>
      </c>
      <c r="E8" s="117" t="s">
        <v>135</v>
      </c>
      <c r="F8" s="116" t="s">
        <v>71</v>
      </c>
      <c r="G8" s="117" t="s">
        <v>136</v>
      </c>
      <c r="H8" s="116" t="s">
        <v>71</v>
      </c>
      <c r="I8" s="117" t="s">
        <v>137</v>
      </c>
      <c r="J8" s="116" t="s">
        <v>71</v>
      </c>
      <c r="K8" s="117" t="s">
        <v>138</v>
      </c>
      <c r="L8" s="118" t="s">
        <v>71</v>
      </c>
      <c r="M8" s="117" t="s">
        <v>247</v>
      </c>
      <c r="N8" s="118" t="s">
        <v>71</v>
      </c>
      <c r="O8" s="117" t="s">
        <v>248</v>
      </c>
      <c r="P8" s="118" t="s">
        <v>71</v>
      </c>
      <c r="Q8" s="117" t="s">
        <v>138</v>
      </c>
    </row>
    <row r="9" spans="1:18" x14ac:dyDescent="0.25">
      <c r="A9" s="1" t="s">
        <v>72</v>
      </c>
      <c r="B9" s="119" t="s">
        <v>73</v>
      </c>
      <c r="C9" s="120">
        <v>11537</v>
      </c>
      <c r="D9" s="120">
        <v>11811</v>
      </c>
      <c r="E9" s="121">
        <f t="shared" ref="E9:E21" si="0">D9/C9-1</f>
        <v>2.3749674958828182E-2</v>
      </c>
      <c r="F9" s="120">
        <v>14599</v>
      </c>
      <c r="G9" s="121">
        <f>F9/D9-1</f>
        <v>0.23605113876894412</v>
      </c>
      <c r="H9" s="120">
        <v>2476</v>
      </c>
      <c r="I9" s="121">
        <f>IFERROR(H9/F9-1,"-")</f>
        <v>-0.83039934242071378</v>
      </c>
      <c r="J9" s="120">
        <v>11584</v>
      </c>
      <c r="K9" s="121">
        <f>IFERROR(J9/H9-1,"-")</f>
        <v>3.6785137318255252</v>
      </c>
      <c r="L9" s="120">
        <v>15634</v>
      </c>
      <c r="M9" s="121">
        <f t="shared" ref="M9:M21" si="1">IFERROR(L9/J9-1,"-")</f>
        <v>0.34962016574585641</v>
      </c>
      <c r="N9" s="120">
        <v>17228</v>
      </c>
      <c r="O9" s="121">
        <f>IFERROR(N9/L9-1,"-")</f>
        <v>0.10195727261097609</v>
      </c>
      <c r="P9" s="120">
        <v>20420</v>
      </c>
      <c r="Q9" s="121">
        <f t="shared" ref="Q9:Q20" si="2">IFERROR(P9/N9-1,"-")</f>
        <v>0.18527977710703514</v>
      </c>
    </row>
    <row r="10" spans="1:18" x14ac:dyDescent="0.25">
      <c r="A10" s="1" t="s">
        <v>74</v>
      </c>
      <c r="B10" s="119" t="s">
        <v>75</v>
      </c>
      <c r="C10" s="120">
        <v>11473</v>
      </c>
      <c r="D10" s="120">
        <v>12040</v>
      </c>
      <c r="E10" s="121">
        <f t="shared" si="0"/>
        <v>4.9420378279438681E-2</v>
      </c>
      <c r="F10" s="120">
        <v>15480</v>
      </c>
      <c r="G10" s="121">
        <f t="shared" ref="G10:G20" si="3">F10/D10-1</f>
        <v>0.28571428571428581</v>
      </c>
      <c r="H10" s="120">
        <v>1925</v>
      </c>
      <c r="I10" s="121">
        <f t="shared" ref="I10:I21" si="4">IFERROR(H10/F10-1,"-")</f>
        <v>-0.87564599483204131</v>
      </c>
      <c r="J10" s="120">
        <v>14671</v>
      </c>
      <c r="K10" s="121">
        <f t="shared" ref="K10:K21" si="5">IFERROR(J10/H10-1,"-")</f>
        <v>6.6212987012987012</v>
      </c>
      <c r="L10" s="120">
        <v>20512</v>
      </c>
      <c r="M10" s="121">
        <f t="shared" si="1"/>
        <v>0.3981323699815964</v>
      </c>
      <c r="N10" s="120">
        <v>17964</v>
      </c>
      <c r="O10" s="121">
        <f t="shared" ref="O10:O21" si="6">IFERROR(N10/L10-1,"-")</f>
        <v>-0.12421996879875197</v>
      </c>
      <c r="P10" s="120">
        <v>19437</v>
      </c>
      <c r="Q10" s="121">
        <f t="shared" si="2"/>
        <v>8.199732798931203E-2</v>
      </c>
    </row>
    <row r="11" spans="1:18" x14ac:dyDescent="0.25">
      <c r="A11" s="1" t="s">
        <v>76</v>
      </c>
      <c r="B11" s="119" t="s">
        <v>77</v>
      </c>
      <c r="C11" s="120">
        <v>12699</v>
      </c>
      <c r="D11" s="120">
        <v>12441</v>
      </c>
      <c r="E11" s="121">
        <f t="shared" si="0"/>
        <v>-2.0316560359083358E-2</v>
      </c>
      <c r="F11" s="120">
        <v>5930</v>
      </c>
      <c r="G11" s="121">
        <f t="shared" si="3"/>
        <v>-0.52335021300538542</v>
      </c>
      <c r="H11" s="120">
        <v>3083</v>
      </c>
      <c r="I11" s="121">
        <f t="shared" si="4"/>
        <v>-0.48010118043844852</v>
      </c>
      <c r="J11" s="120">
        <v>19941</v>
      </c>
      <c r="K11" s="121">
        <f t="shared" si="5"/>
        <v>5.4680506000648723</v>
      </c>
      <c r="L11" s="120">
        <v>21527</v>
      </c>
      <c r="M11" s="121">
        <f t="shared" si="1"/>
        <v>7.953462715009274E-2</v>
      </c>
      <c r="N11" s="120">
        <v>21188</v>
      </c>
      <c r="O11" s="121">
        <f t="shared" si="6"/>
        <v>-1.5747665722116388E-2</v>
      </c>
      <c r="P11" s="120">
        <v>20505</v>
      </c>
      <c r="Q11" s="121">
        <f t="shared" si="2"/>
        <v>-3.2235227487256934E-2</v>
      </c>
    </row>
    <row r="12" spans="1:18" x14ac:dyDescent="0.25">
      <c r="A12" s="1" t="s">
        <v>78</v>
      </c>
      <c r="B12" s="119" t="s">
        <v>79</v>
      </c>
      <c r="C12" s="120">
        <v>11115</v>
      </c>
      <c r="D12" s="120">
        <v>11487</v>
      </c>
      <c r="E12" s="121">
        <f t="shared" si="0"/>
        <v>3.3468286099864963E-2</v>
      </c>
      <c r="F12" s="120">
        <v>0</v>
      </c>
      <c r="G12" s="121">
        <f t="shared" si="3"/>
        <v>-1</v>
      </c>
      <c r="H12" s="120">
        <v>5874</v>
      </c>
      <c r="I12" s="121" t="str">
        <f t="shared" si="4"/>
        <v>-</v>
      </c>
      <c r="J12" s="120">
        <v>16329</v>
      </c>
      <c r="K12" s="121">
        <f t="shared" si="5"/>
        <v>1.7798774259448416</v>
      </c>
      <c r="L12" s="120">
        <v>26292</v>
      </c>
      <c r="M12" s="121">
        <f t="shared" si="1"/>
        <v>0.61014146610325182</v>
      </c>
      <c r="N12" s="120">
        <v>20460</v>
      </c>
      <c r="O12" s="121">
        <f t="shared" si="6"/>
        <v>-0.221816522136011</v>
      </c>
      <c r="P12" s="120">
        <v>24747</v>
      </c>
      <c r="Q12" s="121">
        <f t="shared" si="2"/>
        <v>0.20953079178885625</v>
      </c>
    </row>
    <row r="13" spans="1:18" x14ac:dyDescent="0.25">
      <c r="A13" s="1" t="s">
        <v>80</v>
      </c>
      <c r="B13" s="119" t="s">
        <v>81</v>
      </c>
      <c r="C13" s="120">
        <v>10094</v>
      </c>
      <c r="D13" s="120">
        <v>9934</v>
      </c>
      <c r="E13" s="121">
        <f t="shared" si="0"/>
        <v>-1.5851000594412468E-2</v>
      </c>
      <c r="F13" s="120">
        <v>0</v>
      </c>
      <c r="G13" s="121">
        <f t="shared" si="3"/>
        <v>-1</v>
      </c>
      <c r="H13" s="120">
        <v>6562</v>
      </c>
      <c r="I13" s="121" t="str">
        <f t="shared" si="4"/>
        <v>-</v>
      </c>
      <c r="J13" s="120">
        <v>15949</v>
      </c>
      <c r="K13" s="121">
        <f t="shared" si="5"/>
        <v>1.4305089911612314</v>
      </c>
      <c r="L13" s="120">
        <v>20694</v>
      </c>
      <c r="M13" s="121">
        <f t="shared" si="1"/>
        <v>0.29751081572512383</v>
      </c>
      <c r="N13" s="120">
        <v>21715</v>
      </c>
      <c r="O13" s="121">
        <f t="shared" si="6"/>
        <v>4.9337972359137838E-2</v>
      </c>
      <c r="P13" s="120" t="s">
        <v>249</v>
      </c>
      <c r="Q13" s="121" t="str">
        <f t="shared" si="2"/>
        <v>-</v>
      </c>
    </row>
    <row r="14" spans="1:18" x14ac:dyDescent="0.25">
      <c r="A14" s="1" t="s">
        <v>82</v>
      </c>
      <c r="B14" s="119" t="s">
        <v>83</v>
      </c>
      <c r="C14" s="120">
        <v>11696</v>
      </c>
      <c r="D14" s="120">
        <v>11553</v>
      </c>
      <c r="E14" s="121">
        <f t="shared" si="0"/>
        <v>-1.2226402188782459E-2</v>
      </c>
      <c r="F14" s="120">
        <v>0</v>
      </c>
      <c r="G14" s="121">
        <f t="shared" si="3"/>
        <v>-1</v>
      </c>
      <c r="H14" s="120">
        <v>12758</v>
      </c>
      <c r="I14" s="121" t="str">
        <f t="shared" si="4"/>
        <v>-</v>
      </c>
      <c r="J14" s="120">
        <v>13606</v>
      </c>
      <c r="K14" s="121">
        <f t="shared" si="5"/>
        <v>6.6468098448032586E-2</v>
      </c>
      <c r="L14" s="120">
        <v>22097</v>
      </c>
      <c r="M14" s="121">
        <f t="shared" si="1"/>
        <v>0.62406291342054976</v>
      </c>
      <c r="N14" s="120">
        <v>19721</v>
      </c>
      <c r="O14" s="121">
        <f t="shared" si="6"/>
        <v>-0.10752590849436572</v>
      </c>
      <c r="P14" s="120" t="s">
        <v>249</v>
      </c>
      <c r="Q14" s="121" t="str">
        <f t="shared" si="2"/>
        <v>-</v>
      </c>
    </row>
    <row r="15" spans="1:18" x14ac:dyDescent="0.25">
      <c r="A15" s="1" t="s">
        <v>84</v>
      </c>
      <c r="B15" s="119" t="s">
        <v>85</v>
      </c>
      <c r="C15" s="120">
        <v>14656</v>
      </c>
      <c r="D15" s="120">
        <v>12797</v>
      </c>
      <c r="E15" s="121">
        <f t="shared" si="0"/>
        <v>-0.12684224890829698</v>
      </c>
      <c r="F15" s="120">
        <v>0</v>
      </c>
      <c r="G15" s="121">
        <f t="shared" si="3"/>
        <v>-1</v>
      </c>
      <c r="H15" s="120">
        <v>10658</v>
      </c>
      <c r="I15" s="121" t="str">
        <f t="shared" si="4"/>
        <v>-</v>
      </c>
      <c r="J15" s="120">
        <v>15515</v>
      </c>
      <c r="K15" s="121">
        <f t="shared" si="5"/>
        <v>0.45571401763933195</v>
      </c>
      <c r="L15" s="120">
        <v>21748</v>
      </c>
      <c r="M15" s="121">
        <f t="shared" si="1"/>
        <v>0.4017402513696422</v>
      </c>
      <c r="N15" s="120">
        <v>20589</v>
      </c>
      <c r="O15" s="121">
        <f t="shared" si="6"/>
        <v>-5.3292256759242207E-2</v>
      </c>
      <c r="P15" s="120" t="s">
        <v>249</v>
      </c>
      <c r="Q15" s="121" t="str">
        <f t="shared" si="2"/>
        <v>-</v>
      </c>
    </row>
    <row r="16" spans="1:18" x14ac:dyDescent="0.25">
      <c r="A16" s="1" t="s">
        <v>86</v>
      </c>
      <c r="B16" s="119" t="s">
        <v>87</v>
      </c>
      <c r="C16" s="120">
        <v>12534</v>
      </c>
      <c r="D16" s="120">
        <v>13742</v>
      </c>
      <c r="E16" s="121">
        <f t="shared" si="0"/>
        <v>9.6377852241902096E-2</v>
      </c>
      <c r="F16" s="120">
        <v>12002</v>
      </c>
      <c r="G16" s="121">
        <f t="shared" si="3"/>
        <v>-0.12661912385387863</v>
      </c>
      <c r="H16" s="120">
        <v>13469</v>
      </c>
      <c r="I16" s="121">
        <f t="shared" si="4"/>
        <v>0.12222962839526752</v>
      </c>
      <c r="J16" s="120">
        <v>21074</v>
      </c>
      <c r="K16" s="121">
        <f t="shared" si="5"/>
        <v>0.56462989086049453</v>
      </c>
      <c r="L16" s="120">
        <v>20367</v>
      </c>
      <c r="M16" s="121">
        <f t="shared" si="1"/>
        <v>-3.3548448324950186E-2</v>
      </c>
      <c r="N16" s="120">
        <v>22021</v>
      </c>
      <c r="O16" s="121">
        <f t="shared" si="6"/>
        <v>8.1209800166936796E-2</v>
      </c>
      <c r="P16" s="120" t="s">
        <v>249</v>
      </c>
      <c r="Q16" s="121" t="str">
        <f t="shared" si="2"/>
        <v>-</v>
      </c>
    </row>
    <row r="17" spans="1:17" x14ac:dyDescent="0.25">
      <c r="A17" s="1" t="s">
        <v>88</v>
      </c>
      <c r="B17" s="119" t="s">
        <v>89</v>
      </c>
      <c r="C17" s="120">
        <v>12232</v>
      </c>
      <c r="D17" s="120">
        <v>11463</v>
      </c>
      <c r="E17" s="121">
        <f t="shared" si="0"/>
        <v>-6.2867887508175291E-2</v>
      </c>
      <c r="F17" s="120">
        <v>11710</v>
      </c>
      <c r="G17" s="121">
        <f t="shared" si="3"/>
        <v>2.1547587891476816E-2</v>
      </c>
      <c r="H17" s="120">
        <v>13048</v>
      </c>
      <c r="I17" s="121">
        <f t="shared" si="4"/>
        <v>0.11426131511528603</v>
      </c>
      <c r="J17" s="120">
        <v>17425</v>
      </c>
      <c r="K17" s="121">
        <f t="shared" si="5"/>
        <v>0.33545370938074792</v>
      </c>
      <c r="L17" s="120">
        <v>18863</v>
      </c>
      <c r="M17" s="121">
        <f t="shared" si="1"/>
        <v>8.2525107604017212E-2</v>
      </c>
      <c r="N17" s="120">
        <v>20469</v>
      </c>
      <c r="O17" s="121">
        <f t="shared" si="6"/>
        <v>8.5140221597836963E-2</v>
      </c>
      <c r="P17" s="120" t="s">
        <v>249</v>
      </c>
      <c r="Q17" s="121" t="str">
        <f t="shared" si="2"/>
        <v>-</v>
      </c>
    </row>
    <row r="18" spans="1:17" x14ac:dyDescent="0.25">
      <c r="A18" s="1" t="s">
        <v>90</v>
      </c>
      <c r="B18" s="119" t="s">
        <v>91</v>
      </c>
      <c r="C18" s="120">
        <v>13667</v>
      </c>
      <c r="D18" s="120">
        <v>11916</v>
      </c>
      <c r="E18" s="121">
        <f t="shared" si="0"/>
        <v>-0.12811882637008853</v>
      </c>
      <c r="F18" s="120">
        <v>4520</v>
      </c>
      <c r="G18" s="121">
        <f t="shared" si="3"/>
        <v>-0.62067807989258139</v>
      </c>
      <c r="H18" s="120">
        <v>13324</v>
      </c>
      <c r="I18" s="121">
        <f t="shared" si="4"/>
        <v>1.9477876106194691</v>
      </c>
      <c r="J18" s="120">
        <v>20050</v>
      </c>
      <c r="K18" s="121">
        <f t="shared" si="5"/>
        <v>0.50480336235364764</v>
      </c>
      <c r="L18" s="120">
        <v>26095</v>
      </c>
      <c r="M18" s="121">
        <f t="shared" si="1"/>
        <v>0.30149625935162105</v>
      </c>
      <c r="N18" s="120">
        <v>21212</v>
      </c>
      <c r="O18" s="121">
        <f t="shared" si="6"/>
        <v>-0.18712397010921633</v>
      </c>
      <c r="P18" s="120" t="s">
        <v>249</v>
      </c>
      <c r="Q18" s="121" t="str">
        <f t="shared" si="2"/>
        <v>-</v>
      </c>
    </row>
    <row r="19" spans="1:17" x14ac:dyDescent="0.25">
      <c r="A19" s="1" t="s">
        <v>92</v>
      </c>
      <c r="B19" s="119" t="s">
        <v>93</v>
      </c>
      <c r="C19" s="120">
        <v>12228</v>
      </c>
      <c r="D19" s="120">
        <v>12009</v>
      </c>
      <c r="E19" s="121">
        <f t="shared" si="0"/>
        <v>-1.790971540726205E-2</v>
      </c>
      <c r="F19" s="120">
        <v>5547</v>
      </c>
      <c r="G19" s="121">
        <f t="shared" si="3"/>
        <v>-0.5380964276792406</v>
      </c>
      <c r="H19" s="120">
        <v>10944</v>
      </c>
      <c r="I19" s="121">
        <f t="shared" si="4"/>
        <v>0.97295835586803681</v>
      </c>
      <c r="J19" s="120">
        <v>14824</v>
      </c>
      <c r="K19" s="121">
        <f t="shared" si="5"/>
        <v>0.35453216374269014</v>
      </c>
      <c r="L19" s="120">
        <v>18426</v>
      </c>
      <c r="M19" s="121">
        <f t="shared" si="1"/>
        <v>0.24298434970318405</v>
      </c>
      <c r="N19" s="120">
        <v>18264</v>
      </c>
      <c r="O19" s="121">
        <f t="shared" si="6"/>
        <v>-8.7919244545751063E-3</v>
      </c>
      <c r="P19" s="120" t="s">
        <v>249</v>
      </c>
      <c r="Q19" s="121" t="str">
        <f t="shared" si="2"/>
        <v>-</v>
      </c>
    </row>
    <row r="20" spans="1:17" x14ac:dyDescent="0.25">
      <c r="A20" s="1" t="s">
        <v>94</v>
      </c>
      <c r="B20" s="119" t="s">
        <v>95</v>
      </c>
      <c r="C20" s="120">
        <v>12866</v>
      </c>
      <c r="D20" s="120">
        <v>11708</v>
      </c>
      <c r="E20" s="121">
        <f t="shared" si="0"/>
        <v>-9.0004663454064993E-2</v>
      </c>
      <c r="F20" s="120">
        <v>6293</v>
      </c>
      <c r="G20" s="121">
        <f t="shared" si="3"/>
        <v>-0.46250427058421595</v>
      </c>
      <c r="H20" s="120">
        <v>13338</v>
      </c>
      <c r="I20" s="121">
        <f t="shared" si="4"/>
        <v>1.1194978547592562</v>
      </c>
      <c r="J20" s="120">
        <v>17905</v>
      </c>
      <c r="K20" s="121">
        <f t="shared" si="5"/>
        <v>0.34240515819463191</v>
      </c>
      <c r="L20" s="120">
        <v>20333</v>
      </c>
      <c r="M20" s="121">
        <f t="shared" si="1"/>
        <v>0.13560457972633344</v>
      </c>
      <c r="N20" s="120">
        <v>18315</v>
      </c>
      <c r="O20" s="121">
        <f t="shared" si="6"/>
        <v>-9.9247528648010674E-2</v>
      </c>
      <c r="P20" s="120" t="s">
        <v>249</v>
      </c>
      <c r="Q20" s="121" t="str">
        <f t="shared" si="2"/>
        <v>-</v>
      </c>
    </row>
    <row r="21" spans="1:17" ht="15.75" x14ac:dyDescent="0.25">
      <c r="A21" s="1" t="s">
        <v>0</v>
      </c>
      <c r="B21" s="122" t="s">
        <v>32</v>
      </c>
      <c r="C21" s="123">
        <v>146797</v>
      </c>
      <c r="D21" s="123">
        <v>142901</v>
      </c>
      <c r="E21" s="124">
        <f t="shared" si="0"/>
        <v>-2.6540051908417794E-2</v>
      </c>
      <c r="F21" s="123">
        <v>77467</v>
      </c>
      <c r="G21" s="124">
        <f>F21/D21-1</f>
        <v>-0.45789742549037449</v>
      </c>
      <c r="H21" s="123">
        <v>107459</v>
      </c>
      <c r="I21" s="124">
        <f t="shared" si="4"/>
        <v>0.38715840293286163</v>
      </c>
      <c r="J21" s="123">
        <v>198873</v>
      </c>
      <c r="K21" s="124">
        <f t="shared" si="5"/>
        <v>0.85068723885388842</v>
      </c>
      <c r="L21" s="123">
        <v>252588</v>
      </c>
      <c r="M21" s="124">
        <f t="shared" si="1"/>
        <v>0.27009699657570407</v>
      </c>
      <c r="N21" s="123">
        <v>239146</v>
      </c>
      <c r="O21" s="124">
        <f t="shared" si="6"/>
        <v>-5.3217096615832848E-2</v>
      </c>
      <c r="P21" s="123">
        <v>85109</v>
      </c>
      <c r="Q21" s="124">
        <v>0.10761322228006254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E6575CA9-FB85-48A6-98C5-2BD8045CB5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5DA7E50-BC79-44D3-81D0-DABC9FC698C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E5D2059-87FB-4B00-A4F5-EF81972A5A81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2025-05-27T07:39:24Z</dcterms:created>
  <dcterms:modified xsi:type="dcterms:W3CDTF">2025-05-27T08:02:22Z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